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S:\ProgramManagement–Grants\NSFLTP 2022 - submission deadline 10-24-2022\B Projects - Ecusta Trail\01 Supplemental Materials\Application Documents\"/>
    </mc:Choice>
  </mc:AlternateContent>
  <xr:revisionPtr revIDLastSave="0" documentId="8_{E6CEB45C-2F68-4185-A26B-EED8D3D1A76E}" xr6:coauthVersionLast="47" xr6:coauthVersionMax="47" xr10:uidLastSave="{00000000-0000-0000-0000-000000000000}"/>
  <bookViews>
    <workbookView xWindow="-108" yWindow="-108" windowWidth="23256" windowHeight="12576" activeTab="5" xr2:uid="{04082F3C-56A1-4E59-A221-9F55A53712B5}"/>
  </bookViews>
  <sheets>
    <sheet name="UPFRONTS" sheetId="1" r:id="rId1"/>
    <sheet name="ACS" sheetId="3" r:id="rId2"/>
    <sheet name="TAZ" sheetId="4" r:id="rId3"/>
    <sheet name="DEMAND" sheetId="20" r:id="rId4"/>
    <sheet name="SAFETY_CRF" sheetId="23" r:id="rId5"/>
    <sheet name="CBI - BASELINE" sheetId="9" r:id="rId6"/>
    <sheet name="CBI - BUILD_SCENARIO" sheetId="22" r:id="rId7"/>
    <sheet name="DROPDOWN2" sheetId="17" state="hidden" r:id="rId8"/>
    <sheet name="CBI - RESULT_TABLES" sheetId="26" r:id="rId9"/>
    <sheet name="CBI - MULTIPLIERS" sheetId="7" r:id="rId10"/>
    <sheet name="DROPDOWNS" sheetId="2" state="hidden" r:id="rId11"/>
  </sheets>
  <externalReferences>
    <externalReference r:id="rId12"/>
  </externalReferences>
  <definedNames>
    <definedName name="Active">DROPDOWN2!$B$6:$M$6</definedName>
    <definedName name="Alternatives">DROPDOWNS!$F$3:$F$6</definedName>
    <definedName name="Baseline">DROPDOWNS!$N$2:$N$4</definedName>
    <definedName name="bline">[1]DROPDOWNS!$N$2:$N$4</definedName>
    <definedName name="COLLISIONS">DROPDOWNS!$D$2:$D$3</definedName>
    <definedName name="Control">DROPDOWN2!$B$7:$F$7</definedName>
    <definedName name="Crash">DROPDOWNS!$D$2:$D$4</definedName>
    <definedName name="crash2">[1]DROPDOWNS!$D$2:$D$4</definedName>
    <definedName name="Demand2">[1]DROPDOWNS!$F$3:$F$6</definedName>
    <definedName name="Geometric">DROPDOWN2!$B$5:$AB$5</definedName>
    <definedName name="Interventions">DROPDOWNS!$H$3:$H$9</definedName>
    <definedName name="Lighting">DROPDOWN2!$B$2:$E$2</definedName>
    <definedName name="Location">DROPDOWNS!$K$2:$K$5</definedName>
    <definedName name="location2">[1]DROPDOWNS!$K$2:$K$5</definedName>
    <definedName name="Operation">DROPDOWN2!$B$4:$V$4</definedName>
    <definedName name="RECREATIONAL">DROPDOWNS!$E$2:$E$3</definedName>
    <definedName name="recreational2">[1]DROPDOWNS!$E$2:$E$3</definedName>
    <definedName name="Residual">DROPDOWNS!$P$2:$P$4</definedName>
    <definedName name="residual2">[1]DROPDOWNS!$P$2:$P$4</definedName>
    <definedName name="Shield">DROPDOWN2!$B$8:$G$8</definedName>
    <definedName name="Signal">DROPDOWN2!$B$3:$H$3</definedName>
    <definedName name="STATE">DROPDOWNS!$A$1:$A$51</definedName>
    <definedName name="STATES">DROPDOWNS!$A$2:$A$51</definedName>
    <definedName name="states2">[1]DROPDOWNS!$A$2:$A$51</definedName>
    <definedName name="YEAR">DROPDOWNS!$B$1:$B$40</definedName>
    <definedName name="YEARS">DROPDOWNS!$B$2:$B$40</definedName>
    <definedName name="years2">[1]DROPDOWNS!$B$2:$B$40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20" l="1"/>
  <c r="B3" i="20"/>
  <c r="B5" i="20" l="1"/>
  <c r="G3" i="20" l="1"/>
  <c r="H3" i="20" s="1"/>
  <c r="I3" i="20" s="1"/>
  <c r="J3" i="20" s="1"/>
  <c r="K3" i="20" s="1"/>
  <c r="L3" i="20" s="1"/>
  <c r="M3" i="20" s="1"/>
  <c r="N3" i="20" s="1"/>
  <c r="O3" i="20" s="1"/>
  <c r="P3" i="20" s="1"/>
  <c r="Q3" i="20" s="1"/>
  <c r="R3" i="20" s="1"/>
  <c r="S3" i="20" s="1"/>
  <c r="T3" i="20" s="1"/>
  <c r="U3" i="20" s="1"/>
  <c r="V3" i="20" s="1"/>
  <c r="W3" i="20" s="1"/>
  <c r="X3" i="20" s="1"/>
  <c r="Y3" i="20" s="1"/>
  <c r="Z3" i="20" s="1"/>
  <c r="H13" i="7"/>
  <c r="H12" i="7" l="1"/>
  <c r="J12" i="7" s="1"/>
  <c r="G24" i="9" l="1"/>
  <c r="H42" i="22" l="1"/>
  <c r="G42" i="22"/>
  <c r="G42" i="9"/>
  <c r="H42" i="9"/>
  <c r="H458" i="7" l="1"/>
  <c r="H459" i="7"/>
  <c r="H460" i="7"/>
  <c r="H461" i="7"/>
  <c r="H457" i="7"/>
  <c r="AA9" i="26"/>
  <c r="AB9" i="26"/>
  <c r="AC9" i="26" s="1"/>
  <c r="F2" i="9"/>
  <c r="AA17" i="26"/>
  <c r="AB17" i="26"/>
  <c r="AC17" i="26" s="1"/>
  <c r="AA18" i="26"/>
  <c r="AB18" i="26"/>
  <c r="AC18" i="26" s="1"/>
  <c r="AA19" i="26"/>
  <c r="AB19" i="26"/>
  <c r="AA20" i="26"/>
  <c r="AB20" i="26"/>
  <c r="AA21" i="26"/>
  <c r="AB21" i="26"/>
  <c r="AA22" i="26"/>
  <c r="AB22" i="26"/>
  <c r="AA23" i="26"/>
  <c r="AB23" i="26"/>
  <c r="AA24" i="26"/>
  <c r="AB24" i="26"/>
  <c r="AC24" i="26" s="1"/>
  <c r="AA25" i="26"/>
  <c r="AB25" i="26"/>
  <c r="AA26" i="26"/>
  <c r="AB26" i="26"/>
  <c r="AA27" i="26"/>
  <c r="AB27" i="26"/>
  <c r="AA28" i="26"/>
  <c r="AB28" i="26"/>
  <c r="AA29" i="26"/>
  <c r="AB29" i="26"/>
  <c r="AA30" i="26"/>
  <c r="AB30" i="26"/>
  <c r="AC30" i="26" s="1"/>
  <c r="AA31" i="26"/>
  <c r="AB31" i="26"/>
  <c r="AA32" i="26"/>
  <c r="AB32" i="26"/>
  <c r="AA33" i="26"/>
  <c r="AB33" i="26"/>
  <c r="AA34" i="26"/>
  <c r="AB34" i="26"/>
  <c r="AA35" i="26"/>
  <c r="AB35" i="26"/>
  <c r="AC35" i="26" s="1"/>
  <c r="AA7" i="26"/>
  <c r="AB7" i="26"/>
  <c r="AA8" i="26"/>
  <c r="AB8" i="26"/>
  <c r="AA10" i="26"/>
  <c r="AB10" i="26"/>
  <c r="AA11" i="26"/>
  <c r="AB11" i="26"/>
  <c r="AA12" i="26"/>
  <c r="AB12" i="26"/>
  <c r="AA13" i="26"/>
  <c r="AB13" i="26"/>
  <c r="AA14" i="26"/>
  <c r="AB14" i="26"/>
  <c r="AA15" i="26"/>
  <c r="AB15" i="26"/>
  <c r="AB16" i="26"/>
  <c r="AA16" i="26"/>
  <c r="AC7" i="26" l="1"/>
  <c r="AC27" i="26"/>
  <c r="AC10" i="26"/>
  <c r="AC20" i="26"/>
  <c r="AC8" i="26"/>
  <c r="AC25" i="26"/>
  <c r="AC19" i="26"/>
  <c r="AC33" i="26"/>
  <c r="AC15" i="26"/>
  <c r="AC11" i="26"/>
  <c r="AC22" i="26"/>
  <c r="AC13" i="26"/>
  <c r="AC34" i="26"/>
  <c r="AC23" i="26"/>
  <c r="AC12" i="26"/>
  <c r="AC28" i="26"/>
  <c r="AC32" i="26"/>
  <c r="AC29" i="26"/>
  <c r="AC21" i="26"/>
  <c r="AC26" i="26"/>
  <c r="AC14" i="26"/>
  <c r="AC31" i="26"/>
  <c r="AC16" i="26"/>
  <c r="J34" i="7"/>
  <c r="J35" i="7"/>
  <c r="J36" i="7"/>
  <c r="J37" i="7"/>
  <c r="J38" i="7"/>
  <c r="J39" i="7"/>
  <c r="J40" i="7"/>
  <c r="J41" i="7"/>
  <c r="J42" i="7"/>
  <c r="J43" i="7"/>
  <c r="J44" i="7"/>
  <c r="AC36" i="26" l="1"/>
  <c r="G5" i="20"/>
  <c r="H14" i="3"/>
  <c r="I14" i="3"/>
  <c r="J14" i="3"/>
  <c r="K14" i="3"/>
  <c r="L14" i="3"/>
  <c r="M14" i="3"/>
  <c r="N14" i="3"/>
  <c r="O14" i="3"/>
  <c r="P14" i="3"/>
  <c r="Q14" i="3"/>
  <c r="R14" i="3"/>
  <c r="G14" i="3"/>
  <c r="I13" i="3"/>
  <c r="J13" i="3"/>
  <c r="K13" i="3"/>
  <c r="L13" i="3"/>
  <c r="M13" i="3"/>
  <c r="N13" i="3"/>
  <c r="O13" i="3"/>
  <c r="P13" i="3"/>
  <c r="Q13" i="3"/>
  <c r="R13" i="3"/>
  <c r="H13" i="3"/>
  <c r="G13" i="3"/>
  <c r="D16" i="23" l="1"/>
  <c r="D17" i="23"/>
  <c r="D18" i="23"/>
  <c r="D15" i="23"/>
  <c r="O6" i="23"/>
  <c r="O7" i="23"/>
  <c r="O8" i="23"/>
  <c r="O9" i="23"/>
  <c r="O10" i="23"/>
  <c r="O11" i="23"/>
  <c r="O5" i="23"/>
  <c r="E12" i="23" l="1"/>
  <c r="I21" i="23" s="1"/>
  <c r="G6" i="20"/>
  <c r="J21" i="23" l="1"/>
  <c r="K23" i="23"/>
  <c r="I24" i="23"/>
  <c r="K24" i="23"/>
  <c r="H24" i="23"/>
  <c r="G22" i="23"/>
  <c r="E34" i="23" s="1"/>
  <c r="L22" i="23"/>
  <c r="E29" i="23" s="1"/>
  <c r="L23" i="23"/>
  <c r="L21" i="23"/>
  <c r="G23" i="23"/>
  <c r="G24" i="23"/>
  <c r="I22" i="23"/>
  <c r="E32" i="23" s="1"/>
  <c r="L24" i="23"/>
  <c r="G21" i="23"/>
  <c r="J22" i="23"/>
  <c r="E31" i="23" s="1"/>
  <c r="K22" i="23"/>
  <c r="E30" i="23" s="1"/>
  <c r="F24" i="23"/>
  <c r="J24" i="23"/>
  <c r="K21" i="23"/>
  <c r="F22" i="23"/>
  <c r="E35" i="23" s="1"/>
  <c r="H22" i="23"/>
  <c r="E33" i="23" s="1"/>
  <c r="F23" i="23"/>
  <c r="H23" i="23"/>
  <c r="H21" i="23"/>
  <c r="I23" i="23"/>
  <c r="F21" i="23"/>
  <c r="J23" i="23"/>
  <c r="D21" i="23" l="1"/>
  <c r="D23" i="23"/>
  <c r="D24" i="23"/>
  <c r="D22" i="23"/>
  <c r="E36" i="23"/>
  <c r="G7" i="20"/>
  <c r="J90" i="7" l="1"/>
  <c r="G39" i="22" s="1"/>
  <c r="C91" i="7"/>
  <c r="F201" i="22" l="1"/>
  <c r="F68" i="22"/>
  <c r="F67" i="22"/>
  <c r="F66" i="22"/>
  <c r="F65" i="22"/>
  <c r="F63" i="22"/>
  <c r="F62" i="22"/>
  <c r="F61" i="22"/>
  <c r="F60" i="22"/>
  <c r="G54" i="22"/>
  <c r="G53" i="22"/>
  <c r="F39" i="22"/>
  <c r="F38" i="22"/>
  <c r="F37" i="22"/>
  <c r="F36" i="22"/>
  <c r="F35" i="22"/>
  <c r="H31" i="22"/>
  <c r="G31" i="22"/>
  <c r="H25" i="22"/>
  <c r="G25" i="22"/>
  <c r="J14" i="22"/>
  <c r="F13" i="22"/>
  <c r="F10" i="22"/>
  <c r="F4" i="22"/>
  <c r="F3" i="22"/>
  <c r="H53" i="22" l="1"/>
  <c r="I53" i="22" s="1"/>
  <c r="J53" i="22" s="1"/>
  <c r="K53" i="22" s="1"/>
  <c r="L53" i="22" s="1"/>
  <c r="M53" i="22" s="1"/>
  <c r="N53" i="22" s="1"/>
  <c r="O53" i="22" s="1"/>
  <c r="P53" i="22" s="1"/>
  <c r="Q53" i="22" s="1"/>
  <c r="R53" i="22" s="1"/>
  <c r="S53" i="22" s="1"/>
  <c r="T53" i="22" s="1"/>
  <c r="U53" i="22" s="1"/>
  <c r="V53" i="22" s="1"/>
  <c r="W53" i="22" s="1"/>
  <c r="X53" i="22" s="1"/>
  <c r="Y53" i="22" s="1"/>
  <c r="Z53" i="22" s="1"/>
  <c r="AA53" i="22" s="1"/>
  <c r="AB53" i="22" s="1"/>
  <c r="AC53" i="22" s="1"/>
  <c r="AD53" i="22" s="1"/>
  <c r="AE53" i="22" s="1"/>
  <c r="AF53" i="22" s="1"/>
  <c r="AG53" i="22" s="1"/>
  <c r="G59" i="22"/>
  <c r="G77" i="22"/>
  <c r="G72" i="22"/>
  <c r="G71" i="22"/>
  <c r="G85" i="22"/>
  <c r="G64" i="22"/>
  <c r="G250" i="22"/>
  <c r="G255" i="22" s="1"/>
  <c r="G257" i="22" s="1"/>
  <c r="G287" i="22"/>
  <c r="G278" i="22"/>
  <c r="G238" i="22"/>
  <c r="G260" i="22"/>
  <c r="G262" i="22" s="1"/>
  <c r="G245" i="22"/>
  <c r="G231" i="22"/>
  <c r="G215" i="22"/>
  <c r="G227" i="22" s="1"/>
  <c r="G176" i="22"/>
  <c r="G189" i="22" s="1"/>
  <c r="G130" i="22"/>
  <c r="G153" i="22" s="1"/>
  <c r="G84" i="22"/>
  <c r="G288" i="22"/>
  <c r="G279" i="22"/>
  <c r="G251" i="22"/>
  <c r="G261" i="22"/>
  <c r="G239" i="22"/>
  <c r="G246" i="22"/>
  <c r="G222" i="22"/>
  <c r="G216" i="22"/>
  <c r="G232" i="22"/>
  <c r="G177" i="22"/>
  <c r="G143" i="22"/>
  <c r="G139" i="22"/>
  <c r="G147" i="22"/>
  <c r="G101" i="22"/>
  <c r="G135" i="22"/>
  <c r="G131" i="22"/>
  <c r="G89" i="22"/>
  <c r="G93" i="22"/>
  <c r="G97" i="22"/>
  <c r="G234" i="22" l="1"/>
  <c r="G235" i="22"/>
  <c r="G233" i="22"/>
  <c r="G242" i="22"/>
  <c r="G247" i="22"/>
  <c r="G225" i="22"/>
  <c r="G223" i="22"/>
  <c r="G224" i="22"/>
  <c r="G228" i="22"/>
  <c r="H287" i="22"/>
  <c r="H278" i="22"/>
  <c r="H260" i="22"/>
  <c r="H262" i="22" s="1"/>
  <c r="H250" i="22"/>
  <c r="H255" i="22" s="1"/>
  <c r="H257" i="22" s="1"/>
  <c r="H245" i="22"/>
  <c r="H231" i="22"/>
  <c r="H238" i="22"/>
  <c r="H215" i="22"/>
  <c r="H176" i="22"/>
  <c r="H189" i="22" s="1"/>
  <c r="H84" i="22"/>
  <c r="H71" i="22"/>
  <c r="H130" i="22"/>
  <c r="H153" i="22" s="1"/>
  <c r="H54" i="22"/>
  <c r="G107" i="22"/>
  <c r="G240" i="22"/>
  <c r="G241" i="22"/>
  <c r="G202" i="22"/>
  <c r="G252" i="22"/>
  <c r="G256" i="22"/>
  <c r="G190" i="22"/>
  <c r="G203" i="22" s="1"/>
  <c r="G154" i="22"/>
  <c r="G108" i="22"/>
  <c r="G294" i="22"/>
  <c r="G289" i="22"/>
  <c r="J14" i="9"/>
  <c r="H77" i="22" l="1"/>
  <c r="H72" i="22"/>
  <c r="H288" i="22"/>
  <c r="H294" i="22" s="1"/>
  <c r="H279" i="22"/>
  <c r="H251" i="22"/>
  <c r="H261" i="22"/>
  <c r="H246" i="22"/>
  <c r="H247" i="22" s="1"/>
  <c r="H232" i="22"/>
  <c r="H239" i="22"/>
  <c r="H242" i="22" s="1"/>
  <c r="H216" i="22"/>
  <c r="H222" i="22"/>
  <c r="H227" i="22" s="1"/>
  <c r="H147" i="22"/>
  <c r="H177" i="22"/>
  <c r="H143" i="22"/>
  <c r="H135" i="22"/>
  <c r="H139" i="22"/>
  <c r="H131" i="22"/>
  <c r="H97" i="22"/>
  <c r="H93" i="22"/>
  <c r="H89" i="22"/>
  <c r="H85" i="22"/>
  <c r="H101" i="22"/>
  <c r="H64" i="22"/>
  <c r="H59" i="22"/>
  <c r="I250" i="22"/>
  <c r="I255" i="22" s="1"/>
  <c r="I257" i="22" s="1"/>
  <c r="I260" i="22"/>
  <c r="I262" i="22" s="1"/>
  <c r="I278" i="22"/>
  <c r="I287" i="22"/>
  <c r="I245" i="22"/>
  <c r="I231" i="22"/>
  <c r="I238" i="22"/>
  <c r="I215" i="22"/>
  <c r="I176" i="22"/>
  <c r="I189" i="22" s="1"/>
  <c r="I130" i="22"/>
  <c r="I153" i="22" s="1"/>
  <c r="I71" i="22"/>
  <c r="I84" i="22"/>
  <c r="I54" i="22"/>
  <c r="H107" i="22"/>
  <c r="H202" i="22"/>
  <c r="O88" i="1"/>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77" i="22" l="1"/>
  <c r="I72" i="22"/>
  <c r="H235" i="22"/>
  <c r="H234" i="22"/>
  <c r="H233" i="22"/>
  <c r="D257" i="22"/>
  <c r="H225" i="22"/>
  <c r="H224" i="22"/>
  <c r="H223" i="22"/>
  <c r="H240" i="22"/>
  <c r="H241" i="22"/>
  <c r="I202" i="22"/>
  <c r="H190" i="22"/>
  <c r="H203" i="22" s="1"/>
  <c r="H256" i="22"/>
  <c r="H252" i="22"/>
  <c r="I279" i="22"/>
  <c r="I288" i="22"/>
  <c r="I294" i="22" s="1"/>
  <c r="I251" i="22"/>
  <c r="I232" i="22"/>
  <c r="I261" i="22"/>
  <c r="I246" i="22"/>
  <c r="I247" i="22" s="1"/>
  <c r="I239" i="22"/>
  <c r="I242" i="22" s="1"/>
  <c r="I222" i="22"/>
  <c r="I227" i="22" s="1"/>
  <c r="I216" i="22"/>
  <c r="I177" i="22"/>
  <c r="I147" i="22"/>
  <c r="I97" i="22"/>
  <c r="I89" i="22"/>
  <c r="I135" i="22"/>
  <c r="I131" i="22"/>
  <c r="I139" i="22"/>
  <c r="I101" i="22"/>
  <c r="I93" i="22"/>
  <c r="I85" i="22"/>
  <c r="I143" i="22"/>
  <c r="I64" i="22"/>
  <c r="I59" i="22"/>
  <c r="J278" i="22"/>
  <c r="J287" i="22"/>
  <c r="J260" i="22"/>
  <c r="J262" i="22" s="1"/>
  <c r="J231" i="22"/>
  <c r="J250" i="22"/>
  <c r="J255" i="22" s="1"/>
  <c r="J257" i="22" s="1"/>
  <c r="J238" i="22"/>
  <c r="J245" i="22"/>
  <c r="J215" i="22"/>
  <c r="J176" i="22"/>
  <c r="J189" i="22" s="1"/>
  <c r="J130" i="22"/>
  <c r="J153" i="22" s="1"/>
  <c r="J84" i="22"/>
  <c r="J71" i="22"/>
  <c r="J54" i="22"/>
  <c r="I107" i="22"/>
  <c r="H154" i="22"/>
  <c r="H108" i="22"/>
  <c r="H228" i="22"/>
  <c r="H289" i="22"/>
  <c r="J77" i="22" l="1"/>
  <c r="J72" i="22"/>
  <c r="I234" i="22"/>
  <c r="I235" i="22"/>
  <c r="I233" i="22"/>
  <c r="I225" i="22"/>
  <c r="I224" i="22"/>
  <c r="I223" i="22"/>
  <c r="J107" i="22"/>
  <c r="J202" i="22"/>
  <c r="I289" i="22"/>
  <c r="I256" i="22"/>
  <c r="I252" i="22"/>
  <c r="J288" i="22"/>
  <c r="J294" i="22" s="1"/>
  <c r="J261" i="22"/>
  <c r="J279" i="22"/>
  <c r="J251" i="22"/>
  <c r="J246" i="22"/>
  <c r="J247" i="22" s="1"/>
  <c r="J239" i="22"/>
  <c r="J242" i="22" s="1"/>
  <c r="J232" i="22"/>
  <c r="J222" i="22"/>
  <c r="J227" i="22" s="1"/>
  <c r="J216" i="22"/>
  <c r="J147" i="22"/>
  <c r="J177" i="22"/>
  <c r="J143" i="22"/>
  <c r="J139" i="22"/>
  <c r="J135" i="22"/>
  <c r="J131" i="22"/>
  <c r="J97" i="22"/>
  <c r="J93" i="22"/>
  <c r="J89" i="22"/>
  <c r="J85" i="22"/>
  <c r="J101" i="22"/>
  <c r="J59" i="22"/>
  <c r="J64" i="22"/>
  <c r="I190" i="22"/>
  <c r="I203" i="22" s="1"/>
  <c r="K287" i="22"/>
  <c r="K260" i="22"/>
  <c r="K278" i="22"/>
  <c r="K245" i="22"/>
  <c r="K250" i="22"/>
  <c r="K255" i="22" s="1"/>
  <c r="K257" i="22" s="1"/>
  <c r="K238" i="22"/>
  <c r="K231" i="22"/>
  <c r="K215" i="22"/>
  <c r="K176" i="22"/>
  <c r="K189" i="22" s="1"/>
  <c r="K130" i="22"/>
  <c r="K153" i="22" s="1"/>
  <c r="K71" i="22"/>
  <c r="K54" i="22"/>
  <c r="K84" i="22"/>
  <c r="I154" i="22"/>
  <c r="I108" i="22"/>
  <c r="I228" i="22"/>
  <c r="I240" i="22"/>
  <c r="I241" i="22"/>
  <c r="K77" i="22" l="1"/>
  <c r="K72" i="22"/>
  <c r="E12" i="26"/>
  <c r="J235" i="22"/>
  <c r="J234" i="22"/>
  <c r="J233" i="22"/>
  <c r="J225" i="22"/>
  <c r="J224" i="22"/>
  <c r="J223" i="22"/>
  <c r="J289" i="22"/>
  <c r="J228" i="22"/>
  <c r="K202" i="22"/>
  <c r="J154" i="22"/>
  <c r="J108" i="22"/>
  <c r="J241" i="22"/>
  <c r="J240" i="22"/>
  <c r="K107" i="22"/>
  <c r="J256" i="22"/>
  <c r="J252" i="22"/>
  <c r="L278" i="22"/>
  <c r="L287" i="22"/>
  <c r="L231" i="22"/>
  <c r="L250" i="22"/>
  <c r="L255" i="22" s="1"/>
  <c r="L257" i="22" s="1"/>
  <c r="L238" i="22"/>
  <c r="L260" i="22"/>
  <c r="L245" i="22"/>
  <c r="L215" i="22"/>
  <c r="L176" i="22"/>
  <c r="L189" i="22" s="1"/>
  <c r="L130" i="22"/>
  <c r="L153" i="22" s="1"/>
  <c r="L71" i="22"/>
  <c r="L84" i="22"/>
  <c r="L54" i="22"/>
  <c r="J190" i="22"/>
  <c r="J203" i="22" s="1"/>
  <c r="K279" i="22"/>
  <c r="K288" i="22"/>
  <c r="K294" i="22" s="1"/>
  <c r="K232" i="22"/>
  <c r="K261" i="22"/>
  <c r="K251" i="22"/>
  <c r="K246" i="22"/>
  <c r="K247" i="22" s="1"/>
  <c r="K239" i="22"/>
  <c r="K222" i="22"/>
  <c r="K216" i="22"/>
  <c r="K177" i="22"/>
  <c r="K147" i="22"/>
  <c r="K143" i="22"/>
  <c r="K139" i="22"/>
  <c r="K135" i="22"/>
  <c r="K131" i="22"/>
  <c r="K97" i="22"/>
  <c r="K93" i="22"/>
  <c r="K89" i="22"/>
  <c r="K85" i="22"/>
  <c r="K101" i="22"/>
  <c r="K64" i="22"/>
  <c r="K59" i="22"/>
  <c r="E13" i="26" l="1"/>
  <c r="L72" i="22"/>
  <c r="L77" i="22"/>
  <c r="V12" i="26"/>
  <c r="Y12" i="26"/>
  <c r="P12" i="26"/>
  <c r="K289" i="22"/>
  <c r="L202" i="22"/>
  <c r="M287" i="22"/>
  <c r="M278" i="22"/>
  <c r="M250" i="22"/>
  <c r="M255" i="22" s="1"/>
  <c r="M257" i="22" s="1"/>
  <c r="M238" i="22"/>
  <c r="M260" i="22"/>
  <c r="M231" i="22"/>
  <c r="M215" i="22"/>
  <c r="M245" i="22"/>
  <c r="M130" i="22"/>
  <c r="M153" i="22" s="1"/>
  <c r="M176" i="22"/>
  <c r="M189" i="22" s="1"/>
  <c r="M71" i="22"/>
  <c r="M84" i="22"/>
  <c r="M54" i="22"/>
  <c r="L107" i="22"/>
  <c r="K190" i="22"/>
  <c r="K203" i="22" s="1"/>
  <c r="K154" i="22"/>
  <c r="K108" i="22"/>
  <c r="L288" i="22"/>
  <c r="L294" i="22" s="1"/>
  <c r="L279" i="22"/>
  <c r="L261" i="22"/>
  <c r="L239" i="22"/>
  <c r="L251" i="22"/>
  <c r="L246" i="22"/>
  <c r="L247" i="22" s="1"/>
  <c r="L216" i="22"/>
  <c r="L222" i="22"/>
  <c r="L232" i="22"/>
  <c r="L177" i="22"/>
  <c r="L147" i="22"/>
  <c r="L139" i="22"/>
  <c r="L131" i="22"/>
  <c r="L143" i="22"/>
  <c r="L135" i="22"/>
  <c r="L101" i="22"/>
  <c r="L97" i="22"/>
  <c r="L93" i="22"/>
  <c r="L89" i="22"/>
  <c r="L85" i="22"/>
  <c r="L64" i="22"/>
  <c r="L59" i="22"/>
  <c r="K256" i="22"/>
  <c r="M72" i="22" l="1"/>
  <c r="M77" i="22"/>
  <c r="V13" i="26"/>
  <c r="L256" i="22"/>
  <c r="M279" i="22"/>
  <c r="M261" i="22"/>
  <c r="M288" i="22"/>
  <c r="M294" i="22" s="1"/>
  <c r="M246" i="22"/>
  <c r="M247" i="22" s="1"/>
  <c r="V14" i="26" s="1"/>
  <c r="M251" i="22"/>
  <c r="M239" i="22"/>
  <c r="M232" i="22"/>
  <c r="M216" i="22"/>
  <c r="M222" i="22"/>
  <c r="M177" i="22"/>
  <c r="M147" i="22"/>
  <c r="M143" i="22"/>
  <c r="M139" i="22"/>
  <c r="M135" i="22"/>
  <c r="M131" i="22"/>
  <c r="M101" i="22"/>
  <c r="M93" i="22"/>
  <c r="M85" i="22"/>
  <c r="M97" i="22"/>
  <c r="M89" i="22"/>
  <c r="M64" i="22"/>
  <c r="M59" i="22"/>
  <c r="N287" i="22"/>
  <c r="N278" i="22"/>
  <c r="N250" i="22"/>
  <c r="N255" i="22" s="1"/>
  <c r="N257" i="22" s="1"/>
  <c r="N260" i="22"/>
  <c r="N238" i="22"/>
  <c r="N215" i="22"/>
  <c r="N245" i="22"/>
  <c r="N231" i="22"/>
  <c r="N176" i="22"/>
  <c r="N189" i="22" s="1"/>
  <c r="N84" i="22"/>
  <c r="N130" i="22"/>
  <c r="N153" i="22" s="1"/>
  <c r="N71" i="22"/>
  <c r="N54" i="22"/>
  <c r="M107" i="22"/>
  <c r="L190" i="22"/>
  <c r="L203" i="22" s="1"/>
  <c r="L289" i="22"/>
  <c r="L154" i="22"/>
  <c r="L108" i="22"/>
  <c r="M202" i="22"/>
  <c r="F36" i="1"/>
  <c r="O36" i="1" s="1"/>
  <c r="F35" i="1"/>
  <c r="O35" i="1" s="1"/>
  <c r="F34" i="1"/>
  <c r="O34" i="1" s="1"/>
  <c r="F33" i="1"/>
  <c r="O33" i="1" s="1"/>
  <c r="N72" i="22" l="1"/>
  <c r="N77" i="22"/>
  <c r="N251" i="22"/>
  <c r="N279" i="22"/>
  <c r="N288" i="22"/>
  <c r="N294" i="22" s="1"/>
  <c r="N261" i="22"/>
  <c r="N239" i="22"/>
  <c r="N232" i="22"/>
  <c r="N222" i="22"/>
  <c r="N216" i="22"/>
  <c r="N246" i="22"/>
  <c r="N247" i="22" s="1"/>
  <c r="N177" i="22"/>
  <c r="N147" i="22"/>
  <c r="N143" i="22"/>
  <c r="N139" i="22"/>
  <c r="N135" i="22"/>
  <c r="N131" i="22"/>
  <c r="N101" i="22"/>
  <c r="N59" i="22"/>
  <c r="N97" i="22"/>
  <c r="N93" i="22"/>
  <c r="N89" i="22"/>
  <c r="N64" i="22"/>
  <c r="N85" i="22"/>
  <c r="M289" i="22"/>
  <c r="M190" i="22"/>
  <c r="M203" i="22" s="1"/>
  <c r="N107" i="22"/>
  <c r="N202" i="22"/>
  <c r="M154" i="22"/>
  <c r="M108" i="22"/>
  <c r="M256" i="22"/>
  <c r="O278" i="22"/>
  <c r="O287" i="22"/>
  <c r="O250" i="22"/>
  <c r="O255" i="22" s="1"/>
  <c r="O257" i="22" s="1"/>
  <c r="O238" i="22"/>
  <c r="O260" i="22"/>
  <c r="O245" i="22"/>
  <c r="O231" i="22"/>
  <c r="O215" i="22"/>
  <c r="O176" i="22"/>
  <c r="O189" i="22" s="1"/>
  <c r="O130" i="22"/>
  <c r="O153" i="22" s="1"/>
  <c r="O84" i="22"/>
  <c r="O54" i="22"/>
  <c r="O71" i="22"/>
  <c r="F68" i="9"/>
  <c r="F67" i="9"/>
  <c r="F66" i="9"/>
  <c r="F65" i="9"/>
  <c r="F63" i="9"/>
  <c r="F62" i="9"/>
  <c r="F61" i="9"/>
  <c r="F60" i="9"/>
  <c r="G54" i="9"/>
  <c r="G53" i="9"/>
  <c r="G39" i="9"/>
  <c r="F39" i="9"/>
  <c r="F38" i="9"/>
  <c r="F37" i="9"/>
  <c r="F36" i="9"/>
  <c r="F35" i="9"/>
  <c r="H31" i="9"/>
  <c r="G31" i="9"/>
  <c r="H25" i="9"/>
  <c r="G25" i="9"/>
  <c r="H18" i="9"/>
  <c r="G18" i="9"/>
  <c r="F18" i="9"/>
  <c r="J13" i="9"/>
  <c r="F13" i="9"/>
  <c r="F10" i="9"/>
  <c r="F4" i="9"/>
  <c r="F3" i="9"/>
  <c r="H463" i="7"/>
  <c r="H433" i="7"/>
  <c r="H438" i="7" s="1"/>
  <c r="H443" i="7" s="1"/>
  <c r="H432" i="7"/>
  <c r="H437" i="7" s="1"/>
  <c r="H431" i="7"/>
  <c r="H436" i="7" s="1"/>
  <c r="H430" i="7"/>
  <c r="H435" i="7" s="1"/>
  <c r="H429" i="7"/>
  <c r="H434" i="7" s="1"/>
  <c r="H439" i="7" s="1"/>
  <c r="H422" i="7"/>
  <c r="H421" i="7"/>
  <c r="H420" i="7"/>
  <c r="H415" i="7"/>
  <c r="J415" i="7" s="1"/>
  <c r="H414" i="7"/>
  <c r="J414" i="7" s="1"/>
  <c r="H413" i="7"/>
  <c r="J413" i="7" s="1"/>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I385" i="7"/>
  <c r="I384" i="7"/>
  <c r="I383" i="7"/>
  <c r="I382" i="7"/>
  <c r="I381" i="7"/>
  <c r="I380" i="7"/>
  <c r="J379" i="7"/>
  <c r="I379" i="7"/>
  <c r="J378" i="7"/>
  <c r="I378" i="7"/>
  <c r="I377" i="7"/>
  <c r="I376" i="7"/>
  <c r="I375" i="7"/>
  <c r="I374" i="7"/>
  <c r="I373" i="7"/>
  <c r="I372" i="7"/>
  <c r="J371" i="7"/>
  <c r="I371" i="7"/>
  <c r="J370" i="7"/>
  <c r="I370" i="7"/>
  <c r="I369" i="7"/>
  <c r="I368" i="7"/>
  <c r="I367" i="7"/>
  <c r="I366" i="7"/>
  <c r="I365" i="7"/>
  <c r="I364" i="7"/>
  <c r="J363" i="7"/>
  <c r="I363" i="7"/>
  <c r="J362" i="7"/>
  <c r="I362" i="7"/>
  <c r="I361" i="7"/>
  <c r="I360" i="7"/>
  <c r="I359" i="7"/>
  <c r="I358" i="7"/>
  <c r="I357" i="7"/>
  <c r="I356" i="7"/>
  <c r="J355" i="7"/>
  <c r="I355" i="7"/>
  <c r="J354" i="7"/>
  <c r="I354" i="7"/>
  <c r="J284" i="7"/>
  <c r="J326" i="7" s="1"/>
  <c r="J283" i="7"/>
  <c r="H282" i="7"/>
  <c r="H281" i="7"/>
  <c r="J280" i="7"/>
  <c r="J279" i="7"/>
  <c r="J278" i="7"/>
  <c r="J277" i="7"/>
  <c r="J319" i="7" s="1"/>
  <c r="J276" i="7"/>
  <c r="H275" i="7"/>
  <c r="H14" i="22" s="1"/>
  <c r="H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1" i="7"/>
  <c r="J240" i="7"/>
  <c r="J239" i="7"/>
  <c r="J238" i="7"/>
  <c r="J237" i="7"/>
  <c r="J236" i="7"/>
  <c r="J235" i="7"/>
  <c r="J234" i="7"/>
  <c r="J233" i="7"/>
  <c r="J232" i="7"/>
  <c r="J231" i="7"/>
  <c r="J230" i="7"/>
  <c r="J229" i="7"/>
  <c r="J228" i="7"/>
  <c r="J227" i="7"/>
  <c r="J226" i="7"/>
  <c r="K91" i="7"/>
  <c r="J91" i="7"/>
  <c r="H39" i="9" s="1"/>
  <c r="J73" i="7"/>
  <c r="J72" i="7"/>
  <c r="J71" i="7"/>
  <c r="J70" i="7"/>
  <c r="J69" i="7"/>
  <c r="J68" i="7"/>
  <c r="H67" i="7"/>
  <c r="H66" i="7"/>
  <c r="H64" i="7"/>
  <c r="H63" i="7"/>
  <c r="H62" i="7"/>
  <c r="H61" i="7"/>
  <c r="H60" i="7"/>
  <c r="H59" i="7"/>
  <c r="H58" i="7"/>
  <c r="H57" i="7"/>
  <c r="H65" i="7" s="1"/>
  <c r="H56" i="7"/>
  <c r="H55" i="7"/>
  <c r="H77" i="7" s="1"/>
  <c r="H54" i="7"/>
  <c r="H53" i="7"/>
  <c r="H52" i="7"/>
  <c r="H74" i="7" s="1"/>
  <c r="H48" i="7"/>
  <c r="J33" i="7"/>
  <c r="J32" i="7"/>
  <c r="J31" i="7"/>
  <c r="J30" i="7"/>
  <c r="J29" i="7"/>
  <c r="J28" i="7"/>
  <c r="J27" i="7"/>
  <c r="J26" i="7"/>
  <c r="J25" i="7"/>
  <c r="J24" i="7"/>
  <c r="J23" i="7"/>
  <c r="J22" i="7"/>
  <c r="J21" i="7"/>
  <c r="J20" i="7"/>
  <c r="J19" i="7"/>
  <c r="J18" i="7"/>
  <c r="J17" i="7"/>
  <c r="J16" i="7"/>
  <c r="J15" i="7"/>
  <c r="F10" i="7"/>
  <c r="F4" i="7"/>
  <c r="F3" i="7"/>
  <c r="T13" i="4"/>
  <c r="S13" i="4"/>
  <c r="R13" i="4"/>
  <c r="Q13" i="4"/>
  <c r="P13" i="4"/>
  <c r="O13" i="4"/>
  <c r="N13" i="4"/>
  <c r="M13" i="4"/>
  <c r="L13" i="4"/>
  <c r="K13" i="4"/>
  <c r="J13" i="4"/>
  <c r="I13" i="4"/>
  <c r="H13" i="4"/>
  <c r="G13" i="4"/>
  <c r="F10" i="4"/>
  <c r="F4" i="4"/>
  <c r="F3" i="4"/>
  <c r="R15" i="3"/>
  <c r="Q15" i="3"/>
  <c r="P15" i="3"/>
  <c r="O15" i="3"/>
  <c r="N15" i="3"/>
  <c r="M15" i="3"/>
  <c r="L15" i="3"/>
  <c r="K15" i="3"/>
  <c r="J15" i="3"/>
  <c r="I15" i="3"/>
  <c r="H15" i="3"/>
  <c r="G15" i="3"/>
  <c r="F10" i="3"/>
  <c r="F4" i="3"/>
  <c r="F3" i="3"/>
  <c r="AG90" i="1"/>
  <c r="X90" i="1"/>
  <c r="F88" i="1"/>
  <c r="X53" i="1"/>
  <c r="AG53" i="1" s="1"/>
  <c r="X52" i="1"/>
  <c r="AG52" i="1" s="1"/>
  <c r="X51" i="1"/>
  <c r="AG51" i="1" s="1"/>
  <c r="X50" i="1"/>
  <c r="AG50" i="1" s="1"/>
  <c r="X49" i="1"/>
  <c r="AG49" i="1" s="1"/>
  <c r="AD48" i="1"/>
  <c r="AD49" i="1" s="1"/>
  <c r="AD50" i="1" s="1"/>
  <c r="AD51" i="1" s="1"/>
  <c r="AD52" i="1" s="1"/>
  <c r="AD53" i="1" s="1"/>
  <c r="AD54" i="1" s="1"/>
  <c r="AD55" i="1" s="1"/>
  <c r="AD56" i="1" s="1"/>
  <c r="AD57" i="1" s="1"/>
  <c r="AD58" i="1" s="1"/>
  <c r="AD59" i="1" s="1"/>
  <c r="AD60" i="1" s="1"/>
  <c r="AD61" i="1" s="1"/>
  <c r="AD62" i="1" s="1"/>
  <c r="AD63" i="1" s="1"/>
  <c r="AD64" i="1" s="1"/>
  <c r="AD65" i="1" s="1"/>
  <c r="AD66" i="1" s="1"/>
  <c r="AD67" i="1" s="1"/>
  <c r="AD68" i="1" s="1"/>
  <c r="AD69" i="1" s="1"/>
  <c r="AD70" i="1" s="1"/>
  <c r="AD71" i="1" s="1"/>
  <c r="AD72" i="1" s="1"/>
  <c r="AD73" i="1" s="1"/>
  <c r="AD74" i="1" s="1"/>
  <c r="AD75" i="1" s="1"/>
  <c r="AD76" i="1" s="1"/>
  <c r="AD77" i="1" s="1"/>
  <c r="AD78" i="1" s="1"/>
  <c r="AD79" i="1" s="1"/>
  <c r="AD80" i="1" s="1"/>
  <c r="AD81" i="1" s="1"/>
  <c r="AD82" i="1" s="1"/>
  <c r="AD83" i="1" s="1"/>
  <c r="AD84" i="1" s="1"/>
  <c r="AD85" i="1" s="1"/>
  <c r="AD86" i="1" s="1"/>
  <c r="AD87" i="1" s="1"/>
  <c r="X48" i="1"/>
  <c r="U48" i="1"/>
  <c r="U49" i="1" s="1"/>
  <c r="U50" i="1" s="1"/>
  <c r="U51" i="1" s="1"/>
  <c r="U52" i="1" s="1"/>
  <c r="U53" i="1" s="1"/>
  <c r="U54" i="1" s="1"/>
  <c r="U55" i="1" s="1"/>
  <c r="U56" i="1" s="1"/>
  <c r="U57" i="1" s="1"/>
  <c r="U58" i="1" s="1"/>
  <c r="U59" i="1" s="1"/>
  <c r="U60" i="1" s="1"/>
  <c r="U61" i="1" s="1"/>
  <c r="U62" i="1" s="1"/>
  <c r="U63" i="1" s="1"/>
  <c r="U64" i="1" s="1"/>
  <c r="U65" i="1" s="1"/>
  <c r="U66" i="1" s="1"/>
  <c r="U67" i="1" s="1"/>
  <c r="U68" i="1" s="1"/>
  <c r="U69" i="1" s="1"/>
  <c r="U70" i="1" s="1"/>
  <c r="U71" i="1" s="1"/>
  <c r="U72" i="1" s="1"/>
  <c r="U73" i="1" s="1"/>
  <c r="U74" i="1" s="1"/>
  <c r="U75" i="1" s="1"/>
  <c r="U76" i="1" s="1"/>
  <c r="U77" i="1" s="1"/>
  <c r="U78" i="1" s="1"/>
  <c r="U79" i="1" s="1"/>
  <c r="U80" i="1" s="1"/>
  <c r="U81" i="1" s="1"/>
  <c r="U82" i="1" s="1"/>
  <c r="U83" i="1" s="1"/>
  <c r="U84" i="1" s="1"/>
  <c r="U85" i="1" s="1"/>
  <c r="U86" i="1" s="1"/>
  <c r="U87" i="1" s="1"/>
  <c r="L48" i="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C48" i="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X36" i="1"/>
  <c r="X35" i="1"/>
  <c r="AC27" i="1"/>
  <c r="T27" i="1"/>
  <c r="K27" i="1"/>
  <c r="J13" i="22" s="1"/>
  <c r="O77" i="22" l="1"/>
  <c r="O72" i="22"/>
  <c r="G78" i="22"/>
  <c r="J78" i="22"/>
  <c r="H78" i="22"/>
  <c r="K78" i="22"/>
  <c r="I78" i="22"/>
  <c r="L78" i="22"/>
  <c r="M78" i="22"/>
  <c r="O78" i="22"/>
  <c r="N78" i="22"/>
  <c r="N58" i="22"/>
  <c r="N55" i="22"/>
  <c r="M67" i="22"/>
  <c r="M63" i="22"/>
  <c r="H75" i="7"/>
  <c r="H76" i="7"/>
  <c r="D75" i="7" s="1"/>
  <c r="D76" i="7" s="1"/>
  <c r="H78" i="7"/>
  <c r="J144" i="7"/>
  <c r="J156" i="7"/>
  <c r="J145" i="7"/>
  <c r="J157" i="7"/>
  <c r="J134" i="7"/>
  <c r="J146" i="7"/>
  <c r="J158" i="7"/>
  <c r="J135" i="7"/>
  <c r="J147" i="7"/>
  <c r="J159" i="7"/>
  <c r="J136" i="7"/>
  <c r="J148" i="7"/>
  <c r="J160" i="7"/>
  <c r="J163" i="7"/>
  <c r="J154" i="7"/>
  <c r="J137" i="7"/>
  <c r="J149" i="7"/>
  <c r="J161" i="7"/>
  <c r="J138" i="7"/>
  <c r="J150" i="7"/>
  <c r="J162" i="7"/>
  <c r="J152" i="7"/>
  <c r="J139" i="7"/>
  <c r="J151" i="7"/>
  <c r="J141" i="7"/>
  <c r="J140" i="7"/>
  <c r="J142" i="7"/>
  <c r="J153" i="7"/>
  <c r="J143" i="7"/>
  <c r="J155" i="7"/>
  <c r="G55" i="22"/>
  <c r="H55" i="22"/>
  <c r="I55" i="22"/>
  <c r="J55" i="22"/>
  <c r="K55" i="22"/>
  <c r="L55" i="22"/>
  <c r="M55" i="22"/>
  <c r="G60" i="22"/>
  <c r="G65" i="22"/>
  <c r="H60" i="22"/>
  <c r="H65" i="22"/>
  <c r="I60" i="22"/>
  <c r="I65" i="22"/>
  <c r="J60" i="22"/>
  <c r="J65" i="22"/>
  <c r="K60" i="22"/>
  <c r="K65" i="22"/>
  <c r="L60" i="22"/>
  <c r="L65" i="22"/>
  <c r="G56" i="22"/>
  <c r="H56" i="22"/>
  <c r="I56" i="22"/>
  <c r="J56" i="22"/>
  <c r="K56" i="22"/>
  <c r="L56" i="22"/>
  <c r="M56" i="22"/>
  <c r="G61" i="22"/>
  <c r="G66" i="22"/>
  <c r="H61" i="22"/>
  <c r="H66" i="22"/>
  <c r="I66" i="22"/>
  <c r="I61" i="22"/>
  <c r="J66" i="22"/>
  <c r="J61" i="22"/>
  <c r="K66" i="22"/>
  <c r="K61" i="22"/>
  <c r="L61" i="22"/>
  <c r="L66" i="22"/>
  <c r="M66" i="22"/>
  <c r="G58" i="22"/>
  <c r="H58" i="22"/>
  <c r="I58" i="22"/>
  <c r="J58" i="22"/>
  <c r="K58" i="22"/>
  <c r="L58" i="22"/>
  <c r="M58" i="22"/>
  <c r="G68" i="22"/>
  <c r="G63" i="22"/>
  <c r="H63" i="22"/>
  <c r="H68" i="22"/>
  <c r="I63" i="22"/>
  <c r="I68" i="22"/>
  <c r="J68" i="22"/>
  <c r="J63" i="22"/>
  <c r="K68" i="22"/>
  <c r="K63" i="22"/>
  <c r="L68" i="22"/>
  <c r="L63" i="22"/>
  <c r="G57" i="22"/>
  <c r="H57" i="22"/>
  <c r="I57" i="22"/>
  <c r="J57" i="22"/>
  <c r="K57" i="22"/>
  <c r="L57" i="22"/>
  <c r="M57" i="22"/>
  <c r="G62" i="22"/>
  <c r="G67" i="22"/>
  <c r="H67" i="22"/>
  <c r="H62" i="22"/>
  <c r="I67" i="22"/>
  <c r="I62" i="22"/>
  <c r="J62" i="22"/>
  <c r="J67" i="22"/>
  <c r="K62" i="22"/>
  <c r="K67" i="22"/>
  <c r="L62" i="22"/>
  <c r="L67" i="22"/>
  <c r="M65" i="22"/>
  <c r="N57" i="22"/>
  <c r="G35" i="9"/>
  <c r="J204" i="7"/>
  <c r="J216" i="7"/>
  <c r="J220" i="7"/>
  <c r="J205" i="7"/>
  <c r="J217" i="7"/>
  <c r="J209" i="7"/>
  <c r="J206" i="7"/>
  <c r="J218" i="7"/>
  <c r="J208" i="7"/>
  <c r="J198" i="7"/>
  <c r="J223" i="7"/>
  <c r="G35" i="22"/>
  <c r="J207" i="7"/>
  <c r="J219" i="7"/>
  <c r="J196" i="7"/>
  <c r="J222" i="7"/>
  <c r="J224" i="7"/>
  <c r="J212" i="7"/>
  <c r="J213" i="7"/>
  <c r="J197" i="7"/>
  <c r="J221" i="7"/>
  <c r="J211" i="7"/>
  <c r="J200" i="7"/>
  <c r="J225" i="7"/>
  <c r="J214" i="7"/>
  <c r="J210" i="7"/>
  <c r="J201" i="7"/>
  <c r="J199" i="7"/>
  <c r="J202" i="7"/>
  <c r="D203" i="7" s="1"/>
  <c r="J203" i="7"/>
  <c r="J215" i="7"/>
  <c r="M68" i="22"/>
  <c r="M60" i="22"/>
  <c r="M62" i="22"/>
  <c r="N56" i="22"/>
  <c r="M61" i="22"/>
  <c r="G147" i="9"/>
  <c r="G101" i="9"/>
  <c r="G146" i="9"/>
  <c r="O107" i="22"/>
  <c r="G71" i="9"/>
  <c r="G230" i="9"/>
  <c r="G205" i="9"/>
  <c r="G231" i="9"/>
  <c r="G280" i="22"/>
  <c r="G284" i="22" s="1"/>
  <c r="H280" i="22"/>
  <c r="H284" i="22" s="1"/>
  <c r="I280" i="22"/>
  <c r="I284" i="22" s="1"/>
  <c r="J280" i="22"/>
  <c r="J284" i="22" s="1"/>
  <c r="K280" i="22"/>
  <c r="K284" i="22" s="1"/>
  <c r="L280" i="22"/>
  <c r="L284" i="22" s="1"/>
  <c r="M280" i="22"/>
  <c r="M284" i="22" s="1"/>
  <c r="M296" i="22" s="1"/>
  <c r="J412" i="7"/>
  <c r="H81" i="7"/>
  <c r="H80" i="7"/>
  <c r="G38" i="9" s="1"/>
  <c r="G27" i="9"/>
  <c r="H28" i="9"/>
  <c r="G32" i="22"/>
  <c r="G32" i="9"/>
  <c r="G26" i="22"/>
  <c r="G30" i="22"/>
  <c r="H32" i="22"/>
  <c r="H32" i="9"/>
  <c r="G36" i="22"/>
  <c r="H26" i="22"/>
  <c r="H30" i="22"/>
  <c r="H440" i="7"/>
  <c r="G29" i="9"/>
  <c r="G33" i="9"/>
  <c r="G27" i="22"/>
  <c r="H33" i="22"/>
  <c r="H441" i="7"/>
  <c r="H29" i="9"/>
  <c r="H33" i="9"/>
  <c r="H79" i="7"/>
  <c r="H27" i="22"/>
  <c r="G33" i="22"/>
  <c r="H442" i="7"/>
  <c r="G26" i="9"/>
  <c r="G30" i="9"/>
  <c r="G28" i="22"/>
  <c r="H26" i="9"/>
  <c r="H30" i="9"/>
  <c r="H28" i="22"/>
  <c r="G29" i="22"/>
  <c r="G14" i="22"/>
  <c r="H27" i="9"/>
  <c r="G36" i="9"/>
  <c r="H29" i="22"/>
  <c r="G28" i="9"/>
  <c r="G77" i="9"/>
  <c r="G85" i="9"/>
  <c r="G160" i="9"/>
  <c r="G166" i="9"/>
  <c r="G222" i="9"/>
  <c r="N280" i="22"/>
  <c r="N66" i="22"/>
  <c r="N67" i="22"/>
  <c r="N65" i="22"/>
  <c r="N190" i="22"/>
  <c r="N203" i="22" s="1"/>
  <c r="O202" i="22"/>
  <c r="N68" i="22"/>
  <c r="N63" i="22"/>
  <c r="N61" i="22"/>
  <c r="N62" i="22"/>
  <c r="N60" i="22"/>
  <c r="N256" i="22"/>
  <c r="P287" i="22"/>
  <c r="P278" i="22"/>
  <c r="P260" i="22"/>
  <c r="P245" i="22"/>
  <c r="P231" i="22"/>
  <c r="P238" i="22"/>
  <c r="P215" i="22"/>
  <c r="P250" i="22"/>
  <c r="P255" i="22" s="1"/>
  <c r="P257" i="22" s="1"/>
  <c r="P176" i="22"/>
  <c r="P189" i="22" s="1"/>
  <c r="P130" i="22"/>
  <c r="P153" i="22" s="1"/>
  <c r="P84" i="22"/>
  <c r="P71" i="22"/>
  <c r="P54" i="22"/>
  <c r="O288" i="22"/>
  <c r="O294" i="22" s="1"/>
  <c r="O279" i="22"/>
  <c r="O251" i="22"/>
  <c r="O232" i="22"/>
  <c r="O239" i="22"/>
  <c r="O261" i="22"/>
  <c r="O246" i="22"/>
  <c r="O222" i="22"/>
  <c r="O216" i="22"/>
  <c r="O177" i="22"/>
  <c r="O143" i="22"/>
  <c r="O139" i="22"/>
  <c r="O135" i="22"/>
  <c r="O131" i="22"/>
  <c r="O101" i="22"/>
  <c r="O147" i="22"/>
  <c r="O64" i="22"/>
  <c r="O58" i="22"/>
  <c r="O57" i="22"/>
  <c r="O97" i="22"/>
  <c r="O93" i="22"/>
  <c r="O89" i="22"/>
  <c r="O85" i="22"/>
  <c r="O56" i="22"/>
  <c r="O59" i="22"/>
  <c r="O55" i="22"/>
  <c r="N154" i="22"/>
  <c r="N108" i="22"/>
  <c r="N289" i="22"/>
  <c r="X88" i="1"/>
  <c r="AG48" i="1"/>
  <c r="AG88" i="1" s="1"/>
  <c r="H362" i="7"/>
  <c r="G64" i="9"/>
  <c r="G66" i="9" s="1"/>
  <c r="G89" i="9"/>
  <c r="G176" i="9"/>
  <c r="G93" i="9"/>
  <c r="G109" i="9"/>
  <c r="G183" i="9"/>
  <c r="G97" i="9"/>
  <c r="G113" i="9"/>
  <c r="G190" i="9"/>
  <c r="G59" i="9"/>
  <c r="G61" i="9" s="1"/>
  <c r="G117" i="9"/>
  <c r="G133" i="9"/>
  <c r="G195" i="9"/>
  <c r="G200" i="9" s="1"/>
  <c r="G121" i="9"/>
  <c r="G72" i="9"/>
  <c r="G125" i="9"/>
  <c r="J14" i="7"/>
  <c r="J315" i="7"/>
  <c r="J322" i="7"/>
  <c r="J313" i="7"/>
  <c r="J314" i="7"/>
  <c r="J321" i="7"/>
  <c r="J325" i="7"/>
  <c r="J316" i="7"/>
  <c r="J275" i="7"/>
  <c r="H14" i="9"/>
  <c r="J318" i="7"/>
  <c r="H370" i="7"/>
  <c r="J274" i="7"/>
  <c r="H354" i="7"/>
  <c r="H378" i="7"/>
  <c r="J317" i="7"/>
  <c r="H53" i="9"/>
  <c r="G221" i="9"/>
  <c r="G189" i="9"/>
  <c r="G182" i="9"/>
  <c r="G175" i="9"/>
  <c r="G194" i="9"/>
  <c r="G204" i="9"/>
  <c r="G159" i="9"/>
  <c r="G132" i="9"/>
  <c r="G108" i="9"/>
  <c r="G84" i="9"/>
  <c r="G55" i="9"/>
  <c r="G58" i="9"/>
  <c r="H444" i="7"/>
  <c r="G56" i="9"/>
  <c r="G57" i="9"/>
  <c r="J324" i="7"/>
  <c r="J281" i="7"/>
  <c r="J309" i="7" s="1"/>
  <c r="H363" i="7"/>
  <c r="H371" i="7"/>
  <c r="H379" i="7"/>
  <c r="G14" i="9"/>
  <c r="J282" i="7"/>
  <c r="J320" i="7"/>
  <c r="H355" i="7"/>
  <c r="J323" i="7"/>
  <c r="P78" i="22" l="1"/>
  <c r="P77" i="22"/>
  <c r="P72" i="22"/>
  <c r="G73" i="22"/>
  <c r="H73" i="22"/>
  <c r="H86" i="22" s="1"/>
  <c r="H98" i="22" s="1"/>
  <c r="H99" i="22" s="1"/>
  <c r="I73" i="22"/>
  <c r="J73" i="22"/>
  <c r="K73" i="22"/>
  <c r="L73" i="22"/>
  <c r="M73" i="22"/>
  <c r="N73" i="22"/>
  <c r="O73" i="22"/>
  <c r="P73" i="22"/>
  <c r="G206" i="9"/>
  <c r="G207" i="9"/>
  <c r="H4" i="20"/>
  <c r="G179" i="9"/>
  <c r="G178" i="9"/>
  <c r="G177" i="9"/>
  <c r="I132" i="22"/>
  <c r="I133" i="22" s="1"/>
  <c r="H132" i="22"/>
  <c r="H133" i="22" s="1"/>
  <c r="G132" i="22"/>
  <c r="G133" i="22" s="1"/>
  <c r="P107" i="22"/>
  <c r="J132" i="22"/>
  <c r="J133" i="22" s="1"/>
  <c r="J168" i="7"/>
  <c r="J180" i="7"/>
  <c r="J192" i="7"/>
  <c r="J186" i="7"/>
  <c r="J187" i="7"/>
  <c r="J188" i="7"/>
  <c r="J177" i="7"/>
  <c r="J169" i="7"/>
  <c r="J181" i="7"/>
  <c r="J193" i="7"/>
  <c r="J175" i="7"/>
  <c r="J176" i="7"/>
  <c r="J189" i="7"/>
  <c r="J190" i="7"/>
  <c r="J170" i="7"/>
  <c r="J182" i="7"/>
  <c r="J194" i="7"/>
  <c r="J171" i="7"/>
  <c r="J183" i="7"/>
  <c r="J166" i="7"/>
  <c r="J172" i="7"/>
  <c r="J184" i="7"/>
  <c r="J173" i="7"/>
  <c r="J185" i="7"/>
  <c r="J165" i="7"/>
  <c r="J174" i="7"/>
  <c r="J178" i="7"/>
  <c r="J167" i="7"/>
  <c r="J179" i="7"/>
  <c r="J191" i="7"/>
  <c r="J108" i="7"/>
  <c r="J120" i="7"/>
  <c r="J132" i="7"/>
  <c r="J118" i="7"/>
  <c r="J109" i="7"/>
  <c r="J121" i="7"/>
  <c r="J102" i="7"/>
  <c r="J110" i="7"/>
  <c r="J122" i="7"/>
  <c r="J106" i="7"/>
  <c r="J111" i="7"/>
  <c r="J123" i="7"/>
  <c r="J128" i="7"/>
  <c r="J112" i="7"/>
  <c r="J124" i="7"/>
  <c r="J113" i="7"/>
  <c r="J125" i="7"/>
  <c r="J114" i="7"/>
  <c r="J126" i="7"/>
  <c r="J130" i="7"/>
  <c r="J103" i="7"/>
  <c r="J115" i="7"/>
  <c r="J127" i="7"/>
  <c r="J104" i="7"/>
  <c r="J116" i="7"/>
  <c r="J105" i="7"/>
  <c r="J117" i="7"/>
  <c r="J129" i="7"/>
  <c r="J107" i="7"/>
  <c r="J119" i="7"/>
  <c r="J131" i="7"/>
  <c r="G186" i="9"/>
  <c r="G62" i="9"/>
  <c r="G65" i="9"/>
  <c r="H230" i="9"/>
  <c r="H146" i="9"/>
  <c r="G63" i="9"/>
  <c r="G60" i="9"/>
  <c r="G68" i="9"/>
  <c r="G67" i="9"/>
  <c r="G232" i="9"/>
  <c r="G237" i="9"/>
  <c r="G224" i="9"/>
  <c r="G185" i="9"/>
  <c r="J296" i="22"/>
  <c r="G169" i="9"/>
  <c r="G171" i="9"/>
  <c r="G263" i="22" s="1"/>
  <c r="G264" i="22" s="1"/>
  <c r="G168" i="9"/>
  <c r="G167" i="9"/>
  <c r="I296" i="22"/>
  <c r="H296" i="22"/>
  <c r="G296" i="22"/>
  <c r="L296" i="22"/>
  <c r="K296" i="22"/>
  <c r="O247" i="22"/>
  <c r="G38" i="22"/>
  <c r="G16" i="22"/>
  <c r="H17" i="22"/>
  <c r="G17" i="22"/>
  <c r="G37" i="22"/>
  <c r="G37" i="9"/>
  <c r="G86" i="22"/>
  <c r="G98" i="22" s="1"/>
  <c r="G99" i="22" s="1"/>
  <c r="I86" i="22"/>
  <c r="I98" i="22" s="1"/>
  <c r="I99" i="22" s="1"/>
  <c r="J86" i="22"/>
  <c r="J98" i="22" s="1"/>
  <c r="J99" i="22" s="1"/>
  <c r="N284" i="22"/>
  <c r="N296" i="22" s="1"/>
  <c r="O280" i="22"/>
  <c r="P288" i="22"/>
  <c r="P294" i="22" s="1"/>
  <c r="P251" i="22"/>
  <c r="P261" i="22"/>
  <c r="P246" i="22"/>
  <c r="P247" i="22" s="1"/>
  <c r="P232" i="22"/>
  <c r="P239" i="22"/>
  <c r="P279" i="22"/>
  <c r="P280" i="22" s="1"/>
  <c r="P222" i="22"/>
  <c r="P216" i="22"/>
  <c r="P177" i="22"/>
  <c r="P147" i="22"/>
  <c r="P143" i="22"/>
  <c r="P135" i="22"/>
  <c r="P139" i="22"/>
  <c r="P131" i="22"/>
  <c r="P57" i="22"/>
  <c r="P101" i="22"/>
  <c r="P97" i="22"/>
  <c r="P93" i="22"/>
  <c r="P89" i="22"/>
  <c r="P85" i="22"/>
  <c r="P58" i="22"/>
  <c r="P64" i="22"/>
  <c r="P59" i="22"/>
  <c r="P55" i="22"/>
  <c r="P56" i="22"/>
  <c r="O62" i="22"/>
  <c r="O68" i="22"/>
  <c r="O61" i="22"/>
  <c r="O60" i="22"/>
  <c r="O63" i="22"/>
  <c r="O256" i="22"/>
  <c r="O66" i="22"/>
  <c r="O65" i="22"/>
  <c r="O67" i="22"/>
  <c r="O190" i="22"/>
  <c r="O203" i="22" s="1"/>
  <c r="P202" i="22"/>
  <c r="O154" i="22"/>
  <c r="O108" i="22"/>
  <c r="O289" i="22"/>
  <c r="Q287" i="22"/>
  <c r="Q250" i="22"/>
  <c r="Q255" i="22" s="1"/>
  <c r="Q257" i="22" s="1"/>
  <c r="Q260" i="22"/>
  <c r="Q278" i="22"/>
  <c r="Q245" i="22"/>
  <c r="Q238" i="22"/>
  <c r="Q231" i="22"/>
  <c r="Q215" i="22"/>
  <c r="Q176" i="22"/>
  <c r="Q189" i="22" s="1"/>
  <c r="Q130" i="22"/>
  <c r="Q153" i="22" s="1"/>
  <c r="Q71" i="22"/>
  <c r="Q84" i="22"/>
  <c r="Q54" i="22"/>
  <c r="J335" i="7"/>
  <c r="J334" i="7"/>
  <c r="J456" i="7"/>
  <c r="G73" i="9"/>
  <c r="G86" i="9" s="1"/>
  <c r="G19" i="9"/>
  <c r="G78" i="9"/>
  <c r="G110" i="9" s="1"/>
  <c r="G111" i="9" s="1"/>
  <c r="H19" i="9"/>
  <c r="J347" i="7"/>
  <c r="J303" i="7"/>
  <c r="J289" i="7"/>
  <c r="J337" i="7"/>
  <c r="H376" i="7"/>
  <c r="J376" i="7" s="1"/>
  <c r="H17" i="9"/>
  <c r="H384" i="7"/>
  <c r="J384" i="7" s="1"/>
  <c r="H368" i="7"/>
  <c r="J368" i="7" s="1"/>
  <c r="H360" i="7"/>
  <c r="J360" i="7" s="1"/>
  <c r="J288" i="7"/>
  <c r="J302" i="7"/>
  <c r="J346" i="7"/>
  <c r="G172" i="9"/>
  <c r="H204" i="9"/>
  <c r="H182" i="9"/>
  <c r="H175" i="9"/>
  <c r="H194" i="9"/>
  <c r="H199" i="9" s="1"/>
  <c r="H201" i="9" s="1"/>
  <c r="H221" i="9"/>
  <c r="H189" i="9"/>
  <c r="H159" i="9"/>
  <c r="H132" i="9"/>
  <c r="H108" i="9"/>
  <c r="H84" i="9"/>
  <c r="H71" i="9"/>
  <c r="H54" i="9"/>
  <c r="H101" i="9" s="1"/>
  <c r="I53" i="9"/>
  <c r="G196" i="9"/>
  <c r="G199" i="9"/>
  <c r="G201" i="9" s="1"/>
  <c r="G184" i="9"/>
  <c r="G223" i="9"/>
  <c r="J349" i="7"/>
  <c r="J348" i="7"/>
  <c r="J296" i="7"/>
  <c r="J310" i="7"/>
  <c r="J295" i="7"/>
  <c r="H361" i="7"/>
  <c r="J361" i="7" s="1"/>
  <c r="H385" i="7"/>
  <c r="J385" i="7" s="1"/>
  <c r="H377" i="7"/>
  <c r="J377" i="7" s="1"/>
  <c r="H369" i="7"/>
  <c r="J369" i="7" s="1"/>
  <c r="G17" i="9"/>
  <c r="G22" i="9" s="1"/>
  <c r="J336" i="7"/>
  <c r="Q78" i="22" l="1"/>
  <c r="Q73" i="22"/>
  <c r="Q77" i="22"/>
  <c r="Q72" i="22"/>
  <c r="K76" i="22"/>
  <c r="L76" i="22"/>
  <c r="M76" i="22"/>
  <c r="P76" i="22"/>
  <c r="Q76" i="22"/>
  <c r="N76" i="22"/>
  <c r="O76" i="22"/>
  <c r="G76" i="22"/>
  <c r="H76" i="22"/>
  <c r="I76" i="22"/>
  <c r="J76" i="22"/>
  <c r="I81" i="22"/>
  <c r="J81" i="22"/>
  <c r="K81" i="22"/>
  <c r="G81" i="22"/>
  <c r="H81" i="22"/>
  <c r="L81" i="22"/>
  <c r="M81" i="22"/>
  <c r="N81" i="22"/>
  <c r="O81" i="22"/>
  <c r="P81" i="22"/>
  <c r="Q81" i="22"/>
  <c r="M75" i="22"/>
  <c r="N75" i="22"/>
  <c r="O75" i="22"/>
  <c r="G75" i="22"/>
  <c r="P75" i="22"/>
  <c r="Q75" i="22"/>
  <c r="H75" i="22"/>
  <c r="H94" i="22" s="1"/>
  <c r="H95" i="22" s="1"/>
  <c r="I75" i="22"/>
  <c r="I94" i="22" s="1"/>
  <c r="I95" i="22" s="1"/>
  <c r="L75" i="22"/>
  <c r="J75" i="22"/>
  <c r="J94" i="22" s="1"/>
  <c r="J95" i="22" s="1"/>
  <c r="K75" i="22"/>
  <c r="H206" i="9"/>
  <c r="H207" i="9"/>
  <c r="I4" i="20"/>
  <c r="H144" i="22"/>
  <c r="H145" i="22" s="1"/>
  <c r="G144" i="22"/>
  <c r="G145" i="22" s="1"/>
  <c r="V17" i="26"/>
  <c r="V16" i="26"/>
  <c r="J144" i="22"/>
  <c r="J145" i="22" s="1"/>
  <c r="I144" i="22"/>
  <c r="I145" i="22" s="1"/>
  <c r="Q107" i="22"/>
  <c r="AG12" i="26"/>
  <c r="J435" i="7"/>
  <c r="J445" i="7"/>
  <c r="J446" i="7"/>
  <c r="J457" i="7"/>
  <c r="J88" i="7"/>
  <c r="H39" i="22" s="1"/>
  <c r="J460" i="7"/>
  <c r="J436" i="7"/>
  <c r="J48" i="7"/>
  <c r="J442" i="7"/>
  <c r="J461" i="7"/>
  <c r="J416" i="7"/>
  <c r="G50" i="22" s="1"/>
  <c r="J87" i="7"/>
  <c r="H38" i="22" s="1"/>
  <c r="J86" i="7"/>
  <c r="H37" i="22" s="1"/>
  <c r="J423" i="7"/>
  <c r="G44" i="22" s="1"/>
  <c r="J439" i="7"/>
  <c r="J417" i="7"/>
  <c r="J443" i="7"/>
  <c r="J441" i="7"/>
  <c r="J462" i="7"/>
  <c r="J437" i="7"/>
  <c r="J463" i="7"/>
  <c r="G48" i="22" s="1"/>
  <c r="J83" i="7"/>
  <c r="H35" i="22" s="1"/>
  <c r="J458" i="7"/>
  <c r="J434" i="7"/>
  <c r="J419" i="7"/>
  <c r="J84" i="7"/>
  <c r="H36" i="22" s="1"/>
  <c r="J418" i="7"/>
  <c r="J459" i="7"/>
  <c r="J438" i="7"/>
  <c r="J440" i="7"/>
  <c r="AG13" i="26"/>
  <c r="H5" i="20"/>
  <c r="I230" i="9"/>
  <c r="I146" i="9"/>
  <c r="H231" i="9"/>
  <c r="H237" i="9" s="1"/>
  <c r="H147" i="9"/>
  <c r="G227" i="9"/>
  <c r="G238" i="9"/>
  <c r="G233" i="9"/>
  <c r="G15" i="22"/>
  <c r="G94" i="22"/>
  <c r="G95" i="22" s="1"/>
  <c r="H16" i="22"/>
  <c r="H15" i="22"/>
  <c r="G122" i="9"/>
  <c r="G123" i="9" s="1"/>
  <c r="G295" i="22"/>
  <c r="O284" i="22"/>
  <c r="O296" i="22" s="1"/>
  <c r="P284" i="22"/>
  <c r="P296" i="22" s="1"/>
  <c r="Q279" i="22"/>
  <c r="Q280" i="22" s="1"/>
  <c r="Q284" i="22" s="1"/>
  <c r="Q288" i="22"/>
  <c r="Q294" i="22" s="1"/>
  <c r="Q251" i="22"/>
  <c r="Q232" i="22"/>
  <c r="Q261" i="22"/>
  <c r="Q239" i="22"/>
  <c r="Q246" i="22"/>
  <c r="Q247" i="22" s="1"/>
  <c r="Q222" i="22"/>
  <c r="Q216" i="22"/>
  <c r="Q177" i="22"/>
  <c r="Q147" i="22"/>
  <c r="Q143" i="22"/>
  <c r="Q139" i="22"/>
  <c r="Q135" i="22"/>
  <c r="Q97" i="22"/>
  <c r="Q89" i="22"/>
  <c r="Q101" i="22"/>
  <c r="Q93" i="22"/>
  <c r="Q85" i="22"/>
  <c r="Q131" i="22"/>
  <c r="Q56" i="22"/>
  <c r="Q64" i="22"/>
  <c r="Q59" i="22"/>
  <c r="Q55" i="22"/>
  <c r="J4" i="20" s="1"/>
  <c r="Q57" i="22"/>
  <c r="Q58" i="22"/>
  <c r="R278" i="22"/>
  <c r="R287" i="22"/>
  <c r="R260" i="22"/>
  <c r="R231" i="22"/>
  <c r="R245" i="22"/>
  <c r="R250" i="22"/>
  <c r="R255" i="22" s="1"/>
  <c r="R257" i="22" s="1"/>
  <c r="R238" i="22"/>
  <c r="R176" i="22"/>
  <c r="R189" i="22" s="1"/>
  <c r="R215" i="22"/>
  <c r="R130" i="22"/>
  <c r="R153" i="22" s="1"/>
  <c r="R84" i="22"/>
  <c r="R71" i="22"/>
  <c r="R54" i="22"/>
  <c r="Q202" i="22"/>
  <c r="P63" i="22"/>
  <c r="P62" i="22"/>
  <c r="P68" i="22"/>
  <c r="P60" i="22"/>
  <c r="P61" i="22"/>
  <c r="P190" i="22"/>
  <c r="P203" i="22" s="1"/>
  <c r="P256" i="22"/>
  <c r="P65" i="22"/>
  <c r="P67" i="22"/>
  <c r="P66" i="22"/>
  <c r="P154" i="22"/>
  <c r="P108" i="22"/>
  <c r="P289" i="22"/>
  <c r="G46" i="9"/>
  <c r="H37" i="9"/>
  <c r="H38" i="9"/>
  <c r="G81" i="9"/>
  <c r="H22" i="9"/>
  <c r="H356" i="7"/>
  <c r="J356" i="7" s="1"/>
  <c r="H364" i="7"/>
  <c r="J364" i="7" s="1"/>
  <c r="H372" i="7"/>
  <c r="J372" i="7" s="1"/>
  <c r="H15" i="9"/>
  <c r="H380" i="7"/>
  <c r="J380" i="7" s="1"/>
  <c r="H16" i="9"/>
  <c r="H382" i="7"/>
  <c r="J382" i="7" s="1"/>
  <c r="H374" i="7"/>
  <c r="J374" i="7" s="1"/>
  <c r="H358" i="7"/>
  <c r="J358" i="7" s="1"/>
  <c r="H366" i="7"/>
  <c r="J366" i="7" s="1"/>
  <c r="J304" i="7"/>
  <c r="J301" i="7"/>
  <c r="J300" i="7"/>
  <c r="J299" i="7"/>
  <c r="J287" i="7"/>
  <c r="J285" i="7"/>
  <c r="J290" i="7"/>
  <c r="I221" i="9"/>
  <c r="I189" i="9"/>
  <c r="I194" i="9"/>
  <c r="I199" i="9" s="1"/>
  <c r="I201" i="9" s="1"/>
  <c r="I204" i="9"/>
  <c r="I182" i="9"/>
  <c r="I175" i="9"/>
  <c r="I159" i="9"/>
  <c r="I132" i="9"/>
  <c r="I108" i="9"/>
  <c r="I71" i="9"/>
  <c r="I54" i="9"/>
  <c r="I101" i="9" s="1"/>
  <c r="J53" i="9"/>
  <c r="I84" i="9"/>
  <c r="H222" i="9"/>
  <c r="H224" i="9" s="1"/>
  <c r="H190" i="9"/>
  <c r="H195" i="9"/>
  <c r="H205" i="9"/>
  <c r="H176" i="9"/>
  <c r="H166" i="9"/>
  <c r="H183" i="9"/>
  <c r="H186" i="9" s="1"/>
  <c r="H160" i="9"/>
  <c r="H133" i="9"/>
  <c r="H125" i="9"/>
  <c r="H117" i="9"/>
  <c r="H113" i="9"/>
  <c r="H109" i="9"/>
  <c r="H121" i="9"/>
  <c r="H97" i="9"/>
  <c r="H93" i="9"/>
  <c r="H89" i="9"/>
  <c r="H85" i="9"/>
  <c r="H77" i="9"/>
  <c r="H64" i="9"/>
  <c r="H72" i="9"/>
  <c r="H73" i="9" s="1"/>
  <c r="H59" i="9"/>
  <c r="H58" i="9"/>
  <c r="H55" i="9"/>
  <c r="H57" i="9"/>
  <c r="H56" i="9"/>
  <c r="H76" i="9"/>
  <c r="G76" i="9"/>
  <c r="G87" i="9"/>
  <c r="G16" i="9"/>
  <c r="G21" i="9" s="1"/>
  <c r="J306" i="7"/>
  <c r="H383" i="7"/>
  <c r="J383" i="7" s="1"/>
  <c r="H375" i="7"/>
  <c r="J375" i="7" s="1"/>
  <c r="H367" i="7"/>
  <c r="J367" i="7" s="1"/>
  <c r="J311" i="7"/>
  <c r="H359" i="7"/>
  <c r="J359" i="7" s="1"/>
  <c r="J308" i="7"/>
  <c r="J307" i="7"/>
  <c r="G98" i="9"/>
  <c r="G99" i="9" s="1"/>
  <c r="G15" i="9"/>
  <c r="G20" i="9" s="1"/>
  <c r="J294" i="7"/>
  <c r="H357" i="7"/>
  <c r="J357" i="7" s="1"/>
  <c r="J292" i="7"/>
  <c r="H381" i="7"/>
  <c r="J381" i="7" s="1"/>
  <c r="H373" i="7"/>
  <c r="J373" i="7" s="1"/>
  <c r="H365" i="7"/>
  <c r="J365" i="7" s="1"/>
  <c r="J297" i="7"/>
  <c r="R77" i="22" l="1"/>
  <c r="R72" i="22"/>
  <c r="R75" i="22" s="1"/>
  <c r="R78" i="22"/>
  <c r="R81" i="22"/>
  <c r="R76" i="22"/>
  <c r="P74" i="22"/>
  <c r="Q74" i="22"/>
  <c r="R74" i="22"/>
  <c r="G74" i="22"/>
  <c r="J74" i="22"/>
  <c r="H74" i="22"/>
  <c r="I74" i="22"/>
  <c r="K74" i="22"/>
  <c r="L74" i="22"/>
  <c r="M74" i="22"/>
  <c r="O74" i="22"/>
  <c r="N74" i="22"/>
  <c r="N79" i="22"/>
  <c r="O79" i="22"/>
  <c r="G79" i="22"/>
  <c r="P79" i="22"/>
  <c r="Q79" i="22"/>
  <c r="R79" i="22"/>
  <c r="H79" i="22"/>
  <c r="H136" i="22" s="1"/>
  <c r="H137" i="22" s="1"/>
  <c r="I79" i="22"/>
  <c r="L79" i="22"/>
  <c r="J79" i="22"/>
  <c r="J136" i="22" s="1"/>
  <c r="J137" i="22" s="1"/>
  <c r="M79" i="22"/>
  <c r="K79" i="22"/>
  <c r="L80" i="22"/>
  <c r="M80" i="22"/>
  <c r="P80" i="22"/>
  <c r="N80" i="22"/>
  <c r="O80" i="22"/>
  <c r="Q80" i="22"/>
  <c r="R80" i="22"/>
  <c r="J80" i="22"/>
  <c r="J140" i="22" s="1"/>
  <c r="J141" i="22" s="1"/>
  <c r="G80" i="22"/>
  <c r="G140" i="22" s="1"/>
  <c r="G141" i="22" s="1"/>
  <c r="I80" i="22"/>
  <c r="H80" i="22"/>
  <c r="K80" i="22"/>
  <c r="I206" i="9"/>
  <c r="I207" i="9"/>
  <c r="V18" i="26"/>
  <c r="H35" i="9"/>
  <c r="H36" i="9"/>
  <c r="G44" i="9"/>
  <c r="J89" i="7"/>
  <c r="H178" i="9"/>
  <c r="H177" i="9"/>
  <c r="H179" i="9"/>
  <c r="R107" i="22"/>
  <c r="G290" i="22"/>
  <c r="G297" i="22" s="1"/>
  <c r="G291" i="22"/>
  <c r="G50" i="9"/>
  <c r="G45" i="22"/>
  <c r="G45" i="9"/>
  <c r="H232" i="9"/>
  <c r="G234" i="9"/>
  <c r="G235" i="9" s="1"/>
  <c r="H6" i="20"/>
  <c r="H7" i="20"/>
  <c r="I5" i="20"/>
  <c r="I231" i="9"/>
  <c r="I232" i="9" s="1"/>
  <c r="I147" i="9"/>
  <c r="G239" i="9"/>
  <c r="G240" i="9" s="1"/>
  <c r="J230" i="9"/>
  <c r="J146" i="9"/>
  <c r="H167" i="9"/>
  <c r="H169" i="9"/>
  <c r="H171" i="9"/>
  <c r="H263" i="22" s="1"/>
  <c r="H264" i="22" s="1"/>
  <c r="H168" i="9"/>
  <c r="G87" i="22"/>
  <c r="G88" i="22" s="1"/>
  <c r="H87" i="22"/>
  <c r="J146" i="22"/>
  <c r="G124" i="9"/>
  <c r="I87" i="22"/>
  <c r="I88" i="22" s="1"/>
  <c r="J87" i="22"/>
  <c r="J88" i="22" s="1"/>
  <c r="H134" i="22"/>
  <c r="J134" i="22"/>
  <c r="G134" i="22"/>
  <c r="I134" i="22"/>
  <c r="H140" i="22"/>
  <c r="H141" i="22" s="1"/>
  <c r="I140" i="22"/>
  <c r="I141" i="22" s="1"/>
  <c r="G136" i="22"/>
  <c r="G137" i="22" s="1"/>
  <c r="I136" i="22"/>
  <c r="I137" i="22" s="1"/>
  <c r="I90" i="22"/>
  <c r="I91" i="22" s="1"/>
  <c r="J90" i="22"/>
  <c r="J91" i="22" s="1"/>
  <c r="G88" i="9"/>
  <c r="G112" i="9"/>
  <c r="Q154" i="22"/>
  <c r="Q108" i="22"/>
  <c r="S260" i="22"/>
  <c r="S278" i="22"/>
  <c r="S287" i="22"/>
  <c r="S245" i="22"/>
  <c r="S250" i="22"/>
  <c r="S255" i="22" s="1"/>
  <c r="S257" i="22" s="1"/>
  <c r="S238" i="22"/>
  <c r="S231" i="22"/>
  <c r="S215" i="22"/>
  <c r="S176" i="22"/>
  <c r="S189" i="22" s="1"/>
  <c r="S130" i="22"/>
  <c r="S153" i="22" s="1"/>
  <c r="S84" i="22"/>
  <c r="S54" i="22"/>
  <c r="S71" i="22"/>
  <c r="Q256" i="22"/>
  <c r="Q190" i="22"/>
  <c r="Q203" i="22" s="1"/>
  <c r="Q296" i="22"/>
  <c r="Q289" i="22"/>
  <c r="Q68" i="22"/>
  <c r="Q61" i="22"/>
  <c r="Q60" i="22"/>
  <c r="Q63" i="22"/>
  <c r="Q62" i="22"/>
  <c r="Q67" i="22"/>
  <c r="Q66" i="22"/>
  <c r="Q65" i="22"/>
  <c r="R202" i="22"/>
  <c r="R288" i="22"/>
  <c r="R294" i="22" s="1"/>
  <c r="R279" i="22"/>
  <c r="R261" i="22"/>
  <c r="R246" i="22"/>
  <c r="R247" i="22" s="1"/>
  <c r="R251" i="22"/>
  <c r="R222" i="22"/>
  <c r="R232" i="22"/>
  <c r="R216" i="22"/>
  <c r="R239" i="22"/>
  <c r="R147" i="22"/>
  <c r="R177" i="22"/>
  <c r="R143" i="22"/>
  <c r="R139" i="22"/>
  <c r="R131" i="22"/>
  <c r="R135" i="22"/>
  <c r="R55" i="22"/>
  <c r="R101" i="22"/>
  <c r="R97" i="22"/>
  <c r="R93" i="22"/>
  <c r="R89" i="22"/>
  <c r="R85" i="22"/>
  <c r="R59" i="22"/>
  <c r="R64" i="22"/>
  <c r="R57" i="22"/>
  <c r="R58" i="22"/>
  <c r="R56" i="22"/>
  <c r="G79" i="9"/>
  <c r="G114" i="9" s="1"/>
  <c r="G115" i="9" s="1"/>
  <c r="H20" i="9"/>
  <c r="G80" i="9"/>
  <c r="G118" i="9" s="1"/>
  <c r="G119" i="9" s="1"/>
  <c r="H21" i="9"/>
  <c r="H80" i="9"/>
  <c r="J339" i="7"/>
  <c r="J338" i="7"/>
  <c r="J343" i="7"/>
  <c r="J342" i="7"/>
  <c r="H79" i="9"/>
  <c r="H200" i="9"/>
  <c r="H60" i="9"/>
  <c r="H68" i="9"/>
  <c r="H63" i="9"/>
  <c r="H61" i="9"/>
  <c r="H62" i="9"/>
  <c r="H78" i="9"/>
  <c r="H65" i="9"/>
  <c r="H67" i="9"/>
  <c r="H66" i="9"/>
  <c r="H223" i="9"/>
  <c r="H81" i="9"/>
  <c r="J204" i="9"/>
  <c r="J221" i="9"/>
  <c r="J175" i="9"/>
  <c r="J194" i="9"/>
  <c r="J199" i="9" s="1"/>
  <c r="J201" i="9" s="1"/>
  <c r="J189" i="9"/>
  <c r="J182" i="9"/>
  <c r="J159" i="9"/>
  <c r="J132" i="9"/>
  <c r="J108" i="9"/>
  <c r="J84" i="9"/>
  <c r="J71" i="9"/>
  <c r="J54" i="9"/>
  <c r="J101" i="9" s="1"/>
  <c r="K53" i="9"/>
  <c r="I205" i="9"/>
  <c r="I195" i="9"/>
  <c r="I222" i="9"/>
  <c r="I224" i="9" s="1"/>
  <c r="I176" i="9"/>
  <c r="I166" i="9"/>
  <c r="I183" i="9"/>
  <c r="I186" i="9" s="1"/>
  <c r="I160" i="9"/>
  <c r="I190" i="9"/>
  <c r="I133" i="9"/>
  <c r="I121" i="9"/>
  <c r="I125" i="9"/>
  <c r="I113" i="9"/>
  <c r="I117" i="9"/>
  <c r="I109" i="9"/>
  <c r="I93" i="9"/>
  <c r="I89" i="9"/>
  <c r="I85" i="9"/>
  <c r="I72" i="9"/>
  <c r="I76" i="9" s="1"/>
  <c r="I97" i="9"/>
  <c r="I64" i="9"/>
  <c r="I59" i="9"/>
  <c r="I77" i="9"/>
  <c r="I56" i="9"/>
  <c r="I58" i="9"/>
  <c r="I55" i="9"/>
  <c r="I57" i="9"/>
  <c r="I81" i="9"/>
  <c r="I79" i="9"/>
  <c r="I78" i="9"/>
  <c r="I80" i="9"/>
  <c r="I73" i="9"/>
  <c r="J341" i="7"/>
  <c r="J340" i="7"/>
  <c r="J345" i="7"/>
  <c r="J344" i="7"/>
  <c r="I75" i="9"/>
  <c r="H75" i="9"/>
  <c r="G75" i="9"/>
  <c r="G94" i="9" s="1"/>
  <c r="G95" i="9" s="1"/>
  <c r="I74" i="9"/>
  <c r="H74" i="9"/>
  <c r="G74" i="9"/>
  <c r="G90" i="9" s="1"/>
  <c r="G91" i="9" s="1"/>
  <c r="S72" i="22" l="1"/>
  <c r="S79" i="22" s="1"/>
  <c r="S77" i="22"/>
  <c r="R73" i="22"/>
  <c r="S78" i="22"/>
  <c r="S73" i="22"/>
  <c r="S81" i="22"/>
  <c r="S75" i="22"/>
  <c r="S76" i="22"/>
  <c r="S80" i="22"/>
  <c r="S74" i="22"/>
  <c r="J206" i="9"/>
  <c r="J207" i="9"/>
  <c r="V19" i="26"/>
  <c r="I177" i="9"/>
  <c r="I178" i="9"/>
  <c r="I179" i="9"/>
  <c r="S107" i="22"/>
  <c r="H90" i="22"/>
  <c r="H91" i="22" s="1"/>
  <c r="G90" i="22"/>
  <c r="G91" i="22" s="1"/>
  <c r="I237" i="9"/>
  <c r="G298" i="22"/>
  <c r="I6" i="20"/>
  <c r="I7" i="20"/>
  <c r="J5" i="20"/>
  <c r="K230" i="9"/>
  <c r="K146" i="9"/>
  <c r="J231" i="9"/>
  <c r="J237" i="9" s="1"/>
  <c r="J147" i="9"/>
  <c r="G241" i="9"/>
  <c r="G236" i="9"/>
  <c r="I168" i="9"/>
  <c r="I169" i="9"/>
  <c r="I171" i="9"/>
  <c r="I263" i="22" s="1"/>
  <c r="I264" i="22" s="1"/>
  <c r="I167" i="9"/>
  <c r="H88" i="22"/>
  <c r="G100" i="22"/>
  <c r="J181" i="22"/>
  <c r="I100" i="22"/>
  <c r="I181" i="22"/>
  <c r="I178" i="22"/>
  <c r="J178" i="22"/>
  <c r="H181" i="22"/>
  <c r="J100" i="22"/>
  <c r="I146" i="22"/>
  <c r="G181" i="22"/>
  <c r="G146" i="22"/>
  <c r="H146" i="22"/>
  <c r="H100" i="22"/>
  <c r="R154" i="22"/>
  <c r="R108" i="22"/>
  <c r="R256" i="22"/>
  <c r="S279" i="22"/>
  <c r="S288" i="22"/>
  <c r="S294" i="22" s="1"/>
  <c r="S251" i="22"/>
  <c r="S232" i="22"/>
  <c r="S261" i="22"/>
  <c r="S239" i="22"/>
  <c r="S246" i="22"/>
  <c r="S247" i="22" s="1"/>
  <c r="S222" i="22"/>
  <c r="S216" i="22"/>
  <c r="S177" i="22"/>
  <c r="S147" i="22"/>
  <c r="S139" i="22"/>
  <c r="S131" i="22"/>
  <c r="S143" i="22"/>
  <c r="S135" i="22"/>
  <c r="S101" i="22"/>
  <c r="S97" i="22"/>
  <c r="S93" i="22"/>
  <c r="S89" i="22"/>
  <c r="S85" i="22"/>
  <c r="S64" i="22"/>
  <c r="S58" i="22"/>
  <c r="S55" i="22"/>
  <c r="S57" i="22"/>
  <c r="S56" i="22"/>
  <c r="S59" i="22"/>
  <c r="R190" i="22"/>
  <c r="R203" i="22" s="1"/>
  <c r="S202" i="22"/>
  <c r="R66" i="22"/>
  <c r="R67" i="22"/>
  <c r="R65" i="22"/>
  <c r="R289" i="22"/>
  <c r="R68" i="22"/>
  <c r="R61" i="22"/>
  <c r="R63" i="22"/>
  <c r="R60" i="22"/>
  <c r="R62" i="22"/>
  <c r="R280" i="22"/>
  <c r="T278" i="22"/>
  <c r="T287" i="22"/>
  <c r="T260" i="22"/>
  <c r="T231" i="22"/>
  <c r="T245" i="22"/>
  <c r="T238" i="22"/>
  <c r="T250" i="22"/>
  <c r="T255" i="22" s="1"/>
  <c r="T257" i="22" s="1"/>
  <c r="T215" i="22"/>
  <c r="T176" i="22"/>
  <c r="T189" i="22" s="1"/>
  <c r="T130" i="22"/>
  <c r="T153" i="22" s="1"/>
  <c r="T71" i="22"/>
  <c r="T84" i="22"/>
  <c r="T54" i="22"/>
  <c r="G134" i="9"/>
  <c r="G148" i="9" s="1"/>
  <c r="G137" i="9"/>
  <c r="G151" i="9" s="1"/>
  <c r="H86" i="9"/>
  <c r="H118" i="9"/>
  <c r="H119" i="9" s="1"/>
  <c r="H90" i="9"/>
  <c r="H91" i="9" s="1"/>
  <c r="H94" i="9"/>
  <c r="H95" i="9" s="1"/>
  <c r="H114" i="9"/>
  <c r="H115" i="9" s="1"/>
  <c r="H110" i="9"/>
  <c r="H111" i="9" s="1"/>
  <c r="I200" i="9"/>
  <c r="I63" i="9"/>
  <c r="I94" i="9" s="1"/>
  <c r="I95" i="9" s="1"/>
  <c r="I61" i="9"/>
  <c r="I86" i="9" s="1"/>
  <c r="I68" i="9"/>
  <c r="I118" i="9" s="1"/>
  <c r="I119" i="9" s="1"/>
  <c r="I62" i="9"/>
  <c r="I90" i="9" s="1"/>
  <c r="I91" i="9" s="1"/>
  <c r="I60" i="9"/>
  <c r="K221" i="9"/>
  <c r="K194" i="9"/>
  <c r="K199" i="9" s="1"/>
  <c r="K201" i="9" s="1"/>
  <c r="K204" i="9"/>
  <c r="K182" i="9"/>
  <c r="K189" i="9"/>
  <c r="K175" i="9"/>
  <c r="K159" i="9"/>
  <c r="K132" i="9"/>
  <c r="K108" i="9"/>
  <c r="K84" i="9"/>
  <c r="K54" i="9"/>
  <c r="K101" i="9" s="1"/>
  <c r="L53" i="9"/>
  <c r="K71" i="9"/>
  <c r="I65" i="9"/>
  <c r="I66" i="9"/>
  <c r="I110" i="9" s="1"/>
  <c r="I111" i="9" s="1"/>
  <c r="I67" i="9"/>
  <c r="I114" i="9" s="1"/>
  <c r="I115" i="9" s="1"/>
  <c r="J222" i="9"/>
  <c r="J224" i="9" s="1"/>
  <c r="J195" i="9"/>
  <c r="J183" i="9"/>
  <c r="J186" i="9" s="1"/>
  <c r="J205" i="9"/>
  <c r="J160" i="9"/>
  <c r="J190" i="9"/>
  <c r="J176" i="9"/>
  <c r="J166" i="9"/>
  <c r="J133" i="9"/>
  <c r="J125" i="9"/>
  <c r="J113" i="9"/>
  <c r="J117" i="9"/>
  <c r="J109" i="9"/>
  <c r="J121" i="9"/>
  <c r="J89" i="9"/>
  <c r="J85" i="9"/>
  <c r="J97" i="9"/>
  <c r="J93" i="9"/>
  <c r="J64" i="9"/>
  <c r="J72" i="9"/>
  <c r="J79" i="9" s="1"/>
  <c r="J59" i="9"/>
  <c r="J77" i="9"/>
  <c r="J56" i="9"/>
  <c r="J58" i="9"/>
  <c r="J57" i="9"/>
  <c r="J55" i="9"/>
  <c r="J80" i="9"/>
  <c r="J81" i="9"/>
  <c r="J73" i="9"/>
  <c r="J76" i="9"/>
  <c r="H227" i="9"/>
  <c r="I223" i="9"/>
  <c r="G100" i="9"/>
  <c r="T72" i="22" l="1"/>
  <c r="T79" i="22" s="1"/>
  <c r="T77" i="22"/>
  <c r="T78" i="22"/>
  <c r="T73" i="22"/>
  <c r="T75" i="22"/>
  <c r="T76" i="22"/>
  <c r="T81" i="22"/>
  <c r="T80" i="22"/>
  <c r="L4" i="20"/>
  <c r="AD12" i="26"/>
  <c r="V20" i="26"/>
  <c r="J177" i="9"/>
  <c r="J178" i="9"/>
  <c r="J179" i="9"/>
  <c r="T107" i="22"/>
  <c r="G178" i="22"/>
  <c r="G184" i="22" s="1"/>
  <c r="H178" i="22"/>
  <c r="H184" i="22" s="1"/>
  <c r="G299" i="22"/>
  <c r="I227" i="9"/>
  <c r="I239" i="9" s="1"/>
  <c r="J6" i="20"/>
  <c r="J7" i="20"/>
  <c r="J232" i="9"/>
  <c r="L230" i="9"/>
  <c r="L146" i="9"/>
  <c r="K231" i="9"/>
  <c r="K237" i="9" s="1"/>
  <c r="K147" i="9"/>
  <c r="H239" i="9"/>
  <c r="H234" i="9"/>
  <c r="J169" i="9"/>
  <c r="J171" i="9"/>
  <c r="J263" i="22" s="1"/>
  <c r="J264" i="22" s="1"/>
  <c r="J168" i="9"/>
  <c r="J167" i="9"/>
  <c r="G92" i="22"/>
  <c r="H138" i="22"/>
  <c r="G138" i="22"/>
  <c r="I138" i="22"/>
  <c r="J184" i="22"/>
  <c r="J138" i="22"/>
  <c r="J142" i="22"/>
  <c r="I92" i="22"/>
  <c r="H92" i="22"/>
  <c r="I184" i="22"/>
  <c r="I142" i="22"/>
  <c r="J92" i="22"/>
  <c r="G142" i="22"/>
  <c r="G207" i="22"/>
  <c r="G116" i="9"/>
  <c r="G140" i="9"/>
  <c r="J223" i="9"/>
  <c r="S280" i="22"/>
  <c r="S284" i="22" s="1"/>
  <c r="T288" i="22"/>
  <c r="T294" i="22" s="1"/>
  <c r="T279" i="22"/>
  <c r="T280" i="22" s="1"/>
  <c r="T251" i="22"/>
  <c r="T239" i="22"/>
  <c r="T261" i="22"/>
  <c r="T246" i="22"/>
  <c r="T247" i="22" s="1"/>
  <c r="T216" i="22"/>
  <c r="T232" i="22"/>
  <c r="T222" i="22"/>
  <c r="T177" i="22"/>
  <c r="T139" i="22"/>
  <c r="T131" i="22"/>
  <c r="T147" i="22"/>
  <c r="T143" i="22"/>
  <c r="T135" i="22"/>
  <c r="T101" i="22"/>
  <c r="T97" i="22"/>
  <c r="T93" i="22"/>
  <c r="T89" i="22"/>
  <c r="T85" i="22"/>
  <c r="T64" i="22"/>
  <c r="T57" i="22"/>
  <c r="T55" i="22"/>
  <c r="M4" i="20" s="1"/>
  <c r="T56" i="22"/>
  <c r="T58" i="22"/>
  <c r="T59" i="22"/>
  <c r="S68" i="22"/>
  <c r="S60" i="22"/>
  <c r="S62" i="22"/>
  <c r="S61" i="22"/>
  <c r="S63" i="22"/>
  <c r="S154" i="22"/>
  <c r="S108" i="22"/>
  <c r="U287" i="22"/>
  <c r="U278" i="22"/>
  <c r="U260" i="22"/>
  <c r="U238" i="22"/>
  <c r="U231" i="22"/>
  <c r="U215" i="22"/>
  <c r="U245" i="22"/>
  <c r="U250" i="22"/>
  <c r="U255" i="22" s="1"/>
  <c r="U257" i="22" s="1"/>
  <c r="U176" i="22"/>
  <c r="U189" i="22" s="1"/>
  <c r="U130" i="22"/>
  <c r="U153" i="22" s="1"/>
  <c r="U71" i="22"/>
  <c r="U84" i="22"/>
  <c r="U54" i="22"/>
  <c r="S256" i="22"/>
  <c r="S190" i="22"/>
  <c r="S203" i="22" s="1"/>
  <c r="S289" i="22"/>
  <c r="T202" i="22"/>
  <c r="R284" i="22"/>
  <c r="S67" i="22"/>
  <c r="S65" i="22"/>
  <c r="S66" i="22"/>
  <c r="H87" i="9"/>
  <c r="H88" i="9" s="1"/>
  <c r="H98" i="9"/>
  <c r="H99" i="9" s="1"/>
  <c r="J78" i="9"/>
  <c r="G138" i="9"/>
  <c r="G152" i="9" s="1"/>
  <c r="G120" i="9"/>
  <c r="I87" i="9"/>
  <c r="I98" i="9"/>
  <c r="I99" i="9" s="1"/>
  <c r="I122" i="9"/>
  <c r="I123" i="9" s="1"/>
  <c r="J200" i="9"/>
  <c r="J63" i="9"/>
  <c r="J68" i="9"/>
  <c r="J118" i="9" s="1"/>
  <c r="J119" i="9" s="1"/>
  <c r="J60" i="9"/>
  <c r="J62" i="9"/>
  <c r="J61" i="9"/>
  <c r="J86" i="9" s="1"/>
  <c r="L221" i="9"/>
  <c r="L194" i="9"/>
  <c r="L199" i="9" s="1"/>
  <c r="L201" i="9" s="1"/>
  <c r="L204" i="9"/>
  <c r="L189" i="9"/>
  <c r="L182" i="9"/>
  <c r="L159" i="9"/>
  <c r="L175" i="9"/>
  <c r="L132" i="9"/>
  <c r="L108" i="9"/>
  <c r="L54" i="9"/>
  <c r="L101" i="9" s="1"/>
  <c r="M53" i="9"/>
  <c r="L84" i="9"/>
  <c r="L71" i="9"/>
  <c r="H122" i="9"/>
  <c r="H123" i="9" s="1"/>
  <c r="J74" i="9"/>
  <c r="J75" i="9"/>
  <c r="K222" i="9"/>
  <c r="K224" i="9" s="1"/>
  <c r="K205" i="9"/>
  <c r="K195" i="9"/>
  <c r="K183" i="9"/>
  <c r="K190" i="9"/>
  <c r="K160" i="9"/>
  <c r="K166" i="9"/>
  <c r="K176" i="9"/>
  <c r="K133" i="9"/>
  <c r="K121" i="9"/>
  <c r="K125" i="9"/>
  <c r="K113" i="9"/>
  <c r="K117" i="9"/>
  <c r="K109" i="9"/>
  <c r="K85" i="9"/>
  <c r="K64" i="9"/>
  <c r="K97" i="9"/>
  <c r="K93" i="9"/>
  <c r="K89" i="9"/>
  <c r="K72" i="9"/>
  <c r="K80" i="9" s="1"/>
  <c r="K59" i="9"/>
  <c r="K77" i="9"/>
  <c r="K55" i="9"/>
  <c r="K57" i="9"/>
  <c r="K58" i="9"/>
  <c r="K56" i="9"/>
  <c r="J66" i="9"/>
  <c r="J67" i="9"/>
  <c r="J65" i="9"/>
  <c r="U72" i="22" l="1"/>
  <c r="U81" i="22" s="1"/>
  <c r="U77" i="22"/>
  <c r="U78" i="22"/>
  <c r="U73" i="22"/>
  <c r="U76" i="22"/>
  <c r="U75" i="22"/>
  <c r="U79" i="22"/>
  <c r="U80" i="22"/>
  <c r="U74" i="22"/>
  <c r="T74" i="22"/>
  <c r="G204" i="22"/>
  <c r="V21" i="26"/>
  <c r="U107" i="22"/>
  <c r="G12" i="26"/>
  <c r="I234" i="9"/>
  <c r="J227" i="9"/>
  <c r="J234" i="9" s="1"/>
  <c r="K232" i="9"/>
  <c r="M230" i="9"/>
  <c r="M146" i="9"/>
  <c r="L231" i="9"/>
  <c r="L237" i="9" s="1"/>
  <c r="L147" i="9"/>
  <c r="G210" i="22"/>
  <c r="G154" i="9"/>
  <c r="J182" i="22"/>
  <c r="J183" i="22"/>
  <c r="G183" i="22"/>
  <c r="I183" i="22"/>
  <c r="I182" i="22"/>
  <c r="J110" i="9"/>
  <c r="G182" i="22"/>
  <c r="G208" i="22" s="1"/>
  <c r="I96" i="22"/>
  <c r="I180" i="22" s="1"/>
  <c r="I179" i="22"/>
  <c r="G96" i="22"/>
  <c r="G180" i="22" s="1"/>
  <c r="G179" i="22"/>
  <c r="H96" i="22"/>
  <c r="H180" i="22" s="1"/>
  <c r="H179" i="22"/>
  <c r="H142" i="22"/>
  <c r="H183" i="22" s="1"/>
  <c r="H182" i="22"/>
  <c r="J96" i="22"/>
  <c r="J180" i="22" s="1"/>
  <c r="J179" i="22"/>
  <c r="K223" i="9"/>
  <c r="G96" i="9"/>
  <c r="I92" i="9"/>
  <c r="G92" i="9"/>
  <c r="S296" i="22"/>
  <c r="J87" i="9"/>
  <c r="I88" i="9"/>
  <c r="H134" i="9"/>
  <c r="T284" i="22"/>
  <c r="T68" i="22"/>
  <c r="T60" i="22"/>
  <c r="T62" i="22"/>
  <c r="T63" i="22"/>
  <c r="T61" i="22"/>
  <c r="T256" i="22"/>
  <c r="T190" i="22"/>
  <c r="T203" i="22" s="1"/>
  <c r="U202" i="22"/>
  <c r="T289" i="22"/>
  <c r="T154" i="22"/>
  <c r="T108" i="22"/>
  <c r="U288" i="22"/>
  <c r="U294" i="22" s="1"/>
  <c r="U261" i="22"/>
  <c r="U279" i="22"/>
  <c r="U280" i="22" s="1"/>
  <c r="U246" i="22"/>
  <c r="U247" i="22" s="1"/>
  <c r="U239" i="22"/>
  <c r="U232" i="22"/>
  <c r="U222" i="22"/>
  <c r="U216" i="22"/>
  <c r="U251" i="22"/>
  <c r="U177" i="22"/>
  <c r="U147" i="22"/>
  <c r="U143" i="22"/>
  <c r="U139" i="22"/>
  <c r="U135" i="22"/>
  <c r="U131" i="22"/>
  <c r="U101" i="22"/>
  <c r="U93" i="22"/>
  <c r="U85" i="22"/>
  <c r="U97" i="22"/>
  <c r="U89" i="22"/>
  <c r="U64" i="22"/>
  <c r="U59" i="22"/>
  <c r="U56" i="22"/>
  <c r="U55" i="22"/>
  <c r="U57" i="22"/>
  <c r="U58" i="22"/>
  <c r="T67" i="22"/>
  <c r="T66" i="22"/>
  <c r="T65" i="22"/>
  <c r="R296" i="22"/>
  <c r="V287" i="22"/>
  <c r="V278" i="22"/>
  <c r="V250" i="22"/>
  <c r="V255" i="22" s="1"/>
  <c r="V257" i="22" s="1"/>
  <c r="V260" i="22"/>
  <c r="V238" i="22"/>
  <c r="V231" i="22"/>
  <c r="V245" i="22"/>
  <c r="V215" i="22"/>
  <c r="V176" i="22"/>
  <c r="V189" i="22" s="1"/>
  <c r="V130" i="22"/>
  <c r="V153" i="22" s="1"/>
  <c r="V84" i="22"/>
  <c r="V71" i="22"/>
  <c r="V54" i="22"/>
  <c r="H116" i="9"/>
  <c r="I137" i="9"/>
  <c r="I134" i="9"/>
  <c r="I148" i="9" s="1"/>
  <c r="H137" i="9"/>
  <c r="H92" i="9"/>
  <c r="G139" i="9"/>
  <c r="G153" i="9" s="1"/>
  <c r="G135" i="9"/>
  <c r="G149" i="9" s="1"/>
  <c r="H120" i="9"/>
  <c r="J94" i="9"/>
  <c r="J95" i="9" s="1"/>
  <c r="J114" i="9"/>
  <c r="J115" i="9" s="1"/>
  <c r="J90" i="9"/>
  <c r="J91" i="9" s="1"/>
  <c r="J98" i="9"/>
  <c r="J99" i="9" s="1"/>
  <c r="K200" i="9"/>
  <c r="K63" i="9"/>
  <c r="K61" i="9"/>
  <c r="K68" i="9"/>
  <c r="K118" i="9" s="1"/>
  <c r="K62" i="9"/>
  <c r="K60" i="9"/>
  <c r="K79" i="9"/>
  <c r="K74" i="9"/>
  <c r="K75" i="9"/>
  <c r="K76" i="9"/>
  <c r="K81" i="9"/>
  <c r="K78" i="9"/>
  <c r="I116" i="9"/>
  <c r="K65" i="9"/>
  <c r="K67" i="9"/>
  <c r="K66" i="9"/>
  <c r="H112" i="9"/>
  <c r="M221" i="9"/>
  <c r="M204" i="9"/>
  <c r="M194" i="9"/>
  <c r="M199" i="9" s="1"/>
  <c r="M201" i="9" s="1"/>
  <c r="M189" i="9"/>
  <c r="M182" i="9"/>
  <c r="M175" i="9"/>
  <c r="M159" i="9"/>
  <c r="M132" i="9"/>
  <c r="M108" i="9"/>
  <c r="M84" i="9"/>
  <c r="M54" i="9"/>
  <c r="M101" i="9" s="1"/>
  <c r="N53" i="9"/>
  <c r="M71" i="9"/>
  <c r="K73" i="9"/>
  <c r="I112" i="9"/>
  <c r="I120" i="9"/>
  <c r="L222" i="9"/>
  <c r="L224" i="9" s="1"/>
  <c r="L183" i="9"/>
  <c r="L205" i="9"/>
  <c r="L195" i="9"/>
  <c r="L190" i="9"/>
  <c r="L176" i="9"/>
  <c r="L160" i="9"/>
  <c r="L166" i="9"/>
  <c r="L133" i="9"/>
  <c r="L125" i="9"/>
  <c r="L117" i="9"/>
  <c r="L113" i="9"/>
  <c r="L109" i="9"/>
  <c r="L121" i="9"/>
  <c r="L77" i="9"/>
  <c r="L97" i="9"/>
  <c r="L93" i="9"/>
  <c r="L89" i="9"/>
  <c r="L85" i="9"/>
  <c r="L72" i="9"/>
  <c r="L81" i="9" s="1"/>
  <c r="L59" i="9"/>
  <c r="L64" i="9"/>
  <c r="L55" i="9"/>
  <c r="L57" i="9"/>
  <c r="L58" i="9"/>
  <c r="L56" i="9"/>
  <c r="H96" i="9"/>
  <c r="I96" i="9"/>
  <c r="V72" i="22" l="1"/>
  <c r="V77" i="22"/>
  <c r="V78" i="22"/>
  <c r="V73" i="22"/>
  <c r="V75" i="22"/>
  <c r="V76" i="22"/>
  <c r="V81" i="22"/>
  <c r="V79" i="22"/>
  <c r="V74" i="22"/>
  <c r="V80" i="22"/>
  <c r="N4" i="20"/>
  <c r="K119" i="9"/>
  <c r="V22" i="26"/>
  <c r="J122" i="9"/>
  <c r="J123" i="9" s="1"/>
  <c r="J111" i="9"/>
  <c r="J239" i="9"/>
  <c r="V107" i="22"/>
  <c r="K227" i="9"/>
  <c r="K234" i="9" s="1"/>
  <c r="N230" i="9"/>
  <c r="N146" i="9"/>
  <c r="M231" i="9"/>
  <c r="M232" i="9" s="1"/>
  <c r="M147" i="9"/>
  <c r="L232" i="9"/>
  <c r="I207" i="22"/>
  <c r="I151" i="9"/>
  <c r="H204" i="22"/>
  <c r="H148" i="9"/>
  <c r="H207" i="22"/>
  <c r="H151" i="9"/>
  <c r="J185" i="22"/>
  <c r="J186" i="22"/>
  <c r="J12" i="26" s="1"/>
  <c r="G186" i="22"/>
  <c r="J88" i="9"/>
  <c r="H135" i="9"/>
  <c r="H100" i="9"/>
  <c r="I185" i="22"/>
  <c r="I186" i="22"/>
  <c r="J11" i="26" s="1"/>
  <c r="G185" i="22"/>
  <c r="G205" i="22"/>
  <c r="H185" i="22"/>
  <c r="H186" i="22"/>
  <c r="J10" i="26" s="1"/>
  <c r="G136" i="9"/>
  <c r="G141" i="9"/>
  <c r="G155" i="9" s="1"/>
  <c r="T296" i="22"/>
  <c r="G209" i="22"/>
  <c r="I204" i="22"/>
  <c r="I135" i="9"/>
  <c r="V288" i="22"/>
  <c r="V294" i="22" s="1"/>
  <c r="V251" i="22"/>
  <c r="V279" i="22"/>
  <c r="V280" i="22" s="1"/>
  <c r="V239" i="22"/>
  <c r="V261" i="22"/>
  <c r="V246" i="22"/>
  <c r="V247" i="22" s="1"/>
  <c r="V222" i="22"/>
  <c r="V216" i="22"/>
  <c r="V232" i="22"/>
  <c r="V177" i="22"/>
  <c r="V147" i="22"/>
  <c r="V143" i="22"/>
  <c r="V139" i="22"/>
  <c r="V101" i="22"/>
  <c r="V131" i="22"/>
  <c r="V135" i="22"/>
  <c r="V97" i="22"/>
  <c r="V93" i="22"/>
  <c r="V89" i="22"/>
  <c r="V85" i="22"/>
  <c r="V59" i="22"/>
  <c r="V58" i="22"/>
  <c r="V55" i="22"/>
  <c r="V57" i="22"/>
  <c r="V56" i="22"/>
  <c r="V64" i="22"/>
  <c r="W250" i="22"/>
  <c r="W255" i="22" s="1"/>
  <c r="W257" i="22" s="1"/>
  <c r="W287" i="22"/>
  <c r="W238" i="22"/>
  <c r="W260" i="22"/>
  <c r="W231" i="22"/>
  <c r="W278" i="22"/>
  <c r="W245" i="22"/>
  <c r="W215" i="22"/>
  <c r="W176" i="22"/>
  <c r="W189" i="22" s="1"/>
  <c r="W71" i="22"/>
  <c r="W130" i="22"/>
  <c r="W153" i="22" s="1"/>
  <c r="W84" i="22"/>
  <c r="W54" i="22"/>
  <c r="U190" i="22"/>
  <c r="U203" i="22" s="1"/>
  <c r="U256" i="22"/>
  <c r="U289" i="22"/>
  <c r="U154" i="22"/>
  <c r="U108" i="22"/>
  <c r="U284" i="22"/>
  <c r="V202" i="22"/>
  <c r="U63" i="22"/>
  <c r="U68" i="22"/>
  <c r="U61" i="22"/>
  <c r="U62" i="22"/>
  <c r="U60" i="22"/>
  <c r="U66" i="22"/>
  <c r="U65" i="22"/>
  <c r="U67" i="22"/>
  <c r="I138" i="9"/>
  <c r="H138" i="9"/>
  <c r="J134" i="9"/>
  <c r="K94" i="9"/>
  <c r="K86" i="9"/>
  <c r="K90" i="9"/>
  <c r="K110" i="9"/>
  <c r="I100" i="9"/>
  <c r="I140" i="9"/>
  <c r="L73" i="9"/>
  <c r="I124" i="9"/>
  <c r="L67" i="9"/>
  <c r="L65" i="9"/>
  <c r="L66" i="9"/>
  <c r="L79" i="9"/>
  <c r="K114" i="9"/>
  <c r="J120" i="9"/>
  <c r="L200" i="9"/>
  <c r="L68" i="9"/>
  <c r="L61" i="9"/>
  <c r="L60" i="9"/>
  <c r="L63" i="9"/>
  <c r="L62" i="9"/>
  <c r="N221" i="9"/>
  <c r="N204" i="9"/>
  <c r="N182" i="9"/>
  <c r="N194" i="9"/>
  <c r="N199" i="9" s="1"/>
  <c r="N201" i="9" s="1"/>
  <c r="N189" i="9"/>
  <c r="N175" i="9"/>
  <c r="N159" i="9"/>
  <c r="N132" i="9"/>
  <c r="N108" i="9"/>
  <c r="N71" i="9"/>
  <c r="N84" i="9"/>
  <c r="N54" i="9"/>
  <c r="N101" i="9" s="1"/>
  <c r="O53" i="9"/>
  <c r="L78" i="9"/>
  <c r="M222" i="9"/>
  <c r="M224" i="9" s="1"/>
  <c r="M190" i="9"/>
  <c r="M205" i="9"/>
  <c r="M195" i="9"/>
  <c r="M183" i="9"/>
  <c r="M176" i="9"/>
  <c r="M166" i="9"/>
  <c r="M160" i="9"/>
  <c r="M133" i="9"/>
  <c r="M121" i="9"/>
  <c r="M113" i="9"/>
  <c r="M125" i="9"/>
  <c r="M109" i="9"/>
  <c r="M117" i="9"/>
  <c r="M72" i="9"/>
  <c r="M75" i="9" s="1"/>
  <c r="M97" i="9"/>
  <c r="M93" i="9"/>
  <c r="M89" i="9"/>
  <c r="M85" i="9"/>
  <c r="M59" i="9"/>
  <c r="M77" i="9"/>
  <c r="M64" i="9"/>
  <c r="M57" i="9"/>
  <c r="M55" i="9"/>
  <c r="M58" i="9"/>
  <c r="M56" i="9"/>
  <c r="L74" i="9"/>
  <c r="L223" i="9"/>
  <c r="L75" i="9"/>
  <c r="L76" i="9"/>
  <c r="H124" i="9"/>
  <c r="L80" i="9"/>
  <c r="H140" i="9"/>
  <c r="W77" i="22" l="1"/>
  <c r="W72" i="22"/>
  <c r="W79" i="22" s="1"/>
  <c r="W78" i="22"/>
  <c r="W73" i="22"/>
  <c r="W81" i="22"/>
  <c r="W75" i="22"/>
  <c r="W76" i="22"/>
  <c r="W74" i="22"/>
  <c r="W80" i="22"/>
  <c r="J137" i="9"/>
  <c r="J151" i="9" s="1"/>
  <c r="K91" i="9"/>
  <c r="K115" i="9"/>
  <c r="K95" i="9"/>
  <c r="K111" i="9"/>
  <c r="V23" i="26"/>
  <c r="K239" i="9"/>
  <c r="W107" i="22"/>
  <c r="H154" i="9"/>
  <c r="O12" i="26"/>
  <c r="Q12" i="26" s="1"/>
  <c r="M237" i="9"/>
  <c r="O230" i="9"/>
  <c r="O146" i="9"/>
  <c r="N231" i="9"/>
  <c r="N237" i="9" s="1"/>
  <c r="N147" i="9"/>
  <c r="J204" i="22"/>
  <c r="J148" i="9"/>
  <c r="I205" i="22"/>
  <c r="I149" i="9"/>
  <c r="I208" i="22"/>
  <c r="I152" i="9"/>
  <c r="G206" i="22"/>
  <c r="G150" i="9"/>
  <c r="J207" i="22"/>
  <c r="H208" i="22"/>
  <c r="H152" i="9"/>
  <c r="H205" i="22"/>
  <c r="H149" i="9"/>
  <c r="I210" i="22"/>
  <c r="I154" i="9"/>
  <c r="H136" i="9"/>
  <c r="J124" i="9"/>
  <c r="G142" i="9"/>
  <c r="J112" i="9"/>
  <c r="G211" i="22"/>
  <c r="J96" i="9"/>
  <c r="L118" i="9"/>
  <c r="I141" i="9"/>
  <c r="J92" i="9"/>
  <c r="J100" i="9"/>
  <c r="H210" i="22"/>
  <c r="K98" i="9"/>
  <c r="K99" i="9" s="1"/>
  <c r="J116" i="9"/>
  <c r="I136" i="9"/>
  <c r="V289" i="22"/>
  <c r="W202" i="22"/>
  <c r="U296" i="22"/>
  <c r="V154" i="22"/>
  <c r="V108" i="22"/>
  <c r="X287" i="22"/>
  <c r="X278" i="22"/>
  <c r="X250" i="22"/>
  <c r="X255" i="22" s="1"/>
  <c r="X257" i="22" s="1"/>
  <c r="X260" i="22"/>
  <c r="X238" i="22"/>
  <c r="X245" i="22"/>
  <c r="X215" i="22"/>
  <c r="X231" i="22"/>
  <c r="X176" i="22"/>
  <c r="X189" i="22" s="1"/>
  <c r="X130" i="22"/>
  <c r="X153" i="22" s="1"/>
  <c r="X71" i="22"/>
  <c r="X84" i="22"/>
  <c r="X54" i="22"/>
  <c r="V68" i="22"/>
  <c r="V63" i="22"/>
  <c r="V61" i="22"/>
  <c r="V62" i="22"/>
  <c r="V60" i="22"/>
  <c r="W288" i="22"/>
  <c r="W294" i="22" s="1"/>
  <c r="W279" i="22"/>
  <c r="W261" i="22"/>
  <c r="W251" i="22"/>
  <c r="W246" i="22"/>
  <c r="W247" i="22" s="1"/>
  <c r="W232" i="22"/>
  <c r="W216" i="22"/>
  <c r="W239" i="22"/>
  <c r="W222" i="22"/>
  <c r="W177" i="22"/>
  <c r="W147" i="22"/>
  <c r="W143" i="22"/>
  <c r="W139" i="22"/>
  <c r="W101" i="22"/>
  <c r="W131" i="22"/>
  <c r="W135" i="22"/>
  <c r="W97" i="22"/>
  <c r="W93" i="22"/>
  <c r="W89" i="22"/>
  <c r="W85" i="22"/>
  <c r="W64" i="22"/>
  <c r="W58" i="22"/>
  <c r="W57" i="22"/>
  <c r="W56" i="22"/>
  <c r="W59" i="22"/>
  <c r="W55" i="22"/>
  <c r="P4" i="20" s="1"/>
  <c r="V66" i="22"/>
  <c r="V65" i="22"/>
  <c r="V67" i="22"/>
  <c r="V284" i="22"/>
  <c r="V190" i="22"/>
  <c r="V203" i="22" s="1"/>
  <c r="V256" i="22"/>
  <c r="M223" i="9"/>
  <c r="J138" i="9"/>
  <c r="K120" i="9"/>
  <c r="J135" i="9"/>
  <c r="J149" i="9" s="1"/>
  <c r="M74" i="9"/>
  <c r="M80" i="9"/>
  <c r="I139" i="9"/>
  <c r="H139" i="9"/>
  <c r="H153" i="9" s="1"/>
  <c r="K87" i="9"/>
  <c r="L94" i="9"/>
  <c r="L114" i="9"/>
  <c r="L86" i="9"/>
  <c r="L90" i="9"/>
  <c r="K122" i="9"/>
  <c r="K123" i="9" s="1"/>
  <c r="L110" i="9"/>
  <c r="M76" i="9"/>
  <c r="H141" i="9"/>
  <c r="O221" i="9"/>
  <c r="O189" i="9"/>
  <c r="O182" i="9"/>
  <c r="O175" i="9"/>
  <c r="O204" i="9"/>
  <c r="O194" i="9"/>
  <c r="O199" i="9" s="1"/>
  <c r="O201" i="9" s="1"/>
  <c r="O159" i="9"/>
  <c r="O132" i="9"/>
  <c r="O108" i="9"/>
  <c r="O84" i="9"/>
  <c r="O71" i="9"/>
  <c r="O54" i="9"/>
  <c r="O101" i="9" s="1"/>
  <c r="P53" i="9"/>
  <c r="M79" i="9"/>
  <c r="M78" i="9"/>
  <c r="N205" i="9"/>
  <c r="N222" i="9"/>
  <c r="N224" i="9" s="1"/>
  <c r="N183" i="9"/>
  <c r="N190" i="9"/>
  <c r="N176" i="9"/>
  <c r="N195" i="9"/>
  <c r="N160" i="9"/>
  <c r="N166" i="9"/>
  <c r="N133" i="9"/>
  <c r="N125" i="9"/>
  <c r="N117" i="9"/>
  <c r="N121" i="9"/>
  <c r="N113" i="9"/>
  <c r="N109" i="9"/>
  <c r="N97" i="9"/>
  <c r="N93" i="9"/>
  <c r="N89" i="9"/>
  <c r="N85" i="9"/>
  <c r="N72" i="9"/>
  <c r="N75" i="9" s="1"/>
  <c r="N77" i="9"/>
  <c r="N64" i="9"/>
  <c r="N59" i="9"/>
  <c r="N57" i="9"/>
  <c r="N55" i="9"/>
  <c r="N58" i="9"/>
  <c r="N56" i="9"/>
  <c r="M200" i="9"/>
  <c r="M62" i="9"/>
  <c r="M63" i="9"/>
  <c r="M94" i="9" s="1"/>
  <c r="M61" i="9"/>
  <c r="M60" i="9"/>
  <c r="M68" i="9"/>
  <c r="M81" i="9"/>
  <c r="L227" i="9"/>
  <c r="M73" i="9"/>
  <c r="M66" i="9"/>
  <c r="M67" i="9"/>
  <c r="M65" i="9"/>
  <c r="X75" i="22" l="1"/>
  <c r="X81" i="22"/>
  <c r="X76" i="22"/>
  <c r="X80" i="22"/>
  <c r="X74" i="22"/>
  <c r="X79" i="22"/>
  <c r="X77" i="22"/>
  <c r="X72" i="22"/>
  <c r="X78" i="22" s="1"/>
  <c r="J140" i="9"/>
  <c r="J154" i="9" s="1"/>
  <c r="L111" i="9"/>
  <c r="L119" i="9"/>
  <c r="L115" i="9"/>
  <c r="L95" i="9"/>
  <c r="L91" i="9"/>
  <c r="V24" i="26"/>
  <c r="M95" i="9"/>
  <c r="X107" i="22"/>
  <c r="N232" i="9"/>
  <c r="M227" i="9"/>
  <c r="P230" i="9"/>
  <c r="P146" i="9"/>
  <c r="O231" i="9"/>
  <c r="O232" i="9" s="1"/>
  <c r="O147" i="9"/>
  <c r="I209" i="22"/>
  <c r="I153" i="9"/>
  <c r="H211" i="22"/>
  <c r="H155" i="9"/>
  <c r="I150" i="9"/>
  <c r="J208" i="22"/>
  <c r="J152" i="9"/>
  <c r="I211" i="22"/>
  <c r="I155" i="9"/>
  <c r="H206" i="22"/>
  <c r="H150" i="9"/>
  <c r="G212" i="22"/>
  <c r="G221" i="22" s="1"/>
  <c r="G156" i="9"/>
  <c r="J210" i="22"/>
  <c r="L234" i="9"/>
  <c r="L239" i="9"/>
  <c r="M90" i="9"/>
  <c r="J136" i="9"/>
  <c r="J150" i="9" s="1"/>
  <c r="N76" i="9"/>
  <c r="N79" i="9"/>
  <c r="N78" i="9"/>
  <c r="K134" i="9"/>
  <c r="K148" i="9" s="1"/>
  <c r="K178" i="9" s="1"/>
  <c r="K88" i="9"/>
  <c r="I206" i="22"/>
  <c r="K137" i="9"/>
  <c r="N223" i="9"/>
  <c r="H209" i="22"/>
  <c r="K96" i="9"/>
  <c r="J205" i="22"/>
  <c r="V296" i="22"/>
  <c r="X288" i="22"/>
  <c r="X294" i="22" s="1"/>
  <c r="X251" i="22"/>
  <c r="X261" i="22"/>
  <c r="X279" i="22"/>
  <c r="X280" i="22" s="1"/>
  <c r="X284" i="22" s="1"/>
  <c r="X246" i="22"/>
  <c r="X247" i="22" s="1"/>
  <c r="X232" i="22"/>
  <c r="X239" i="22"/>
  <c r="X222" i="22"/>
  <c r="X216" i="22"/>
  <c r="X177" i="22"/>
  <c r="X147" i="22"/>
  <c r="X143" i="22"/>
  <c r="X135" i="22"/>
  <c r="X139" i="22"/>
  <c r="X131" i="22"/>
  <c r="X101" i="22"/>
  <c r="X57" i="22"/>
  <c r="X97" i="22"/>
  <c r="X93" i="22"/>
  <c r="X89" i="22"/>
  <c r="X56" i="22"/>
  <c r="X58" i="22"/>
  <c r="X85" i="22"/>
  <c r="X59" i="22"/>
  <c r="X64" i="22"/>
  <c r="X55" i="22"/>
  <c r="Q4" i="20" s="1"/>
  <c r="W256" i="22"/>
  <c r="Y287" i="22"/>
  <c r="Y278" i="22"/>
  <c r="Y250" i="22"/>
  <c r="Y255" i="22" s="1"/>
  <c r="Y257" i="22" s="1"/>
  <c r="Y260" i="22"/>
  <c r="Y245" i="22"/>
  <c r="Y231" i="22"/>
  <c r="Y215" i="22"/>
  <c r="Y238" i="22"/>
  <c r="Y176" i="22"/>
  <c r="Y189" i="22" s="1"/>
  <c r="Y130" i="22"/>
  <c r="Y153" i="22" s="1"/>
  <c r="Y71" i="22"/>
  <c r="Y84" i="22"/>
  <c r="Y54" i="22"/>
  <c r="W62" i="22"/>
  <c r="W68" i="22"/>
  <c r="W61" i="22"/>
  <c r="W60" i="22"/>
  <c r="W63" i="22"/>
  <c r="W190" i="22"/>
  <c r="W203" i="22" s="1"/>
  <c r="W154" i="22"/>
  <c r="W108" i="22"/>
  <c r="W289" i="22"/>
  <c r="X202" i="22"/>
  <c r="W66" i="22"/>
  <c r="W67" i="22"/>
  <c r="W65" i="22"/>
  <c r="W280" i="22"/>
  <c r="J141" i="9"/>
  <c r="K112" i="9"/>
  <c r="N80" i="9"/>
  <c r="N81" i="9"/>
  <c r="N73" i="9"/>
  <c r="M118" i="9"/>
  <c r="N74" i="9"/>
  <c r="J139" i="9"/>
  <c r="K92" i="9"/>
  <c r="L87" i="9"/>
  <c r="L88" i="9" s="1"/>
  <c r="L98" i="9"/>
  <c r="L99" i="9" s="1"/>
  <c r="L122" i="9"/>
  <c r="L123" i="9" s="1"/>
  <c r="M86" i="9"/>
  <c r="M114" i="9"/>
  <c r="N67" i="9"/>
  <c r="N65" i="9"/>
  <c r="N66" i="9"/>
  <c r="O222" i="9"/>
  <c r="O224" i="9" s="1"/>
  <c r="O205" i="9"/>
  <c r="O183" i="9"/>
  <c r="O190" i="9"/>
  <c r="O176" i="9"/>
  <c r="O195" i="9"/>
  <c r="O160" i="9"/>
  <c r="O166" i="9"/>
  <c r="O133" i="9"/>
  <c r="O125" i="9"/>
  <c r="O121" i="9"/>
  <c r="O113" i="9"/>
  <c r="O109" i="9"/>
  <c r="O117" i="9"/>
  <c r="O97" i="9"/>
  <c r="O93" i="9"/>
  <c r="O89" i="9"/>
  <c r="O85" i="9"/>
  <c r="O64" i="9"/>
  <c r="O77" i="9"/>
  <c r="O59" i="9"/>
  <c r="O72" i="9"/>
  <c r="O81" i="9" s="1"/>
  <c r="O58" i="9"/>
  <c r="O57" i="9"/>
  <c r="O55" i="9"/>
  <c r="O56" i="9"/>
  <c r="K116" i="9"/>
  <c r="M110" i="9"/>
  <c r="H142" i="9"/>
  <c r="I142" i="9"/>
  <c r="N200" i="9"/>
  <c r="N60" i="9"/>
  <c r="N61" i="9"/>
  <c r="N63" i="9"/>
  <c r="N94" i="9" s="1"/>
  <c r="N95" i="9" s="1"/>
  <c r="N62" i="9"/>
  <c r="N68" i="9"/>
  <c r="P221" i="9"/>
  <c r="P204" i="9"/>
  <c r="P189" i="9"/>
  <c r="P182" i="9"/>
  <c r="P175" i="9"/>
  <c r="P194" i="9"/>
  <c r="P199" i="9" s="1"/>
  <c r="P201" i="9" s="1"/>
  <c r="P159" i="9"/>
  <c r="P132" i="9"/>
  <c r="P108" i="9"/>
  <c r="P71" i="9"/>
  <c r="P84" i="9"/>
  <c r="P54" i="9"/>
  <c r="P101" i="9" s="1"/>
  <c r="Q53" i="9"/>
  <c r="Y77" i="22" l="1"/>
  <c r="Y72" i="22"/>
  <c r="Y74" i="22" s="1"/>
  <c r="Y78" i="22"/>
  <c r="Y73" i="22"/>
  <c r="Y81" i="22"/>
  <c r="Y76" i="22"/>
  <c r="Y75" i="22"/>
  <c r="Y80" i="22"/>
  <c r="Y79" i="22"/>
  <c r="X73" i="22"/>
  <c r="V25" i="26"/>
  <c r="M91" i="9"/>
  <c r="M119" i="9"/>
  <c r="M115" i="9"/>
  <c r="M116" i="9" s="1"/>
  <c r="M111" i="9"/>
  <c r="Y107" i="22"/>
  <c r="O237" i="9"/>
  <c r="N227" i="9"/>
  <c r="N239" i="9" s="1"/>
  <c r="J155" i="9"/>
  <c r="M239" i="9"/>
  <c r="M234" i="9"/>
  <c r="G219" i="22"/>
  <c r="Q230" i="9"/>
  <c r="Q146" i="9"/>
  <c r="P231" i="9"/>
  <c r="P237" i="9" s="1"/>
  <c r="P147" i="9"/>
  <c r="G217" i="22"/>
  <c r="K151" i="9"/>
  <c r="K177" i="9" s="1"/>
  <c r="K179" i="9" s="1"/>
  <c r="H212" i="22"/>
  <c r="H156" i="9"/>
  <c r="I10" i="26" s="1"/>
  <c r="J209" i="22"/>
  <c r="J153" i="9"/>
  <c r="I212" i="22"/>
  <c r="I156" i="9"/>
  <c r="I11" i="26" s="1"/>
  <c r="G218" i="22"/>
  <c r="G163" i="9"/>
  <c r="G162" i="9"/>
  <c r="G161" i="9"/>
  <c r="G165" i="9"/>
  <c r="K140" i="9"/>
  <c r="N114" i="9"/>
  <c r="K100" i="9"/>
  <c r="K136" i="9" s="1"/>
  <c r="K150" i="9" s="1"/>
  <c r="L116" i="9"/>
  <c r="N90" i="9"/>
  <c r="J142" i="9"/>
  <c r="J206" i="22"/>
  <c r="N86" i="9"/>
  <c r="N110" i="9"/>
  <c r="K124" i="9"/>
  <c r="O223" i="9"/>
  <c r="K138" i="9"/>
  <c r="L137" i="9"/>
  <c r="M87" i="9"/>
  <c r="O75" i="9"/>
  <c r="O73" i="9"/>
  <c r="K135" i="9"/>
  <c r="L92" i="9"/>
  <c r="J211" i="22"/>
  <c r="Z278" i="22"/>
  <c r="Z287" i="22"/>
  <c r="Z250" i="22"/>
  <c r="Z255" i="22" s="1"/>
  <c r="Z257" i="22" s="1"/>
  <c r="Z231" i="22"/>
  <c r="Z260" i="22"/>
  <c r="Z245" i="22"/>
  <c r="Z238" i="22"/>
  <c r="Z215" i="22"/>
  <c r="Z176" i="22"/>
  <c r="Z189" i="22" s="1"/>
  <c r="Z130" i="22"/>
  <c r="Z153" i="22" s="1"/>
  <c r="Z84" i="22"/>
  <c r="Z54" i="22"/>
  <c r="Z71" i="22"/>
  <c r="Y279" i="22"/>
  <c r="Y280" i="22" s="1"/>
  <c r="Y288" i="22"/>
  <c r="Y294" i="22" s="1"/>
  <c r="Y246" i="22"/>
  <c r="Y247" i="22" s="1"/>
  <c r="Y261" i="22"/>
  <c r="Y232" i="22"/>
  <c r="Y239" i="22"/>
  <c r="Y251" i="22"/>
  <c r="Y222" i="22"/>
  <c r="Y216" i="22"/>
  <c r="Y177" i="22"/>
  <c r="Y143" i="22"/>
  <c r="Y139" i="22"/>
  <c r="Y147" i="22"/>
  <c r="Y131" i="22"/>
  <c r="Y97" i="22"/>
  <c r="Y89" i="22"/>
  <c r="Y135" i="22"/>
  <c r="Y101" i="22"/>
  <c r="Y93" i="22"/>
  <c r="Y85" i="22"/>
  <c r="Y56" i="22"/>
  <c r="Y64" i="22"/>
  <c r="Y57" i="22"/>
  <c r="Y58" i="22"/>
  <c r="Y59" i="22"/>
  <c r="Y55" i="22"/>
  <c r="X65" i="22"/>
  <c r="X67" i="22"/>
  <c r="X66" i="22"/>
  <c r="X154" i="22"/>
  <c r="X108" i="22"/>
  <c r="X63" i="22"/>
  <c r="X62" i="22"/>
  <c r="X60" i="22"/>
  <c r="X61" i="22"/>
  <c r="X68" i="22"/>
  <c r="X190" i="22"/>
  <c r="X203" i="22" s="1"/>
  <c r="X256" i="22"/>
  <c r="W284" i="22"/>
  <c r="X296" i="22"/>
  <c r="X289" i="22"/>
  <c r="Y202" i="22"/>
  <c r="O79" i="9"/>
  <c r="O74" i="9"/>
  <c r="O76" i="9"/>
  <c r="O78" i="9"/>
  <c r="O80" i="9"/>
  <c r="M98" i="9"/>
  <c r="M99" i="9" s="1"/>
  <c r="N118" i="9"/>
  <c r="L134" i="9"/>
  <c r="L148" i="9" s="1"/>
  <c r="L178" i="9" s="1"/>
  <c r="L112" i="9"/>
  <c r="L96" i="9"/>
  <c r="M96" i="9"/>
  <c r="I184" i="9"/>
  <c r="I185" i="9"/>
  <c r="I196" i="9"/>
  <c r="H185" i="9"/>
  <c r="H184" i="9"/>
  <c r="H196" i="9"/>
  <c r="M122" i="9"/>
  <c r="M123" i="9" s="1"/>
  <c r="U12" i="26"/>
  <c r="W12" i="26" s="1"/>
  <c r="J185" i="9"/>
  <c r="J184" i="9"/>
  <c r="J196" i="9"/>
  <c r="Q221" i="9"/>
  <c r="Q189" i="9"/>
  <c r="Q204" i="9"/>
  <c r="Q182" i="9"/>
  <c r="Q194" i="9"/>
  <c r="Q199" i="9" s="1"/>
  <c r="Q201" i="9" s="1"/>
  <c r="Q175" i="9"/>
  <c r="Q159" i="9"/>
  <c r="Q132" i="9"/>
  <c r="Q108" i="9"/>
  <c r="Q71" i="9"/>
  <c r="Q84" i="9"/>
  <c r="Q54" i="9"/>
  <c r="Q101" i="9" s="1"/>
  <c r="R53" i="9"/>
  <c r="L120" i="9"/>
  <c r="O200" i="9"/>
  <c r="O60" i="9"/>
  <c r="O68" i="9"/>
  <c r="O62" i="9"/>
  <c r="O63" i="9"/>
  <c r="O61" i="9"/>
  <c r="P222" i="9"/>
  <c r="P224" i="9" s="1"/>
  <c r="P190" i="9"/>
  <c r="P205" i="9"/>
  <c r="P176" i="9"/>
  <c r="P166" i="9"/>
  <c r="P195" i="9"/>
  <c r="P183" i="9"/>
  <c r="P160" i="9"/>
  <c r="P133" i="9"/>
  <c r="P125" i="9"/>
  <c r="P117" i="9"/>
  <c r="P121" i="9"/>
  <c r="P113" i="9"/>
  <c r="P109" i="9"/>
  <c r="P97" i="9"/>
  <c r="P93" i="9"/>
  <c r="P89" i="9"/>
  <c r="P85" i="9"/>
  <c r="P77" i="9"/>
  <c r="P64" i="9"/>
  <c r="P59" i="9"/>
  <c r="P72" i="9"/>
  <c r="P79" i="9" s="1"/>
  <c r="P58" i="9"/>
  <c r="P55" i="9"/>
  <c r="P57" i="9"/>
  <c r="P56" i="9"/>
  <c r="L100" i="9"/>
  <c r="L135" i="9"/>
  <c r="O66" i="9"/>
  <c r="O65" i="9"/>
  <c r="O67" i="9"/>
  <c r="Z81" i="22" l="1"/>
  <c r="Z75" i="22"/>
  <c r="Z76" i="22"/>
  <c r="Z74" i="22"/>
  <c r="Z79" i="22"/>
  <c r="Z80" i="22"/>
  <c r="Z77" i="22"/>
  <c r="Z72" i="22"/>
  <c r="Z78" i="22" s="1"/>
  <c r="R4" i="20"/>
  <c r="V26" i="26"/>
  <c r="N115" i="9"/>
  <c r="N116" i="9" s="1"/>
  <c r="N119" i="9"/>
  <c r="N111" i="9"/>
  <c r="N91" i="9"/>
  <c r="N92" i="9" s="1"/>
  <c r="Z107" i="22"/>
  <c r="N234" i="9"/>
  <c r="P232" i="9"/>
  <c r="H217" i="22"/>
  <c r="I221" i="22"/>
  <c r="N87" i="9"/>
  <c r="N88" i="9" s="1"/>
  <c r="H219" i="22"/>
  <c r="H221" i="22"/>
  <c r="H218" i="22"/>
  <c r="R230" i="9"/>
  <c r="R146" i="9"/>
  <c r="Q231" i="9"/>
  <c r="Q237" i="9" s="1"/>
  <c r="Q147" i="9"/>
  <c r="I217" i="22"/>
  <c r="L151" i="9"/>
  <c r="L177" i="9" s="1"/>
  <c r="L179" i="9" s="1"/>
  <c r="L149" i="9"/>
  <c r="I219" i="22"/>
  <c r="K152" i="9"/>
  <c r="K154" i="9"/>
  <c r="F12" i="26" s="1"/>
  <c r="H12" i="26" s="1"/>
  <c r="I218" i="22"/>
  <c r="K149" i="9"/>
  <c r="J212" i="22"/>
  <c r="J156" i="9"/>
  <c r="I12" i="26" s="1"/>
  <c r="O94" i="9"/>
  <c r="M92" i="9"/>
  <c r="O90" i="9"/>
  <c r="N98" i="9"/>
  <c r="N99" i="9" s="1"/>
  <c r="N122" i="9"/>
  <c r="N123" i="9" s="1"/>
  <c r="L124" i="9"/>
  <c r="L139" i="9" s="1"/>
  <c r="L138" i="9"/>
  <c r="K139" i="9"/>
  <c r="M100" i="9"/>
  <c r="O110" i="9"/>
  <c r="B22" i="20" s="1"/>
  <c r="K141" i="9"/>
  <c r="O86" i="9"/>
  <c r="O118" i="9"/>
  <c r="B24" i="20" s="1"/>
  <c r="O227" i="9"/>
  <c r="P76" i="9"/>
  <c r="P78" i="9"/>
  <c r="M134" i="9"/>
  <c r="M120" i="9"/>
  <c r="M88" i="9"/>
  <c r="Y284" i="22"/>
  <c r="Y66" i="22"/>
  <c r="Y65" i="22"/>
  <c r="Y67" i="22"/>
  <c r="AA260" i="22"/>
  <c r="AA287" i="22"/>
  <c r="AA250" i="22"/>
  <c r="AA255" i="22" s="1"/>
  <c r="AA257" i="22" s="1"/>
  <c r="AA245" i="22"/>
  <c r="AA278" i="22"/>
  <c r="AA238" i="22"/>
  <c r="AA231" i="22"/>
  <c r="AA215" i="22"/>
  <c r="AA176" i="22"/>
  <c r="AA189" i="22" s="1"/>
  <c r="AA202" i="22" s="1"/>
  <c r="AA130" i="22"/>
  <c r="AA153" i="22" s="1"/>
  <c r="AA84" i="22"/>
  <c r="AA54" i="22"/>
  <c r="AA71" i="22"/>
  <c r="Y256" i="22"/>
  <c r="Y154" i="22"/>
  <c r="Y108" i="22"/>
  <c r="Z288" i="22"/>
  <c r="Z294" i="22" s="1"/>
  <c r="Z261" i="22"/>
  <c r="Z279" i="22"/>
  <c r="Z239" i="22"/>
  <c r="Z232" i="22"/>
  <c r="Z251" i="22"/>
  <c r="Z246" i="22"/>
  <c r="Z247" i="22" s="1"/>
  <c r="Z222" i="22"/>
  <c r="Z216" i="22"/>
  <c r="Z177" i="22"/>
  <c r="Z147" i="22"/>
  <c r="Z143" i="22"/>
  <c r="Z139" i="22"/>
  <c r="Z135" i="22"/>
  <c r="Z131" i="22"/>
  <c r="Z101" i="22"/>
  <c r="Z55" i="22"/>
  <c r="Z97" i="22"/>
  <c r="Z93" i="22"/>
  <c r="Z89" i="22"/>
  <c r="Z85" i="22"/>
  <c r="Z59" i="22"/>
  <c r="Z57" i="22"/>
  <c r="Z56" i="22"/>
  <c r="Z58" i="22"/>
  <c r="Z64" i="22"/>
  <c r="Y61" i="22"/>
  <c r="Y68" i="22"/>
  <c r="Y60" i="22"/>
  <c r="Y62" i="22"/>
  <c r="Y63" i="22"/>
  <c r="Z202" i="22"/>
  <c r="W296" i="22"/>
  <c r="Y190" i="22"/>
  <c r="Y203" i="22" s="1"/>
  <c r="Y289" i="22"/>
  <c r="P80" i="9"/>
  <c r="P81" i="9"/>
  <c r="P73" i="9"/>
  <c r="P75" i="9"/>
  <c r="P74" i="9"/>
  <c r="M137" i="9"/>
  <c r="M151" i="9" s="1"/>
  <c r="M177" i="9" s="1"/>
  <c r="L140" i="9"/>
  <c r="R204" i="9"/>
  <c r="R194" i="9"/>
  <c r="R199" i="9" s="1"/>
  <c r="R201" i="9" s="1"/>
  <c r="R221" i="9"/>
  <c r="R182" i="9"/>
  <c r="R175" i="9"/>
  <c r="R189" i="9"/>
  <c r="R159" i="9"/>
  <c r="R132" i="9"/>
  <c r="R108" i="9"/>
  <c r="R84" i="9"/>
  <c r="R71" i="9"/>
  <c r="R54" i="9"/>
  <c r="R101" i="9" s="1"/>
  <c r="S53" i="9"/>
  <c r="N96" i="9"/>
  <c r="O114" i="9"/>
  <c r="B23" i="20" s="1"/>
  <c r="Q205" i="9"/>
  <c r="Q222" i="9"/>
  <c r="Q224" i="9" s="1"/>
  <c r="Q195" i="9"/>
  <c r="Q190" i="9"/>
  <c r="Q176" i="9"/>
  <c r="Q166" i="9"/>
  <c r="Q160" i="9"/>
  <c r="Q183" i="9"/>
  <c r="Q133" i="9"/>
  <c r="Q121" i="9"/>
  <c r="Q113" i="9"/>
  <c r="Q109" i="9"/>
  <c r="Q117" i="9"/>
  <c r="Q125" i="9"/>
  <c r="Q93" i="9"/>
  <c r="Q89" i="9"/>
  <c r="Q85" i="9"/>
  <c r="Q72" i="9"/>
  <c r="Q81" i="9" s="1"/>
  <c r="Q97" i="9"/>
  <c r="Q77" i="9"/>
  <c r="Q64" i="9"/>
  <c r="Q59" i="9"/>
  <c r="Q56" i="9"/>
  <c r="Q55" i="9"/>
  <c r="Q57" i="9"/>
  <c r="Q58" i="9"/>
  <c r="P200" i="9"/>
  <c r="P60" i="9"/>
  <c r="P68" i="9"/>
  <c r="P62" i="9"/>
  <c r="P63" i="9"/>
  <c r="P61" i="9"/>
  <c r="I165" i="9"/>
  <c r="I163" i="9"/>
  <c r="I162" i="9"/>
  <c r="I161" i="9"/>
  <c r="P223" i="9"/>
  <c r="N112" i="9"/>
  <c r="P65" i="9"/>
  <c r="P66" i="9"/>
  <c r="P67" i="9"/>
  <c r="L136" i="9"/>
  <c r="M112" i="9"/>
  <c r="H163" i="9"/>
  <c r="H162" i="9"/>
  <c r="H161" i="9"/>
  <c r="H165" i="9"/>
  <c r="AA76" i="22" l="1"/>
  <c r="AA81" i="22"/>
  <c r="AA75" i="22"/>
  <c r="AA80" i="22"/>
  <c r="AA74" i="22"/>
  <c r="AA79" i="22"/>
  <c r="AA77" i="22"/>
  <c r="AA72" i="22"/>
  <c r="AA78" i="22" s="1"/>
  <c r="Z73" i="22"/>
  <c r="S4" i="20"/>
  <c r="V27" i="26"/>
  <c r="O91" i="9"/>
  <c r="O92" i="9" s="1"/>
  <c r="O115" i="9"/>
  <c r="O119" i="9"/>
  <c r="O120" i="9" s="1"/>
  <c r="B15" i="20"/>
  <c r="O95" i="9"/>
  <c r="O96" i="9" s="1"/>
  <c r="O111" i="9"/>
  <c r="O112" i="9" s="1"/>
  <c r="AA107" i="22"/>
  <c r="J162" i="9"/>
  <c r="N134" i="9"/>
  <c r="N148" i="9" s="1"/>
  <c r="N178" i="9" s="1"/>
  <c r="K155" i="9"/>
  <c r="L154" i="9"/>
  <c r="F13" i="26"/>
  <c r="J161" i="9"/>
  <c r="J218" i="22"/>
  <c r="B14" i="20"/>
  <c r="Q232" i="9"/>
  <c r="S230" i="9"/>
  <c r="S146" i="9"/>
  <c r="R231" i="9"/>
  <c r="R237" i="9" s="1"/>
  <c r="R147" i="9"/>
  <c r="J217" i="22"/>
  <c r="J219" i="22"/>
  <c r="J221" i="22"/>
  <c r="L150" i="9"/>
  <c r="L153" i="9"/>
  <c r="K153" i="9"/>
  <c r="M148" i="9"/>
  <c r="M178" i="9" s="1"/>
  <c r="M179" i="9" s="1"/>
  <c r="O14" i="26" s="1"/>
  <c r="L152" i="9"/>
  <c r="O122" i="9"/>
  <c r="O137" i="9" s="1"/>
  <c r="O151" i="9" s="1"/>
  <c r="O177" i="9" s="1"/>
  <c r="O239" i="9"/>
  <c r="O234" i="9"/>
  <c r="N137" i="9"/>
  <c r="J163" i="9"/>
  <c r="L141" i="9"/>
  <c r="J165" i="9"/>
  <c r="K142" i="9"/>
  <c r="M135" i="9"/>
  <c r="P90" i="9"/>
  <c r="P110" i="9"/>
  <c r="O87" i="9"/>
  <c r="P86" i="9"/>
  <c r="B13" i="20"/>
  <c r="O98" i="9"/>
  <c r="O99" i="9" s="1"/>
  <c r="P94" i="9"/>
  <c r="Q75" i="9"/>
  <c r="Q79" i="9"/>
  <c r="Q223" i="9"/>
  <c r="Q74" i="9"/>
  <c r="Q76" i="9"/>
  <c r="Q80" i="9"/>
  <c r="Q73" i="9"/>
  <c r="Q78" i="9"/>
  <c r="N120" i="9"/>
  <c r="M140" i="9"/>
  <c r="Z280" i="22"/>
  <c r="Z68" i="22"/>
  <c r="Z61" i="22"/>
  <c r="Z63" i="22"/>
  <c r="Z60" i="22"/>
  <c r="Z62" i="22"/>
  <c r="AB278" i="22"/>
  <c r="AB287" i="22"/>
  <c r="AB231" i="22"/>
  <c r="AB260" i="22"/>
  <c r="AB245" i="22"/>
  <c r="AB250" i="22"/>
  <c r="AB255" i="22" s="1"/>
  <c r="AB257" i="22" s="1"/>
  <c r="AB238" i="22"/>
  <c r="AB215" i="22"/>
  <c r="AB176" i="22"/>
  <c r="AB189" i="22" s="1"/>
  <c r="AB130" i="22"/>
  <c r="AB153" i="22" s="1"/>
  <c r="AB84" i="22"/>
  <c r="AB54" i="22"/>
  <c r="AB71" i="22"/>
  <c r="Y296" i="22"/>
  <c r="AA279" i="22"/>
  <c r="AA246" i="22"/>
  <c r="AA247" i="22" s="1"/>
  <c r="V28" i="26" s="1"/>
  <c r="AA232" i="22"/>
  <c r="AA251" i="22"/>
  <c r="AA288" i="22"/>
  <c r="AA294" i="22" s="1"/>
  <c r="AA239" i="22"/>
  <c r="AA261" i="22"/>
  <c r="AA222" i="22"/>
  <c r="AA216" i="22"/>
  <c r="AA177" i="22"/>
  <c r="AA143" i="22"/>
  <c r="AA139" i="22"/>
  <c r="AA135" i="22"/>
  <c r="AA147" i="22"/>
  <c r="AA131" i="22"/>
  <c r="AA64" i="22"/>
  <c r="AA97" i="22"/>
  <c r="AA93" i="22"/>
  <c r="AA89" i="22"/>
  <c r="AA85" i="22"/>
  <c r="AA58" i="22"/>
  <c r="AA101" i="22"/>
  <c r="AA59" i="22"/>
  <c r="AA55" i="22"/>
  <c r="AA57" i="22"/>
  <c r="AA56" i="22"/>
  <c r="Z256" i="22"/>
  <c r="Z66" i="22"/>
  <c r="Z67" i="22"/>
  <c r="Z65" i="22"/>
  <c r="Z190" i="22"/>
  <c r="Z203" i="22" s="1"/>
  <c r="Z154" i="22"/>
  <c r="Z108" i="22"/>
  <c r="Z289" i="22"/>
  <c r="M138" i="9"/>
  <c r="N138" i="9"/>
  <c r="P118" i="9"/>
  <c r="H172" i="9"/>
  <c r="I172" i="9"/>
  <c r="P114" i="9"/>
  <c r="Q200" i="9"/>
  <c r="Q63" i="9"/>
  <c r="Q61" i="9"/>
  <c r="Q60" i="9"/>
  <c r="Q62" i="9"/>
  <c r="Q68" i="9"/>
  <c r="Q67" i="9"/>
  <c r="Q66" i="9"/>
  <c r="Q65" i="9"/>
  <c r="M136" i="9"/>
  <c r="N135" i="9"/>
  <c r="N100" i="9"/>
  <c r="L142" i="9"/>
  <c r="P227" i="9"/>
  <c r="N124" i="9"/>
  <c r="S221" i="9"/>
  <c r="S194" i="9"/>
  <c r="S199" i="9" s="1"/>
  <c r="S201" i="9" s="1"/>
  <c r="S182" i="9"/>
  <c r="S189" i="9"/>
  <c r="S159" i="9"/>
  <c r="S204" i="9"/>
  <c r="S175" i="9"/>
  <c r="S132" i="9"/>
  <c r="S108" i="9"/>
  <c r="S84" i="9"/>
  <c r="S71" i="9"/>
  <c r="S54" i="9"/>
  <c r="S101" i="9" s="1"/>
  <c r="T53" i="9"/>
  <c r="R222" i="9"/>
  <c r="R224" i="9" s="1"/>
  <c r="R195" i="9"/>
  <c r="R183" i="9"/>
  <c r="R205" i="9"/>
  <c r="R190" i="9"/>
  <c r="R160" i="9"/>
  <c r="R176" i="9"/>
  <c r="R166" i="9"/>
  <c r="R133" i="9"/>
  <c r="R125" i="9"/>
  <c r="R121" i="9"/>
  <c r="R113" i="9"/>
  <c r="R109" i="9"/>
  <c r="R117" i="9"/>
  <c r="R89" i="9"/>
  <c r="R85" i="9"/>
  <c r="R97" i="9"/>
  <c r="R93" i="9"/>
  <c r="R77" i="9"/>
  <c r="R64" i="9"/>
  <c r="R59" i="9"/>
  <c r="R72" i="9"/>
  <c r="R81" i="9" s="1"/>
  <c r="R55" i="9"/>
  <c r="R57" i="9"/>
  <c r="R56" i="9"/>
  <c r="R58" i="9"/>
  <c r="J172" i="9"/>
  <c r="M124" i="9"/>
  <c r="AB73" i="22" l="1"/>
  <c r="AB75" i="22"/>
  <c r="AB81" i="22"/>
  <c r="AB76" i="22"/>
  <c r="AB74" i="22"/>
  <c r="AB79" i="22"/>
  <c r="AB80" i="22"/>
  <c r="AB72" i="22"/>
  <c r="AB78" i="22" s="1"/>
  <c r="AB77" i="22"/>
  <c r="AA73" i="22"/>
  <c r="L12" i="26"/>
  <c r="L10" i="26"/>
  <c r="K184" i="9"/>
  <c r="K196" i="9"/>
  <c r="X12" i="26" s="1"/>
  <c r="Z12" i="26" s="1"/>
  <c r="K185" i="9"/>
  <c r="O123" i="9"/>
  <c r="O124" i="9" s="1"/>
  <c r="B25" i="20"/>
  <c r="P91" i="9"/>
  <c r="P92" i="9" s="1"/>
  <c r="P95" i="9"/>
  <c r="P96" i="9" s="1"/>
  <c r="P115" i="9"/>
  <c r="N140" i="9"/>
  <c r="N154" i="9" s="1"/>
  <c r="P119" i="9"/>
  <c r="P111" i="9"/>
  <c r="P112" i="9" s="1"/>
  <c r="AB107" i="22"/>
  <c r="Q227" i="9"/>
  <c r="Q234" i="9" s="1"/>
  <c r="R232" i="9"/>
  <c r="T230" i="9"/>
  <c r="T146" i="9"/>
  <c r="S231" i="9"/>
  <c r="S237" i="9" s="1"/>
  <c r="S147" i="9"/>
  <c r="M150" i="9"/>
  <c r="N152" i="9"/>
  <c r="L155" i="9"/>
  <c r="M152" i="9"/>
  <c r="M149" i="9"/>
  <c r="N149" i="9"/>
  <c r="K156" i="9"/>
  <c r="N151" i="9"/>
  <c r="N177" i="9" s="1"/>
  <c r="N179" i="9" s="1"/>
  <c r="L156" i="9"/>
  <c r="M154" i="9"/>
  <c r="P239" i="9"/>
  <c r="P234" i="9"/>
  <c r="O100" i="9"/>
  <c r="P98" i="9"/>
  <c r="Q118" i="9"/>
  <c r="P122" i="9"/>
  <c r="Q114" i="9"/>
  <c r="P87" i="9"/>
  <c r="B16" i="20"/>
  <c r="B18" i="20" s="1"/>
  <c r="C17" i="20" s="1"/>
  <c r="Q86" i="9"/>
  <c r="Q110" i="9"/>
  <c r="Q90" i="9"/>
  <c r="Q94" i="9"/>
  <c r="O134" i="9"/>
  <c r="O148" i="9" s="1"/>
  <c r="O178" i="9" s="1"/>
  <c r="O179" i="9" s="1"/>
  <c r="O88" i="9"/>
  <c r="R76" i="9"/>
  <c r="M139" i="9"/>
  <c r="Z284" i="22"/>
  <c r="AA68" i="22"/>
  <c r="AA60" i="22"/>
  <c r="AA62" i="22"/>
  <c r="AA61" i="22"/>
  <c r="AA63" i="22"/>
  <c r="AB202" i="22"/>
  <c r="AA154" i="22"/>
  <c r="AA108" i="22"/>
  <c r="AA280" i="22"/>
  <c r="AC287" i="22"/>
  <c r="AC278" i="22"/>
  <c r="AC260" i="22"/>
  <c r="AC238" i="22"/>
  <c r="AC250" i="22"/>
  <c r="AC255" i="22" s="1"/>
  <c r="AC257" i="22" s="1"/>
  <c r="AC245" i="22"/>
  <c r="AC215" i="22"/>
  <c r="AC231" i="22"/>
  <c r="AC176" i="22"/>
  <c r="AC189" i="22" s="1"/>
  <c r="AC130" i="22"/>
  <c r="AC153" i="22" s="1"/>
  <c r="AC71" i="22"/>
  <c r="AC84" i="22"/>
  <c r="AC54" i="22"/>
  <c r="AA289" i="22"/>
  <c r="AA256" i="22"/>
  <c r="AB288" i="22"/>
  <c r="AB294" i="22" s="1"/>
  <c r="AB246" i="22"/>
  <c r="AB247" i="22" s="1"/>
  <c r="AB251" i="22"/>
  <c r="AB239" i="22"/>
  <c r="AB279" i="22"/>
  <c r="AB261" i="22"/>
  <c r="AB232" i="22"/>
  <c r="AB216" i="22"/>
  <c r="AB222" i="22"/>
  <c r="AB177" i="22"/>
  <c r="AB139" i="22"/>
  <c r="AB131" i="22"/>
  <c r="AB147" i="22"/>
  <c r="AB143" i="22"/>
  <c r="AB135" i="22"/>
  <c r="AB101" i="22"/>
  <c r="AB64" i="22"/>
  <c r="AB97" i="22"/>
  <c r="AB93" i="22"/>
  <c r="AB89" i="22"/>
  <c r="AB85" i="22"/>
  <c r="AB57" i="22"/>
  <c r="AB58" i="22"/>
  <c r="AB59" i="22"/>
  <c r="AB55" i="22"/>
  <c r="AB56" i="22"/>
  <c r="AA67" i="22"/>
  <c r="AA65" i="22"/>
  <c r="AA66" i="22"/>
  <c r="AA190" i="22"/>
  <c r="AA203" i="22" s="1"/>
  <c r="R78" i="9"/>
  <c r="R79" i="9"/>
  <c r="R75" i="9"/>
  <c r="R74" i="9"/>
  <c r="R73" i="9"/>
  <c r="R80" i="9"/>
  <c r="N139" i="9"/>
  <c r="T221" i="9"/>
  <c r="T189" i="9"/>
  <c r="T204" i="9"/>
  <c r="T194" i="9"/>
  <c r="T199" i="9" s="1"/>
  <c r="T201" i="9" s="1"/>
  <c r="T182" i="9"/>
  <c r="T159" i="9"/>
  <c r="T175" i="9"/>
  <c r="T132" i="9"/>
  <c r="T108" i="9"/>
  <c r="T71" i="9"/>
  <c r="T54" i="9"/>
  <c r="T101" i="9" s="1"/>
  <c r="U53" i="9"/>
  <c r="T84" i="9"/>
  <c r="M141" i="9"/>
  <c r="S222" i="9"/>
  <c r="S224" i="9" s="1"/>
  <c r="S195" i="9"/>
  <c r="S183" i="9"/>
  <c r="S205" i="9"/>
  <c r="S190" i="9"/>
  <c r="S160" i="9"/>
  <c r="S176" i="9"/>
  <c r="S166" i="9"/>
  <c r="S133" i="9"/>
  <c r="S121" i="9"/>
  <c r="S113" i="9"/>
  <c r="S109" i="9"/>
  <c r="S117" i="9"/>
  <c r="S125" i="9"/>
  <c r="S85" i="9"/>
  <c r="S64" i="9"/>
  <c r="S97" i="9"/>
  <c r="S93" i="9"/>
  <c r="S89" i="9"/>
  <c r="S59" i="9"/>
  <c r="S72" i="9"/>
  <c r="S74" i="9" s="1"/>
  <c r="S77" i="9"/>
  <c r="S57" i="9"/>
  <c r="S56" i="9"/>
  <c r="S55" i="9"/>
  <c r="S58" i="9"/>
  <c r="N136" i="9"/>
  <c r="R223" i="9"/>
  <c r="N141" i="9"/>
  <c r="R200" i="9"/>
  <c r="R61" i="9"/>
  <c r="R63" i="9"/>
  <c r="R68" i="9"/>
  <c r="R60" i="9"/>
  <c r="R62" i="9"/>
  <c r="R66" i="9"/>
  <c r="R67" i="9"/>
  <c r="R65" i="9"/>
  <c r="O116" i="9"/>
  <c r="L196" i="9"/>
  <c r="L185" i="9"/>
  <c r="L184" i="9"/>
  <c r="AC73" i="22" l="1"/>
  <c r="AC76" i="22"/>
  <c r="AC81" i="22"/>
  <c r="AC75" i="22"/>
  <c r="AC80" i="22"/>
  <c r="AC74" i="22"/>
  <c r="AC79" i="22"/>
  <c r="AC72" i="22"/>
  <c r="AC78" i="22" s="1"/>
  <c r="AC77" i="22"/>
  <c r="U4" i="20"/>
  <c r="L186" i="9"/>
  <c r="O138" i="9"/>
  <c r="O152" i="9" s="1"/>
  <c r="L169" i="9"/>
  <c r="L167" i="9"/>
  <c r="L171" i="9"/>
  <c r="L168" i="9"/>
  <c r="K186" i="9"/>
  <c r="R12" i="26" s="1"/>
  <c r="K169" i="9"/>
  <c r="K171" i="9"/>
  <c r="K167" i="9"/>
  <c r="K168" i="9"/>
  <c r="B27" i="20"/>
  <c r="V29" i="26"/>
  <c r="K165" i="9"/>
  <c r="K12" i="26"/>
  <c r="Q115" i="9"/>
  <c r="P137" i="9"/>
  <c r="P151" i="9" s="1"/>
  <c r="P177" i="9" s="1"/>
  <c r="P123" i="9"/>
  <c r="P124" i="9" s="1"/>
  <c r="Q119" i="9"/>
  <c r="Q120" i="9" s="1"/>
  <c r="P134" i="9"/>
  <c r="P148" i="9" s="1"/>
  <c r="P178" i="9" s="1"/>
  <c r="P99" i="9"/>
  <c r="P135" i="9" s="1"/>
  <c r="P149" i="9" s="1"/>
  <c r="Q95" i="9"/>
  <c r="Q91" i="9"/>
  <c r="Q92" i="9" s="1"/>
  <c r="Q111" i="9"/>
  <c r="Q239" i="9"/>
  <c r="AC107" i="22"/>
  <c r="H290" i="22"/>
  <c r="H291" i="22"/>
  <c r="I290" i="22"/>
  <c r="I291" i="22"/>
  <c r="J290" i="22"/>
  <c r="J291" i="22"/>
  <c r="K162" i="9"/>
  <c r="K163" i="9"/>
  <c r="K161" i="9"/>
  <c r="S232" i="9"/>
  <c r="O135" i="9"/>
  <c r="O149" i="9" s="1"/>
  <c r="U230" i="9"/>
  <c r="U146" i="9"/>
  <c r="T231" i="9"/>
  <c r="T232" i="9" s="1"/>
  <c r="T147" i="9"/>
  <c r="M155" i="9"/>
  <c r="M153" i="9"/>
  <c r="N150" i="9"/>
  <c r="N153" i="9"/>
  <c r="N155" i="9"/>
  <c r="I238" i="9"/>
  <c r="I233" i="9"/>
  <c r="H233" i="9"/>
  <c r="H238" i="9"/>
  <c r="J295" i="22"/>
  <c r="J233" i="9"/>
  <c r="J238" i="9"/>
  <c r="S75" i="9"/>
  <c r="Q98" i="9"/>
  <c r="Q87" i="9"/>
  <c r="Q88" i="9" s="1"/>
  <c r="R86" i="9"/>
  <c r="C13" i="20"/>
  <c r="P88" i="9"/>
  <c r="P120" i="9"/>
  <c r="Q122" i="9"/>
  <c r="C15" i="20"/>
  <c r="C16" i="20"/>
  <c r="C14" i="20"/>
  <c r="R110" i="9"/>
  <c r="O140" i="9"/>
  <c r="O154" i="9" s="1"/>
  <c r="Z296" i="22"/>
  <c r="M142" i="9"/>
  <c r="S223" i="9"/>
  <c r="R94" i="9"/>
  <c r="S76" i="9"/>
  <c r="S73" i="9"/>
  <c r="R90" i="9"/>
  <c r="AB68" i="22"/>
  <c r="AB60" i="22"/>
  <c r="AB62" i="22"/>
  <c r="AB61" i="22"/>
  <c r="AB63" i="22"/>
  <c r="AB154" i="22"/>
  <c r="AB108" i="22"/>
  <c r="AB190" i="22"/>
  <c r="AB203" i="22" s="1"/>
  <c r="AB289" i="22"/>
  <c r="AC202" i="22"/>
  <c r="AA284" i="22"/>
  <c r="AB280" i="22"/>
  <c r="AC288" i="22"/>
  <c r="AC294" i="22" s="1"/>
  <c r="AC279" i="22"/>
  <c r="AC251" i="22"/>
  <c r="AC261" i="22"/>
  <c r="AC246" i="22"/>
  <c r="AC247" i="22" s="1"/>
  <c r="AC222" i="22"/>
  <c r="AC232" i="22"/>
  <c r="AC216" i="22"/>
  <c r="AC239" i="22"/>
  <c r="AC177" i="22"/>
  <c r="AC143" i="22"/>
  <c r="AC139" i="22"/>
  <c r="AC147" i="22"/>
  <c r="AC131" i="22"/>
  <c r="AC135" i="22"/>
  <c r="AC101" i="22"/>
  <c r="AC93" i="22"/>
  <c r="AC85" i="22"/>
  <c r="AC97" i="22"/>
  <c r="AC89" i="22"/>
  <c r="AC64" i="22"/>
  <c r="AC59" i="22"/>
  <c r="AC56" i="22"/>
  <c r="AC55" i="22"/>
  <c r="AC57" i="22"/>
  <c r="AC58" i="22"/>
  <c r="AB67" i="22"/>
  <c r="AB66" i="22"/>
  <c r="AB65" i="22"/>
  <c r="AB256" i="22"/>
  <c r="AD287" i="22"/>
  <c r="AD278" i="22"/>
  <c r="AD260" i="22"/>
  <c r="AD245" i="22"/>
  <c r="AD250" i="22"/>
  <c r="AD255" i="22" s="1"/>
  <c r="AD257" i="22" s="1"/>
  <c r="AD238" i="22"/>
  <c r="AD231" i="22"/>
  <c r="AD215" i="22"/>
  <c r="AD176" i="22"/>
  <c r="AD189" i="22" s="1"/>
  <c r="AD84" i="22"/>
  <c r="AD130" i="22"/>
  <c r="AD153" i="22" s="1"/>
  <c r="AD71" i="22"/>
  <c r="AD54" i="22"/>
  <c r="S81" i="9"/>
  <c r="S78" i="9"/>
  <c r="R118" i="9"/>
  <c r="S80" i="9"/>
  <c r="S79" i="9"/>
  <c r="O139" i="9"/>
  <c r="O153" i="9" s="1"/>
  <c r="R114" i="9"/>
  <c r="T222" i="9"/>
  <c r="T224" i="9" s="1"/>
  <c r="T195" i="9"/>
  <c r="T183" i="9"/>
  <c r="T176" i="9"/>
  <c r="T205" i="9"/>
  <c r="T190" i="9"/>
  <c r="T160" i="9"/>
  <c r="T166" i="9"/>
  <c r="T133" i="9"/>
  <c r="T125" i="9"/>
  <c r="T117" i="9"/>
  <c r="T121" i="9"/>
  <c r="T113" i="9"/>
  <c r="T109" i="9"/>
  <c r="T77" i="9"/>
  <c r="T97" i="9"/>
  <c r="T93" i="9"/>
  <c r="T89" i="9"/>
  <c r="T85" i="9"/>
  <c r="T64" i="9"/>
  <c r="T59" i="9"/>
  <c r="T72" i="9"/>
  <c r="T80" i="9" s="1"/>
  <c r="T57" i="9"/>
  <c r="T58" i="9"/>
  <c r="T55" i="9"/>
  <c r="T56" i="9"/>
  <c r="L165" i="9"/>
  <c r="L161" i="9"/>
  <c r="L163" i="9"/>
  <c r="L162" i="9"/>
  <c r="N142" i="9"/>
  <c r="P116" i="9"/>
  <c r="Q116" i="9"/>
  <c r="S65" i="9"/>
  <c r="S66" i="9"/>
  <c r="S67" i="9"/>
  <c r="R227" i="9"/>
  <c r="O136" i="9"/>
  <c r="O150" i="9" s="1"/>
  <c r="S200" i="9"/>
  <c r="S60" i="9"/>
  <c r="S63" i="9"/>
  <c r="S61" i="9"/>
  <c r="S68" i="9"/>
  <c r="S62" i="9"/>
  <c r="S90" i="9" s="1"/>
  <c r="U194" i="9"/>
  <c r="U199" i="9" s="1"/>
  <c r="U201" i="9" s="1"/>
  <c r="U221" i="9"/>
  <c r="U204" i="9"/>
  <c r="U175" i="9"/>
  <c r="U182" i="9"/>
  <c r="U189" i="9"/>
  <c r="U159" i="9"/>
  <c r="U132" i="9"/>
  <c r="U108" i="9"/>
  <c r="U84" i="9"/>
  <c r="U54" i="9"/>
  <c r="U101" i="9" s="1"/>
  <c r="V53" i="9"/>
  <c r="U71" i="9"/>
  <c r="AD75" i="22" l="1"/>
  <c r="AD80" i="22"/>
  <c r="AD74" i="22"/>
  <c r="AD79" i="22"/>
  <c r="AD72" i="22"/>
  <c r="AD78" i="22" s="1"/>
  <c r="AD77" i="22"/>
  <c r="J297" i="22"/>
  <c r="K172" i="9"/>
  <c r="L13" i="26" s="1"/>
  <c r="Q90" i="22"/>
  <c r="Q91" i="22" s="1"/>
  <c r="K90" i="22"/>
  <c r="K91" i="22" s="1"/>
  <c r="K92" i="22" s="1"/>
  <c r="K136" i="22"/>
  <c r="K137" i="22" s="1"/>
  <c r="K138" i="22" s="1"/>
  <c r="L136" i="22"/>
  <c r="L137" i="22" s="1"/>
  <c r="L138" i="22" s="1"/>
  <c r="L90" i="22"/>
  <c r="L91" i="22" s="1"/>
  <c r="L92" i="22" s="1"/>
  <c r="Q140" i="22"/>
  <c r="Q141" i="22" s="1"/>
  <c r="Q142" i="22" s="1"/>
  <c r="K140" i="22"/>
  <c r="K141" i="22" s="1"/>
  <c r="K142" i="22" s="1"/>
  <c r="K94" i="22"/>
  <c r="K95" i="22" s="1"/>
  <c r="K96" i="22" s="1"/>
  <c r="L140" i="22"/>
  <c r="L141" i="22" s="1"/>
  <c r="L142" i="22" s="1"/>
  <c r="L94" i="22"/>
  <c r="L95" i="22" s="1"/>
  <c r="L96" i="22" s="1"/>
  <c r="Q86" i="22"/>
  <c r="Q98" i="22" s="1"/>
  <c r="Q99" i="22" s="1"/>
  <c r="K86" i="22"/>
  <c r="K132" i="22"/>
  <c r="L132" i="22"/>
  <c r="L86" i="22"/>
  <c r="C22" i="20"/>
  <c r="C23" i="20"/>
  <c r="C24" i="20"/>
  <c r="C26" i="20"/>
  <c r="C25" i="20"/>
  <c r="P140" i="9"/>
  <c r="P154" i="9" s="1"/>
  <c r="V30" i="26"/>
  <c r="R119" i="9"/>
  <c r="R95" i="9"/>
  <c r="Q137" i="9"/>
  <c r="Q151" i="9" s="1"/>
  <c r="Q177" i="9" s="1"/>
  <c r="Q123" i="9"/>
  <c r="Q138" i="9" s="1"/>
  <c r="Q152" i="9" s="1"/>
  <c r="S91" i="9"/>
  <c r="M132" i="22"/>
  <c r="M133" i="22" s="1"/>
  <c r="M86" i="22"/>
  <c r="N132" i="22"/>
  <c r="N133" i="22" s="1"/>
  <c r="N86" i="22"/>
  <c r="O86" i="22"/>
  <c r="O98" i="22" s="1"/>
  <c r="O99" i="22" s="1"/>
  <c r="O132" i="22"/>
  <c r="O133" i="22" s="1"/>
  <c r="P132" i="22"/>
  <c r="P133" i="22" s="1"/>
  <c r="P86" i="22"/>
  <c r="P87" i="22" s="1"/>
  <c r="Q132" i="22"/>
  <c r="Q133" i="22" s="1"/>
  <c r="P100" i="9"/>
  <c r="P136" i="9" s="1"/>
  <c r="P150" i="9" s="1"/>
  <c r="P179" i="9"/>
  <c r="R115" i="9"/>
  <c r="R116" i="9" s="1"/>
  <c r="R91" i="9"/>
  <c r="R92" i="9" s="1"/>
  <c r="R111" i="9"/>
  <c r="Q134" i="9"/>
  <c r="Q148" i="9" s="1"/>
  <c r="Q178" i="9" s="1"/>
  <c r="Q99" i="9"/>
  <c r="Q100" i="9" s="1"/>
  <c r="M94" i="22"/>
  <c r="M95" i="22" s="1"/>
  <c r="M96" i="22" s="1"/>
  <c r="M140" i="22"/>
  <c r="M141" i="22" s="1"/>
  <c r="M142" i="22" s="1"/>
  <c r="N94" i="22"/>
  <c r="N95" i="22" s="1"/>
  <c r="N96" i="22" s="1"/>
  <c r="N140" i="22"/>
  <c r="N141" i="22" s="1"/>
  <c r="N142" i="22" s="1"/>
  <c r="O94" i="22"/>
  <c r="O95" i="22" s="1"/>
  <c r="O140" i="22"/>
  <c r="O141" i="22" s="1"/>
  <c r="P94" i="22"/>
  <c r="P95" i="22" s="1"/>
  <c r="P140" i="22"/>
  <c r="P141" i="22" s="1"/>
  <c r="M136" i="22"/>
  <c r="M137" i="22" s="1"/>
  <c r="M138" i="22" s="1"/>
  <c r="M90" i="22"/>
  <c r="M91" i="22" s="1"/>
  <c r="M92" i="22" s="1"/>
  <c r="N136" i="22"/>
  <c r="N137" i="22" s="1"/>
  <c r="N138" i="22" s="1"/>
  <c r="N90" i="22"/>
  <c r="N91" i="22" s="1"/>
  <c r="N92" i="22" s="1"/>
  <c r="O90" i="22"/>
  <c r="O91" i="22" s="1"/>
  <c r="O136" i="22"/>
  <c r="O137" i="22" s="1"/>
  <c r="P90" i="22"/>
  <c r="P91" i="22" s="1"/>
  <c r="P136" i="22"/>
  <c r="P137" i="22" s="1"/>
  <c r="Q94" i="22"/>
  <c r="Q95" i="22" s="1"/>
  <c r="Q136" i="22"/>
  <c r="Q137" i="22" s="1"/>
  <c r="AD107" i="22"/>
  <c r="I235" i="9"/>
  <c r="I240" i="9"/>
  <c r="S94" i="9"/>
  <c r="S227" i="9"/>
  <c r="S234" i="9" s="1"/>
  <c r="J240" i="9"/>
  <c r="J235" i="9"/>
  <c r="H240" i="9"/>
  <c r="H235" i="9"/>
  <c r="O141" i="9"/>
  <c r="O155" i="9" s="1"/>
  <c r="T237" i="9"/>
  <c r="V230" i="9"/>
  <c r="V146" i="9"/>
  <c r="U231" i="9"/>
  <c r="U232" i="9" s="1"/>
  <c r="U147" i="9"/>
  <c r="N156" i="9"/>
  <c r="M156" i="9"/>
  <c r="M161" i="9" s="1"/>
  <c r="R234" i="9"/>
  <c r="R239" i="9"/>
  <c r="P138" i="9"/>
  <c r="P152" i="9" s="1"/>
  <c r="R122" i="9"/>
  <c r="S86" i="9"/>
  <c r="P139" i="9"/>
  <c r="P153" i="9" s="1"/>
  <c r="Q96" i="9"/>
  <c r="R98" i="9"/>
  <c r="R99" i="9" s="1"/>
  <c r="R87" i="9"/>
  <c r="R88" i="9" s="1"/>
  <c r="Q112" i="9"/>
  <c r="I295" i="22"/>
  <c r="I297" i="22" s="1"/>
  <c r="M184" i="9"/>
  <c r="M185" i="9"/>
  <c r="M196" i="9"/>
  <c r="T223" i="9"/>
  <c r="H295" i="22"/>
  <c r="H297" i="22" s="1"/>
  <c r="R120" i="9"/>
  <c r="T74" i="9"/>
  <c r="T81" i="9"/>
  <c r="T79" i="9"/>
  <c r="T73" i="9"/>
  <c r="AC154" i="22"/>
  <c r="AC108" i="22"/>
  <c r="AC256" i="22"/>
  <c r="AC190" i="22"/>
  <c r="AC203" i="22" s="1"/>
  <c r="AB284" i="22"/>
  <c r="AA296" i="22"/>
  <c r="AC289" i="22"/>
  <c r="AC68" i="22"/>
  <c r="AC63" i="22"/>
  <c r="AC61" i="22"/>
  <c r="AC62" i="22"/>
  <c r="AC60" i="22"/>
  <c r="AD202" i="22"/>
  <c r="AD279" i="22"/>
  <c r="AD251" i="22"/>
  <c r="AD288" i="22"/>
  <c r="AD294" i="22" s="1"/>
  <c r="AD239" i="22"/>
  <c r="AD261" i="22"/>
  <c r="AD222" i="22"/>
  <c r="AD246" i="22"/>
  <c r="AD247" i="22" s="1"/>
  <c r="AD232" i="22"/>
  <c r="AD216" i="22"/>
  <c r="AD177" i="22"/>
  <c r="AD147" i="22"/>
  <c r="AD135" i="22"/>
  <c r="AD101" i="22"/>
  <c r="AD139" i="22"/>
  <c r="AD143" i="22"/>
  <c r="AD131" i="22"/>
  <c r="AD59" i="22"/>
  <c r="AD58" i="22"/>
  <c r="AD97" i="22"/>
  <c r="AD93" i="22"/>
  <c r="AD89" i="22"/>
  <c r="AD85" i="22"/>
  <c r="AD55" i="22"/>
  <c r="AD57" i="22"/>
  <c r="AD64" i="22"/>
  <c r="AD56" i="22"/>
  <c r="AE287" i="22"/>
  <c r="AE250" i="22"/>
  <c r="AE255" i="22" s="1"/>
  <c r="AE257" i="22" s="1"/>
  <c r="AE278" i="22"/>
  <c r="AE260" i="22"/>
  <c r="AE238" i="22"/>
  <c r="AE231" i="22"/>
  <c r="AE245" i="22"/>
  <c r="AE215" i="22"/>
  <c r="AE176" i="22"/>
  <c r="AE189" i="22" s="1"/>
  <c r="AE202" i="22" s="1"/>
  <c r="AE130" i="22"/>
  <c r="AE153" i="22" s="1"/>
  <c r="AE71" i="22"/>
  <c r="AE54" i="22"/>
  <c r="AE84" i="22"/>
  <c r="AC67" i="22"/>
  <c r="AC65" i="22"/>
  <c r="AC66" i="22"/>
  <c r="AC280" i="22"/>
  <c r="T75" i="9"/>
  <c r="T76" i="9"/>
  <c r="T78" i="9"/>
  <c r="S110" i="9"/>
  <c r="S118" i="9"/>
  <c r="N185" i="9"/>
  <c r="N196" i="9"/>
  <c r="N184" i="9"/>
  <c r="O142" i="9"/>
  <c r="O156" i="9" s="1"/>
  <c r="V194" i="9"/>
  <c r="V199" i="9" s="1"/>
  <c r="V201" i="9" s="1"/>
  <c r="V221" i="9"/>
  <c r="V182" i="9"/>
  <c r="V204" i="9"/>
  <c r="V175" i="9"/>
  <c r="V189" i="9"/>
  <c r="V159" i="9"/>
  <c r="V132" i="9"/>
  <c r="V108" i="9"/>
  <c r="V71" i="9"/>
  <c r="V84" i="9"/>
  <c r="V54" i="9"/>
  <c r="V101" i="9" s="1"/>
  <c r="W53" i="9"/>
  <c r="U222" i="9"/>
  <c r="U224" i="9" s="1"/>
  <c r="U183" i="9"/>
  <c r="U205" i="9"/>
  <c r="U195" i="9"/>
  <c r="U176" i="9"/>
  <c r="U190" i="9"/>
  <c r="U160" i="9"/>
  <c r="U166" i="9"/>
  <c r="U133" i="9"/>
  <c r="U121" i="9"/>
  <c r="U113" i="9"/>
  <c r="U109" i="9"/>
  <c r="U117" i="9"/>
  <c r="U125" i="9"/>
  <c r="U72" i="9"/>
  <c r="U73" i="9" s="1"/>
  <c r="U97" i="9"/>
  <c r="U93" i="9"/>
  <c r="U89" i="9"/>
  <c r="U85" i="9"/>
  <c r="U64" i="9"/>
  <c r="U59" i="9"/>
  <c r="U77" i="9"/>
  <c r="U56" i="9"/>
  <c r="U57" i="9"/>
  <c r="U58" i="9"/>
  <c r="U55" i="9"/>
  <c r="L172" i="9"/>
  <c r="L14" i="26" s="1"/>
  <c r="S114" i="9"/>
  <c r="T200" i="9"/>
  <c r="T61" i="9"/>
  <c r="T68" i="9"/>
  <c r="T118" i="9" s="1"/>
  <c r="T60" i="9"/>
  <c r="T63" i="9"/>
  <c r="T62" i="9"/>
  <c r="T66" i="9"/>
  <c r="T67" i="9"/>
  <c r="T65" i="9"/>
  <c r="AD81" i="22" l="1"/>
  <c r="AD76" i="22"/>
  <c r="AE77" i="22"/>
  <c r="AE72" i="22"/>
  <c r="AE81" i="22" s="1"/>
  <c r="AD73" i="22"/>
  <c r="AE78" i="22"/>
  <c r="AE73" i="22"/>
  <c r="AE75" i="22"/>
  <c r="AE76" i="22"/>
  <c r="AE79" i="22"/>
  <c r="AE74" i="22"/>
  <c r="AE80" i="22"/>
  <c r="W4" i="20"/>
  <c r="L206" i="9"/>
  <c r="K206" i="9"/>
  <c r="L207" i="9"/>
  <c r="K207" i="9"/>
  <c r="AD13" i="26" s="1"/>
  <c r="K98" i="22"/>
  <c r="K87" i="22"/>
  <c r="K88" i="22" s="1"/>
  <c r="L98" i="22"/>
  <c r="L87" i="22"/>
  <c r="L88" i="22" s="1"/>
  <c r="L133" i="22"/>
  <c r="L134" i="22" s="1"/>
  <c r="L144" i="22"/>
  <c r="K133" i="22"/>
  <c r="K134" i="22" s="1"/>
  <c r="K144" i="22"/>
  <c r="E10" i="26"/>
  <c r="Y11" i="26"/>
  <c r="V10" i="26"/>
  <c r="P10" i="26"/>
  <c r="E11" i="26"/>
  <c r="V11" i="26"/>
  <c r="S11" i="26"/>
  <c r="S10" i="26"/>
  <c r="Y10" i="26"/>
  <c r="M10" i="26"/>
  <c r="P11" i="26"/>
  <c r="M11" i="26"/>
  <c r="AG10" i="26"/>
  <c r="AG11" i="26"/>
  <c r="G10" i="26"/>
  <c r="G11" i="26"/>
  <c r="AF10" i="26"/>
  <c r="Q140" i="9"/>
  <c r="Q154" i="9" s="1"/>
  <c r="P144" i="22"/>
  <c r="P145" i="22" s="1"/>
  <c r="Q144" i="22"/>
  <c r="Q145" i="22" s="1"/>
  <c r="Q146" i="22" s="1"/>
  <c r="O144" i="22"/>
  <c r="O145" i="22" s="1"/>
  <c r="AF12" i="26"/>
  <c r="AE12" i="26" s="1"/>
  <c r="V31" i="26"/>
  <c r="M98" i="22"/>
  <c r="M87" i="22"/>
  <c r="M88" i="22" s="1"/>
  <c r="R137" i="9"/>
  <c r="R151" i="9" s="1"/>
  <c r="R177" i="9" s="1"/>
  <c r="R123" i="9"/>
  <c r="T119" i="9"/>
  <c r="T120" i="9" s="1"/>
  <c r="S95" i="9"/>
  <c r="S96" i="9" s="1"/>
  <c r="S119" i="9"/>
  <c r="S120" i="9" s="1"/>
  <c r="Q179" i="9"/>
  <c r="S115" i="9"/>
  <c r="S111" i="9"/>
  <c r="S112" i="9" s="1"/>
  <c r="AE107" i="22"/>
  <c r="M186" i="9"/>
  <c r="AF11" i="26"/>
  <c r="I236" i="9"/>
  <c r="P141" i="9"/>
  <c r="P155" i="9" s="1"/>
  <c r="J236" i="9"/>
  <c r="H236" i="9"/>
  <c r="S239" i="9"/>
  <c r="Q135" i="9"/>
  <c r="Q149" i="9" s="1"/>
  <c r="U237" i="9"/>
  <c r="P98" i="22"/>
  <c r="P99" i="22" s="1"/>
  <c r="N186" i="9"/>
  <c r="T227" i="9"/>
  <c r="T234" i="9" s="1"/>
  <c r="J241" i="9"/>
  <c r="I241" i="9"/>
  <c r="H241" i="9"/>
  <c r="Q87" i="22"/>
  <c r="Q88" i="22" s="1"/>
  <c r="Q134" i="22"/>
  <c r="P134" i="22"/>
  <c r="Q124" i="9"/>
  <c r="Q139" i="9" s="1"/>
  <c r="Q153" i="9" s="1"/>
  <c r="O87" i="22"/>
  <c r="O88" i="22" s="1"/>
  <c r="M144" i="22"/>
  <c r="M145" i="22" s="1"/>
  <c r="M134" i="22"/>
  <c r="O134" i="22"/>
  <c r="M167" i="9"/>
  <c r="M169" i="9"/>
  <c r="M171" i="9"/>
  <c r="M168" i="9"/>
  <c r="N98" i="22"/>
  <c r="N99" i="22" s="1"/>
  <c r="N87" i="22"/>
  <c r="N88" i="22" s="1"/>
  <c r="N144" i="22"/>
  <c r="N145" i="22" s="1"/>
  <c r="N134" i="22"/>
  <c r="N167" i="9"/>
  <c r="N169" i="9"/>
  <c r="N171" i="9"/>
  <c r="N168" i="9"/>
  <c r="V231" i="9"/>
  <c r="V232" i="9" s="1"/>
  <c r="V147" i="9"/>
  <c r="W230" i="9"/>
  <c r="W146" i="9"/>
  <c r="S98" i="9"/>
  <c r="S87" i="9"/>
  <c r="S88" i="9" s="1"/>
  <c r="T90" i="9"/>
  <c r="J298" i="22"/>
  <c r="Q138" i="22"/>
  <c r="M162" i="9"/>
  <c r="O178" i="22"/>
  <c r="O204" i="22" s="1"/>
  <c r="O234" i="22" s="1"/>
  <c r="Q178" i="22"/>
  <c r="Q204" i="22" s="1"/>
  <c r="Q234" i="22" s="1"/>
  <c r="P142" i="22"/>
  <c r="Q92" i="22"/>
  <c r="R112" i="9"/>
  <c r="R100" i="9"/>
  <c r="R134" i="9"/>
  <c r="P138" i="22"/>
  <c r="M163" i="9"/>
  <c r="M165" i="9"/>
  <c r="T110" i="9"/>
  <c r="R96" i="9"/>
  <c r="U223" i="9"/>
  <c r="T94" i="9"/>
  <c r="T86" i="9"/>
  <c r="O142" i="22"/>
  <c r="Q100" i="22"/>
  <c r="P92" i="22"/>
  <c r="O96" i="22"/>
  <c r="S122" i="9"/>
  <c r="S123" i="9" s="1"/>
  <c r="P96" i="22"/>
  <c r="O100" i="22"/>
  <c r="Q96" i="22"/>
  <c r="P88" i="22"/>
  <c r="O138" i="22"/>
  <c r="AB296" i="22"/>
  <c r="AD66" i="22"/>
  <c r="AD65" i="22"/>
  <c r="AD67" i="22"/>
  <c r="AD289" i="22"/>
  <c r="AD190" i="22"/>
  <c r="AD203" i="22" s="1"/>
  <c r="AD256" i="22"/>
  <c r="AF287" i="22"/>
  <c r="AF278" i="22"/>
  <c r="AF260" i="22"/>
  <c r="AF250" i="22"/>
  <c r="AF255" i="22" s="1"/>
  <c r="AF257" i="22" s="1"/>
  <c r="AF231" i="22"/>
  <c r="AF238" i="22"/>
  <c r="AF245" i="22"/>
  <c r="AF215" i="22"/>
  <c r="AF176" i="22"/>
  <c r="AF189" i="22" s="1"/>
  <c r="AF202" i="22" s="1"/>
  <c r="AF130" i="22"/>
  <c r="AF153" i="22" s="1"/>
  <c r="AF71" i="22"/>
  <c r="AF84" i="22"/>
  <c r="AF107" i="22" s="1"/>
  <c r="AF54" i="22"/>
  <c r="AD68" i="22"/>
  <c r="AD63" i="22"/>
  <c r="AD61" i="22"/>
  <c r="AD62" i="22"/>
  <c r="AD60" i="22"/>
  <c r="AC284" i="22"/>
  <c r="AE288" i="22"/>
  <c r="AE294" i="22" s="1"/>
  <c r="AE251" i="22"/>
  <c r="AE261" i="22"/>
  <c r="AE279" i="22"/>
  <c r="AE232" i="22"/>
  <c r="AE239" i="22"/>
  <c r="AE246" i="22"/>
  <c r="AE247" i="22" s="1"/>
  <c r="AE222" i="22"/>
  <c r="AE216" i="22"/>
  <c r="AE177" i="22"/>
  <c r="AE147" i="22"/>
  <c r="AE143" i="22"/>
  <c r="AE139" i="22"/>
  <c r="AE135" i="22"/>
  <c r="AE131" i="22"/>
  <c r="AE101" i="22"/>
  <c r="AE64" i="22"/>
  <c r="AE97" i="22"/>
  <c r="AE93" i="22"/>
  <c r="AE89" i="22"/>
  <c r="AE85" i="22"/>
  <c r="AE58" i="22"/>
  <c r="AE57" i="22"/>
  <c r="AE59" i="22"/>
  <c r="AE55" i="22"/>
  <c r="AE56" i="22"/>
  <c r="AD154" i="22"/>
  <c r="AD108" i="22"/>
  <c r="AD280" i="22"/>
  <c r="R138" i="9"/>
  <c r="R152" i="9" s="1"/>
  <c r="P142" i="9"/>
  <c r="P156" i="9" s="1"/>
  <c r="T114" i="9"/>
  <c r="U80" i="9"/>
  <c r="W221" i="9"/>
  <c r="W204" i="9"/>
  <c r="W194" i="9"/>
  <c r="W199" i="9" s="1"/>
  <c r="W201" i="9" s="1"/>
  <c r="W175" i="9"/>
  <c r="W189" i="9"/>
  <c r="W182" i="9"/>
  <c r="W159" i="9"/>
  <c r="W132" i="9"/>
  <c r="W108" i="9"/>
  <c r="W84" i="9"/>
  <c r="W71" i="9"/>
  <c r="W54" i="9"/>
  <c r="W101" i="9" s="1"/>
  <c r="X53" i="9"/>
  <c r="U81" i="9"/>
  <c r="Q136" i="9"/>
  <c r="Q150" i="9" s="1"/>
  <c r="O185" i="9"/>
  <c r="O184" i="9"/>
  <c r="O196" i="9"/>
  <c r="V222" i="9"/>
  <c r="V224" i="9" s="1"/>
  <c r="V190" i="9"/>
  <c r="V195" i="9"/>
  <c r="V183" i="9"/>
  <c r="V176" i="9"/>
  <c r="V205" i="9"/>
  <c r="V160" i="9"/>
  <c r="V166" i="9"/>
  <c r="V133" i="9"/>
  <c r="V125" i="9"/>
  <c r="V121" i="9"/>
  <c r="V113" i="9"/>
  <c r="V117" i="9"/>
  <c r="V109" i="9"/>
  <c r="V97" i="9"/>
  <c r="V93" i="9"/>
  <c r="V89" i="9"/>
  <c r="V85" i="9"/>
  <c r="V72" i="9"/>
  <c r="V78" i="9" s="1"/>
  <c r="V77" i="9"/>
  <c r="V64" i="9"/>
  <c r="V59" i="9"/>
  <c r="V55" i="9"/>
  <c r="V58" i="9"/>
  <c r="V56" i="9"/>
  <c r="V57" i="9"/>
  <c r="U74" i="9"/>
  <c r="U200" i="9"/>
  <c r="U68" i="9"/>
  <c r="U63" i="9"/>
  <c r="U61" i="9"/>
  <c r="U86" i="9" s="1"/>
  <c r="U62" i="9"/>
  <c r="U60" i="9"/>
  <c r="R124" i="9"/>
  <c r="U75" i="9"/>
  <c r="U67" i="9"/>
  <c r="U66" i="9"/>
  <c r="U65" i="9"/>
  <c r="U76" i="9"/>
  <c r="U79" i="9"/>
  <c r="U78" i="9"/>
  <c r="S92" i="9"/>
  <c r="N165" i="9"/>
  <c r="N162" i="9"/>
  <c r="N161" i="9"/>
  <c r="N163" i="9"/>
  <c r="AF77" i="22" l="1"/>
  <c r="AF72" i="22"/>
  <c r="AF80" i="22" s="1"/>
  <c r="AF78" i="22"/>
  <c r="AF73" i="22"/>
  <c r="AF75" i="22"/>
  <c r="AF76" i="22"/>
  <c r="AF81" i="22"/>
  <c r="AF74" i="22"/>
  <c r="AF79" i="22"/>
  <c r="O181" i="22"/>
  <c r="O207" i="22" s="1"/>
  <c r="O233" i="22" s="1"/>
  <c r="O235" i="22" s="1"/>
  <c r="K233" i="9"/>
  <c r="K235" i="9" s="1"/>
  <c r="K238" i="9"/>
  <c r="K240" i="9" s="1"/>
  <c r="K145" i="22"/>
  <c r="K181" i="22"/>
  <c r="K207" i="22" s="1"/>
  <c r="K233" i="22" s="1"/>
  <c r="L145" i="22"/>
  <c r="L181" i="22"/>
  <c r="L207" i="22" s="1"/>
  <c r="L233" i="22" s="1"/>
  <c r="L99" i="22"/>
  <c r="L178" i="22"/>
  <c r="K99" i="22"/>
  <c r="K178" i="22"/>
  <c r="Q181" i="22"/>
  <c r="Q207" i="22" s="1"/>
  <c r="Q233" i="22" s="1"/>
  <c r="Q235" i="22" s="1"/>
  <c r="P181" i="22"/>
  <c r="P207" i="22" s="1"/>
  <c r="P233" i="22" s="1"/>
  <c r="Q141" i="9"/>
  <c r="Q155" i="9" s="1"/>
  <c r="O179" i="22"/>
  <c r="O205" i="22" s="1"/>
  <c r="AH10" i="26"/>
  <c r="V32" i="26"/>
  <c r="T111" i="9"/>
  <c r="S134" i="9"/>
  <c r="S148" i="9" s="1"/>
  <c r="S178" i="9" s="1"/>
  <c r="S99" i="9"/>
  <c r="S135" i="9" s="1"/>
  <c r="S149" i="9" s="1"/>
  <c r="T115" i="9"/>
  <c r="T116" i="9" s="1"/>
  <c r="T95" i="9"/>
  <c r="T96" i="9" s="1"/>
  <c r="M99" i="22"/>
  <c r="M178" i="22"/>
  <c r="M204" i="22" s="1"/>
  <c r="M234" i="22" s="1"/>
  <c r="T91" i="9"/>
  <c r="T92" i="9" s="1"/>
  <c r="M172" i="9"/>
  <c r="L15" i="26" s="1"/>
  <c r="AH11" i="26"/>
  <c r="E9" i="26"/>
  <c r="S9" i="26"/>
  <c r="Y9" i="26"/>
  <c r="P9" i="26"/>
  <c r="V9" i="26"/>
  <c r="M9" i="26"/>
  <c r="AG9" i="26"/>
  <c r="AF9" i="26"/>
  <c r="AH9" i="26"/>
  <c r="G9" i="26"/>
  <c r="J9" i="26"/>
  <c r="P178" i="22"/>
  <c r="P204" i="22" s="1"/>
  <c r="P234" i="22" s="1"/>
  <c r="AH12" i="26"/>
  <c r="P179" i="22"/>
  <c r="P205" i="22" s="1"/>
  <c r="T239" i="9"/>
  <c r="O182" i="22"/>
  <c r="O208" i="22" s="1"/>
  <c r="V237" i="9"/>
  <c r="O186" i="9"/>
  <c r="K241" i="9"/>
  <c r="K236" i="9"/>
  <c r="U227" i="9"/>
  <c r="M181" i="22"/>
  <c r="N178" i="22"/>
  <c r="N181" i="22"/>
  <c r="N207" i="22" s="1"/>
  <c r="N233" i="22" s="1"/>
  <c r="X230" i="9"/>
  <c r="X146" i="9"/>
  <c r="W231" i="9"/>
  <c r="W237" i="9" s="1"/>
  <c r="W147" i="9"/>
  <c r="R140" i="9"/>
  <c r="R154" i="9" s="1"/>
  <c r="R148" i="9"/>
  <c r="R178" i="9" s="1"/>
  <c r="R179" i="9" s="1"/>
  <c r="L233" i="9"/>
  <c r="L238" i="9"/>
  <c r="O146" i="22"/>
  <c r="O183" i="22" s="1"/>
  <c r="O209" i="22" s="1"/>
  <c r="Q182" i="22"/>
  <c r="Q208" i="22" s="1"/>
  <c r="S137" i="9"/>
  <c r="S151" i="9" s="1"/>
  <c r="S177" i="9" s="1"/>
  <c r="T112" i="9"/>
  <c r="I298" i="22"/>
  <c r="H298" i="22"/>
  <c r="O169" i="9"/>
  <c r="O168" i="9"/>
  <c r="O171" i="9"/>
  <c r="O167" i="9"/>
  <c r="P182" i="22"/>
  <c r="P208" i="22" s="1"/>
  <c r="O92" i="22"/>
  <c r="O180" i="22" s="1"/>
  <c r="Q179" i="22"/>
  <c r="R135" i="9"/>
  <c r="P146" i="22"/>
  <c r="P183" i="22" s="1"/>
  <c r="P209" i="22" s="1"/>
  <c r="P100" i="22"/>
  <c r="O184" i="22"/>
  <c r="S138" i="9"/>
  <c r="S152" i="9" s="1"/>
  <c r="T122" i="9"/>
  <c r="T123" i="9" s="1"/>
  <c r="T87" i="9"/>
  <c r="T98" i="9"/>
  <c r="T99" i="9" s="1"/>
  <c r="Q180" i="22"/>
  <c r="V73" i="9"/>
  <c r="Q183" i="22"/>
  <c r="Q209" i="22" s="1"/>
  <c r="AD284" i="22"/>
  <c r="AD296" i="22" s="1"/>
  <c r="AE280" i="22"/>
  <c r="AE284" i="22" s="1"/>
  <c r="AC296" i="22"/>
  <c r="AF251" i="22"/>
  <c r="AF261" i="22"/>
  <c r="AF288" i="22"/>
  <c r="AF294" i="22" s="1"/>
  <c r="AF279" i="22"/>
  <c r="AF280" i="22" s="1"/>
  <c r="AF246" i="22"/>
  <c r="AF247" i="22" s="1"/>
  <c r="V33" i="26" s="1"/>
  <c r="AF239" i="22"/>
  <c r="AF216" i="22"/>
  <c r="AF232" i="22"/>
  <c r="AF222" i="22"/>
  <c r="AF147" i="22"/>
  <c r="AF177" i="22"/>
  <c r="AF143" i="22"/>
  <c r="AF135" i="22"/>
  <c r="AF139" i="22"/>
  <c r="AF131" i="22"/>
  <c r="AF97" i="22"/>
  <c r="AF93" i="22"/>
  <c r="AF89" i="22"/>
  <c r="AF85" i="22"/>
  <c r="AF57" i="22"/>
  <c r="AF56" i="22"/>
  <c r="AF101" i="22"/>
  <c r="AF55" i="22"/>
  <c r="Y4" i="20" s="1"/>
  <c r="AF64" i="22"/>
  <c r="AF58" i="22"/>
  <c r="AF59" i="22"/>
  <c r="AG287" i="22"/>
  <c r="AG250" i="22"/>
  <c r="AG255" i="22" s="1"/>
  <c r="AG257" i="22" s="1"/>
  <c r="AG260" i="22"/>
  <c r="AG245" i="22"/>
  <c r="AG278" i="22"/>
  <c r="AG231" i="22"/>
  <c r="AG238" i="22"/>
  <c r="AG215" i="22"/>
  <c r="AG176" i="22"/>
  <c r="AG189" i="22" s="1"/>
  <c r="AG202" i="22" s="1"/>
  <c r="AG130" i="22"/>
  <c r="AG153" i="22" s="1"/>
  <c r="AG71" i="22"/>
  <c r="AG84" i="22"/>
  <c r="AG54" i="22"/>
  <c r="AE68" i="22"/>
  <c r="AE62" i="22"/>
  <c r="AE61" i="22"/>
  <c r="AE60" i="22"/>
  <c r="AE63" i="22"/>
  <c r="AE65" i="22"/>
  <c r="AE66" i="22"/>
  <c r="AE67" i="22"/>
  <c r="AE190" i="22"/>
  <c r="AE203" i="22" s="1"/>
  <c r="AE256" i="22"/>
  <c r="AE154" i="22"/>
  <c r="AE108" i="22"/>
  <c r="AE289" i="22"/>
  <c r="U118" i="9"/>
  <c r="V80" i="9"/>
  <c r="V81" i="9"/>
  <c r="R139" i="9"/>
  <c r="R153" i="9" s="1"/>
  <c r="V74" i="9"/>
  <c r="V75" i="9"/>
  <c r="P184" i="9"/>
  <c r="P185" i="9"/>
  <c r="P196" i="9"/>
  <c r="U114" i="9"/>
  <c r="U110" i="9"/>
  <c r="U90" i="9"/>
  <c r="U87" i="9"/>
  <c r="U98" i="9"/>
  <c r="U99" i="9" s="1"/>
  <c r="V76" i="9"/>
  <c r="V200" i="9"/>
  <c r="V61" i="9"/>
  <c r="V62" i="9"/>
  <c r="V60" i="9"/>
  <c r="V63" i="9"/>
  <c r="V68" i="9"/>
  <c r="V67" i="9"/>
  <c r="V65" i="9"/>
  <c r="V66" i="9"/>
  <c r="V110" i="9" s="1"/>
  <c r="O162" i="9"/>
  <c r="O163" i="9"/>
  <c r="O161" i="9"/>
  <c r="O165" i="9"/>
  <c r="Q142" i="9"/>
  <c r="Q156" i="9" s="1"/>
  <c r="S116" i="9"/>
  <c r="V79" i="9"/>
  <c r="U94" i="9"/>
  <c r="N172" i="9"/>
  <c r="L16" i="26" s="1"/>
  <c r="V223" i="9"/>
  <c r="X221" i="9"/>
  <c r="X204" i="9"/>
  <c r="X194" i="9"/>
  <c r="X199" i="9" s="1"/>
  <c r="X201" i="9" s="1"/>
  <c r="X175" i="9"/>
  <c r="X189" i="9"/>
  <c r="X182" i="9"/>
  <c r="X159" i="9"/>
  <c r="X132" i="9"/>
  <c r="X108" i="9"/>
  <c r="X84" i="9"/>
  <c r="X71" i="9"/>
  <c r="X54" i="9"/>
  <c r="X101" i="9" s="1"/>
  <c r="Y53" i="9"/>
  <c r="R136" i="9"/>
  <c r="R150" i="9" s="1"/>
  <c r="W205" i="9"/>
  <c r="W195" i="9"/>
  <c r="W183" i="9"/>
  <c r="W176" i="9"/>
  <c r="W190" i="9"/>
  <c r="W222" i="9"/>
  <c r="W224" i="9" s="1"/>
  <c r="W166" i="9"/>
  <c r="W160" i="9"/>
  <c r="W133" i="9"/>
  <c r="W125" i="9"/>
  <c r="W121" i="9"/>
  <c r="W117" i="9"/>
  <c r="W109" i="9"/>
  <c r="W113" i="9"/>
  <c r="W97" i="9"/>
  <c r="W93" i="9"/>
  <c r="W89" i="9"/>
  <c r="W85" i="9"/>
  <c r="W64" i="9"/>
  <c r="W72" i="9"/>
  <c r="W74" i="9" s="1"/>
  <c r="W77" i="9"/>
  <c r="W59" i="9"/>
  <c r="W58" i="9"/>
  <c r="W57" i="9"/>
  <c r="W55" i="9"/>
  <c r="W56" i="9"/>
  <c r="AG77" i="22" l="1"/>
  <c r="AG72" i="22"/>
  <c r="AG79" i="22" s="1"/>
  <c r="AG78" i="22"/>
  <c r="AG73" i="22"/>
  <c r="AG76" i="22"/>
  <c r="AG81" i="22"/>
  <c r="AG75" i="22"/>
  <c r="AG74" i="22"/>
  <c r="AG80" i="22"/>
  <c r="P235" i="22"/>
  <c r="M206" i="9"/>
  <c r="N206" i="9"/>
  <c r="N238" i="9" s="1"/>
  <c r="Q184" i="22"/>
  <c r="M207" i="9"/>
  <c r="N207" i="9"/>
  <c r="K184" i="22"/>
  <c r="K204" i="22"/>
  <c r="K234" i="22" s="1"/>
  <c r="K235" i="22" s="1"/>
  <c r="K100" i="22"/>
  <c r="K180" i="22" s="1"/>
  <c r="K179" i="22"/>
  <c r="S179" i="9"/>
  <c r="L184" i="22"/>
  <c r="L210" i="22" s="1"/>
  <c r="L204" i="22"/>
  <c r="L234" i="22" s="1"/>
  <c r="L235" i="22" s="1"/>
  <c r="L100" i="22"/>
  <c r="L180" i="22" s="1"/>
  <c r="L179" i="22"/>
  <c r="L146" i="22"/>
  <c r="L183" i="22" s="1"/>
  <c r="L209" i="22" s="1"/>
  <c r="L182" i="22"/>
  <c r="L208" i="22" s="1"/>
  <c r="K146" i="22"/>
  <c r="K183" i="22" s="1"/>
  <c r="K209" i="22" s="1"/>
  <c r="K182" i="22"/>
  <c r="K208" i="22" s="1"/>
  <c r="AD14" i="26"/>
  <c r="U115" i="9"/>
  <c r="U116" i="9" s="1"/>
  <c r="U95" i="9"/>
  <c r="M100" i="22"/>
  <c r="M180" i="22" s="1"/>
  <c r="M206" i="22" s="1"/>
  <c r="M179" i="22"/>
  <c r="M205" i="22" s="1"/>
  <c r="U119" i="9"/>
  <c r="V111" i="9"/>
  <c r="V112" i="9" s="1"/>
  <c r="U91" i="9"/>
  <c r="U111" i="9"/>
  <c r="H299" i="22"/>
  <c r="AG107" i="22"/>
  <c r="S100" i="9"/>
  <c r="S136" i="9" s="1"/>
  <c r="S150" i="9" s="1"/>
  <c r="O185" i="22"/>
  <c r="O211" i="22" s="1"/>
  <c r="P184" i="22"/>
  <c r="P210" i="22" s="1"/>
  <c r="W232" i="9"/>
  <c r="P186" i="9"/>
  <c r="M238" i="9"/>
  <c r="M240" i="9" s="1"/>
  <c r="U239" i="9"/>
  <c r="L240" i="9"/>
  <c r="U234" i="9"/>
  <c r="L235" i="9"/>
  <c r="S140" i="9"/>
  <c r="S154" i="9" s="1"/>
  <c r="M184" i="22"/>
  <c r="M207" i="22"/>
  <c r="M233" i="22" s="1"/>
  <c r="M235" i="22" s="1"/>
  <c r="M146" i="22"/>
  <c r="M183" i="22" s="1"/>
  <c r="M182" i="22"/>
  <c r="Q185" i="22"/>
  <c r="Q211" i="22" s="1"/>
  <c r="N146" i="22"/>
  <c r="N183" i="22" s="1"/>
  <c r="N209" i="22" s="1"/>
  <c r="N182" i="22"/>
  <c r="N208" i="22" s="1"/>
  <c r="N184" i="22"/>
  <c r="N204" i="22"/>
  <c r="N234" i="22" s="1"/>
  <c r="N235" i="22" s="1"/>
  <c r="N100" i="22"/>
  <c r="N180" i="22" s="1"/>
  <c r="N179" i="22"/>
  <c r="Y230" i="9"/>
  <c r="Y146" i="9"/>
  <c r="X231" i="9"/>
  <c r="X232" i="9" s="1"/>
  <c r="X147" i="9"/>
  <c r="R141" i="9"/>
  <c r="R155" i="9" s="1"/>
  <c r="R149" i="9"/>
  <c r="Q205" i="22"/>
  <c r="I299" i="22"/>
  <c r="J299" i="22"/>
  <c r="O210" i="22"/>
  <c r="Q210" i="22"/>
  <c r="S124" i="9"/>
  <c r="S139" i="9" s="1"/>
  <c r="S153" i="9" s="1"/>
  <c r="P161" i="9"/>
  <c r="P168" i="9"/>
  <c r="P169" i="9"/>
  <c r="P167" i="9"/>
  <c r="P171" i="9"/>
  <c r="P185" i="22"/>
  <c r="T100" i="9"/>
  <c r="T137" i="9"/>
  <c r="T151" i="9" s="1"/>
  <c r="T177" i="9" s="1"/>
  <c r="P180" i="22"/>
  <c r="P186" i="22" s="1"/>
  <c r="J18" i="26" s="1"/>
  <c r="T88" i="9"/>
  <c r="T134" i="9"/>
  <c r="T148" i="9" s="1"/>
  <c r="T178" i="9" s="1"/>
  <c r="O206" i="22"/>
  <c r="O186" i="22"/>
  <c r="J17" i="26" s="1"/>
  <c r="V94" i="9"/>
  <c r="U122" i="9"/>
  <c r="U123" i="9" s="1"/>
  <c r="V86" i="9"/>
  <c r="Q206" i="22"/>
  <c r="Q186" i="22"/>
  <c r="J19" i="26" s="1"/>
  <c r="AE296" i="22"/>
  <c r="AF63" i="22"/>
  <c r="AF62" i="22"/>
  <c r="AF60" i="22"/>
  <c r="AF68" i="22"/>
  <c r="AF61" i="22"/>
  <c r="AF284" i="22"/>
  <c r="AF190" i="22"/>
  <c r="AF203" i="22" s="1"/>
  <c r="AF289" i="22"/>
  <c r="AG279" i="22"/>
  <c r="AG280" i="22" s="1"/>
  <c r="AG246" i="22"/>
  <c r="AG247" i="22" s="1"/>
  <c r="V35" i="26" s="1"/>
  <c r="AG288" i="22"/>
  <c r="AG294" i="22" s="1"/>
  <c r="AG261" i="22"/>
  <c r="AG232" i="22"/>
  <c r="AG251" i="22"/>
  <c r="AG239" i="22"/>
  <c r="AG222" i="22"/>
  <c r="AG216" i="22"/>
  <c r="AG177" i="22"/>
  <c r="AG147" i="22"/>
  <c r="AG143" i="22"/>
  <c r="AG139" i="22"/>
  <c r="AG135" i="22"/>
  <c r="AG97" i="22"/>
  <c r="AG89" i="22"/>
  <c r="AG131" i="22"/>
  <c r="AG101" i="22"/>
  <c r="AG93" i="22"/>
  <c r="AG85" i="22"/>
  <c r="AG56" i="22"/>
  <c r="AG64" i="22"/>
  <c r="AG57" i="22"/>
  <c r="AG58" i="22"/>
  <c r="AG59" i="22"/>
  <c r="AG55" i="22"/>
  <c r="AF65" i="22"/>
  <c r="AF67" i="22"/>
  <c r="AF66" i="22"/>
  <c r="AF256" i="22"/>
  <c r="AF154" i="22"/>
  <c r="AF108" i="22"/>
  <c r="V90" i="9"/>
  <c r="V118" i="9"/>
  <c r="U134" i="9"/>
  <c r="U148" i="9" s="1"/>
  <c r="U178" i="9" s="1"/>
  <c r="P163" i="9"/>
  <c r="P162" i="9"/>
  <c r="P165" i="9"/>
  <c r="V122" i="9"/>
  <c r="V123" i="9" s="1"/>
  <c r="W76" i="9"/>
  <c r="W67" i="9"/>
  <c r="W66" i="9"/>
  <c r="W65" i="9"/>
  <c r="W78" i="9"/>
  <c r="Y221" i="9"/>
  <c r="Y189" i="9"/>
  <c r="Y204" i="9"/>
  <c r="Y194" i="9"/>
  <c r="Y199" i="9" s="1"/>
  <c r="Y201" i="9" s="1"/>
  <c r="Y182" i="9"/>
  <c r="Y159" i="9"/>
  <c r="Y175" i="9"/>
  <c r="Y132" i="9"/>
  <c r="Y108" i="9"/>
  <c r="Y84" i="9"/>
  <c r="Y71" i="9"/>
  <c r="Y54" i="9"/>
  <c r="Y101" i="9" s="1"/>
  <c r="Z53" i="9"/>
  <c r="S141" i="9"/>
  <c r="S155" i="9" s="1"/>
  <c r="V114" i="9"/>
  <c r="W73" i="9"/>
  <c r="X222" i="9"/>
  <c r="X224" i="9" s="1"/>
  <c r="X190" i="9"/>
  <c r="X205" i="9"/>
  <c r="X183" i="9"/>
  <c r="X176" i="9"/>
  <c r="X195" i="9"/>
  <c r="X166" i="9"/>
  <c r="X160" i="9"/>
  <c r="X133" i="9"/>
  <c r="X125" i="9"/>
  <c r="X117" i="9"/>
  <c r="X109" i="9"/>
  <c r="X113" i="9"/>
  <c r="X121" i="9"/>
  <c r="X97" i="9"/>
  <c r="X93" i="9"/>
  <c r="X89" i="9"/>
  <c r="X85" i="9"/>
  <c r="X77" i="9"/>
  <c r="X72" i="9"/>
  <c r="X78" i="9" s="1"/>
  <c r="X59" i="9"/>
  <c r="X64" i="9"/>
  <c r="X58" i="9"/>
  <c r="X55" i="9"/>
  <c r="X57" i="9"/>
  <c r="X56" i="9"/>
  <c r="O172" i="9"/>
  <c r="L17" i="26" s="1"/>
  <c r="W80" i="9"/>
  <c r="W81" i="9"/>
  <c r="V227" i="9"/>
  <c r="Q185" i="9"/>
  <c r="Q184" i="9"/>
  <c r="Q196" i="9"/>
  <c r="W79" i="9"/>
  <c r="W75" i="9"/>
  <c r="W200" i="9"/>
  <c r="W63" i="9"/>
  <c r="W61" i="9"/>
  <c r="W60" i="9"/>
  <c r="W68" i="9"/>
  <c r="W62" i="9"/>
  <c r="W90" i="9" s="1"/>
  <c r="R142" i="9"/>
  <c r="R156" i="9" s="1"/>
  <c r="W223" i="9"/>
  <c r="U88" i="9"/>
  <c r="K210" i="22" l="1"/>
  <c r="G13" i="26"/>
  <c r="H13" i="26" s="1"/>
  <c r="K4" i="20"/>
  <c r="K5" i="20" s="1"/>
  <c r="O4" i="20"/>
  <c r="T4" i="20"/>
  <c r="V4" i="20"/>
  <c r="X4" i="20"/>
  <c r="Z4" i="20"/>
  <c r="O206" i="9"/>
  <c r="O207" i="9"/>
  <c r="M233" i="9"/>
  <c r="M235" i="9" s="1"/>
  <c r="M236" i="9" s="1"/>
  <c r="L185" i="22"/>
  <c r="L211" i="22" s="1"/>
  <c r="L205" i="22"/>
  <c r="L186" i="22"/>
  <c r="J14" i="26" s="1"/>
  <c r="L206" i="22"/>
  <c r="K185" i="22"/>
  <c r="K211" i="22" s="1"/>
  <c r="K205" i="22"/>
  <c r="K186" i="22"/>
  <c r="K206" i="22"/>
  <c r="AI10" i="26"/>
  <c r="AI9" i="26"/>
  <c r="AD16" i="26"/>
  <c r="V34" i="26"/>
  <c r="AD15" i="26"/>
  <c r="AI11" i="26"/>
  <c r="V119" i="9"/>
  <c r="V91" i="9"/>
  <c r="V92" i="9" s="1"/>
  <c r="W91" i="9"/>
  <c r="T179" i="9"/>
  <c r="V95" i="9"/>
  <c r="V96" i="9" s="1"/>
  <c r="V115" i="9"/>
  <c r="AI12" i="26"/>
  <c r="Q186" i="9"/>
  <c r="M241" i="9"/>
  <c r="N233" i="9"/>
  <c r="N235" i="9" s="1"/>
  <c r="X237" i="9"/>
  <c r="L241" i="9"/>
  <c r="L236" i="9"/>
  <c r="W227" i="9"/>
  <c r="N240" i="9"/>
  <c r="T135" i="9"/>
  <c r="T149" i="9" s="1"/>
  <c r="M185" i="22"/>
  <c r="M208" i="22"/>
  <c r="M186" i="22"/>
  <c r="J15" i="26" s="1"/>
  <c r="M209" i="22"/>
  <c r="M210" i="22"/>
  <c r="N185" i="22"/>
  <c r="N205" i="22"/>
  <c r="N186" i="22"/>
  <c r="J16" i="26" s="1"/>
  <c r="N206" i="22"/>
  <c r="N210" i="22"/>
  <c r="Z230" i="9"/>
  <c r="Z146" i="9"/>
  <c r="Y231" i="9"/>
  <c r="Y237" i="9" s="1"/>
  <c r="Y147" i="9"/>
  <c r="V234" i="9"/>
  <c r="V239" i="9"/>
  <c r="P211" i="22"/>
  <c r="Q168" i="9"/>
  <c r="Q169" i="9"/>
  <c r="Q171" i="9"/>
  <c r="Q167" i="9"/>
  <c r="P206" i="22"/>
  <c r="T138" i="9"/>
  <c r="T152" i="9" s="1"/>
  <c r="U120" i="9"/>
  <c r="T124" i="9"/>
  <c r="T139" i="9" s="1"/>
  <c r="T153" i="9" s="1"/>
  <c r="T140" i="9"/>
  <c r="T154" i="9" s="1"/>
  <c r="U137" i="9"/>
  <c r="U151" i="9" s="1"/>
  <c r="U177" i="9" s="1"/>
  <c r="U179" i="9" s="1"/>
  <c r="U112" i="9"/>
  <c r="X81" i="9"/>
  <c r="X75" i="9"/>
  <c r="X74" i="9"/>
  <c r="X73" i="9"/>
  <c r="X79" i="9"/>
  <c r="V98" i="9"/>
  <c r="V99" i="9" s="1"/>
  <c r="U92" i="9"/>
  <c r="V87" i="9"/>
  <c r="V88" i="9" s="1"/>
  <c r="Q212" i="22"/>
  <c r="Q227" i="22" s="1"/>
  <c r="Q263" i="22" s="1"/>
  <c r="Q252" i="22"/>
  <c r="Y19" i="26" s="1"/>
  <c r="Q240" i="22"/>
  <c r="Q241" i="22"/>
  <c r="O212" i="22"/>
  <c r="O227" i="22" s="1"/>
  <c r="O263" i="22" s="1"/>
  <c r="O241" i="22"/>
  <c r="O240" i="22"/>
  <c r="O252" i="22"/>
  <c r="Y17" i="26" s="1"/>
  <c r="P212" i="22"/>
  <c r="P227" i="22" s="1"/>
  <c r="P263" i="22" s="1"/>
  <c r="P241" i="22"/>
  <c r="P240" i="22"/>
  <c r="P252" i="22"/>
  <c r="Y18" i="26" s="1"/>
  <c r="AG66" i="22"/>
  <c r="AG65" i="22"/>
  <c r="AG67" i="22"/>
  <c r="AG154" i="22"/>
  <c r="AG108" i="22"/>
  <c r="AG256" i="22"/>
  <c r="AG61" i="22"/>
  <c r="AG68" i="22"/>
  <c r="AG62" i="22"/>
  <c r="AG63" i="22"/>
  <c r="AG60" i="22"/>
  <c r="AG289" i="22"/>
  <c r="AG190" i="22"/>
  <c r="AG203" i="22" s="1"/>
  <c r="AG284" i="22"/>
  <c r="AF296" i="22"/>
  <c r="X223" i="9"/>
  <c r="V120" i="9"/>
  <c r="X76" i="9"/>
  <c r="W118" i="9"/>
  <c r="P172" i="9"/>
  <c r="L18" i="26" s="1"/>
  <c r="V137" i="9"/>
  <c r="V151" i="9" s="1"/>
  <c r="V177" i="9" s="1"/>
  <c r="W110" i="9"/>
  <c r="R196" i="9"/>
  <c r="R184" i="9"/>
  <c r="R185" i="9"/>
  <c r="X80" i="9"/>
  <c r="S142" i="9"/>
  <c r="S156" i="9" s="1"/>
  <c r="T136" i="9"/>
  <c r="T150" i="9" s="1"/>
  <c r="X67" i="9"/>
  <c r="X66" i="9"/>
  <c r="X110" i="9" s="1"/>
  <c r="X65" i="9"/>
  <c r="Z204" i="9"/>
  <c r="Z221" i="9"/>
  <c r="Z189" i="9"/>
  <c r="Z175" i="9"/>
  <c r="Z194" i="9"/>
  <c r="Z199" i="9" s="1"/>
  <c r="Z201" i="9" s="1"/>
  <c r="Z182" i="9"/>
  <c r="Z159" i="9"/>
  <c r="Z132" i="9"/>
  <c r="Z108" i="9"/>
  <c r="Z84" i="9"/>
  <c r="Z71" i="9"/>
  <c r="Z54" i="9"/>
  <c r="Z101" i="9" s="1"/>
  <c r="AA53" i="9"/>
  <c r="U100" i="9"/>
  <c r="U135" i="9"/>
  <c r="U149" i="9" s="1"/>
  <c r="W94" i="9"/>
  <c r="Q165" i="9"/>
  <c r="Q161" i="9"/>
  <c r="Q163" i="9"/>
  <c r="Q162" i="9"/>
  <c r="X200" i="9"/>
  <c r="X60" i="9"/>
  <c r="X68" i="9"/>
  <c r="X62" i="9"/>
  <c r="X63" i="9"/>
  <c r="X61" i="9"/>
  <c r="Y205" i="9"/>
  <c r="Y222" i="9"/>
  <c r="Y224" i="9" s="1"/>
  <c r="Y176" i="9"/>
  <c r="Y195" i="9"/>
  <c r="Y183" i="9"/>
  <c r="Y166" i="9"/>
  <c r="Y190" i="9"/>
  <c r="Y160" i="9"/>
  <c r="Y133" i="9"/>
  <c r="Y121" i="9"/>
  <c r="Y117" i="9"/>
  <c r="Y125" i="9"/>
  <c r="Y109" i="9"/>
  <c r="Y113" i="9"/>
  <c r="Y93" i="9"/>
  <c r="Y89" i="9"/>
  <c r="Y85" i="9"/>
  <c r="Y72" i="9"/>
  <c r="Y73" i="9" s="1"/>
  <c r="Y97" i="9"/>
  <c r="Y77" i="9"/>
  <c r="Y59" i="9"/>
  <c r="Y64" i="9"/>
  <c r="Y58" i="9"/>
  <c r="Y56" i="9"/>
  <c r="Y55" i="9"/>
  <c r="Y57" i="9"/>
  <c r="W86" i="9"/>
  <c r="W114" i="9"/>
  <c r="U96" i="9"/>
  <c r="J13" i="26" l="1"/>
  <c r="K6" i="20"/>
  <c r="K7" i="20"/>
  <c r="L5" i="20"/>
  <c r="P206" i="9"/>
  <c r="AD17" i="26"/>
  <c r="P207" i="9"/>
  <c r="K252" i="22"/>
  <c r="Y13" i="26" s="1"/>
  <c r="K240" i="22"/>
  <c r="K241" i="22"/>
  <c r="K212" i="22"/>
  <c r="K227" i="22" s="1"/>
  <c r="K263" i="22" s="1"/>
  <c r="L240" i="22"/>
  <c r="L241" i="22"/>
  <c r="L252" i="22"/>
  <c r="L212" i="22"/>
  <c r="L227" i="22" s="1"/>
  <c r="L263" i="22" s="1"/>
  <c r="W119" i="9"/>
  <c r="W115" i="9"/>
  <c r="W95" i="9"/>
  <c r="W111" i="9"/>
  <c r="X111" i="9"/>
  <c r="X90" i="9"/>
  <c r="R186" i="9"/>
  <c r="W239" i="9"/>
  <c r="P242" i="22"/>
  <c r="S18" i="26" s="1"/>
  <c r="W234" i="9"/>
  <c r="O242" i="22"/>
  <c r="S17" i="26" s="1"/>
  <c r="T141" i="9"/>
  <c r="T155" i="9" s="1"/>
  <c r="X227" i="9"/>
  <c r="Q242" i="22"/>
  <c r="S19" i="26" s="1"/>
  <c r="N236" i="9"/>
  <c r="N241" i="9"/>
  <c r="M252" i="22"/>
  <c r="M240" i="22"/>
  <c r="M241" i="22"/>
  <c r="M212" i="22"/>
  <c r="M227" i="22" s="1"/>
  <c r="M263" i="22" s="1"/>
  <c r="M211" i="22"/>
  <c r="N240" i="22"/>
  <c r="N241" i="22"/>
  <c r="N252" i="22"/>
  <c r="Y16" i="26" s="1"/>
  <c r="N212" i="22"/>
  <c r="N227" i="22" s="1"/>
  <c r="N263" i="22" s="1"/>
  <c r="N211" i="22"/>
  <c r="AA230" i="9"/>
  <c r="AA146" i="9"/>
  <c r="Z231" i="9"/>
  <c r="Z232" i="9" s="1"/>
  <c r="Z147" i="9"/>
  <c r="Y232" i="9"/>
  <c r="O238" i="9"/>
  <c r="O233" i="9"/>
  <c r="P225" i="22"/>
  <c r="O225" i="22"/>
  <c r="Q225" i="22"/>
  <c r="R169" i="9"/>
  <c r="R168" i="9"/>
  <c r="R171" i="9"/>
  <c r="R167" i="9"/>
  <c r="P291" i="22"/>
  <c r="P223" i="22"/>
  <c r="P224" i="22"/>
  <c r="O223" i="22"/>
  <c r="O224" i="22"/>
  <c r="Q291" i="22"/>
  <c r="Q223" i="22"/>
  <c r="Q224" i="22"/>
  <c r="U140" i="9"/>
  <c r="U154" i="9" s="1"/>
  <c r="U138" i="9"/>
  <c r="U124" i="9"/>
  <c r="U139" i="9" s="1"/>
  <c r="U153" i="9" s="1"/>
  <c r="X114" i="9"/>
  <c r="V134" i="9"/>
  <c r="V148" i="9" s="1"/>
  <c r="V178" i="9" s="1"/>
  <c r="V179" i="9" s="1"/>
  <c r="X86" i="9"/>
  <c r="X94" i="9"/>
  <c r="V135" i="9"/>
  <c r="V149" i="9" s="1"/>
  <c r="O218" i="22"/>
  <c r="O221" i="22"/>
  <c r="O219" i="22"/>
  <c r="O217" i="22"/>
  <c r="Q221" i="22"/>
  <c r="Q219" i="22"/>
  <c r="Q218" i="22"/>
  <c r="Q217" i="22"/>
  <c r="Y78" i="9"/>
  <c r="P221" i="22"/>
  <c r="P217" i="22"/>
  <c r="P219" i="22"/>
  <c r="P218" i="22"/>
  <c r="AG296" i="22"/>
  <c r="Y75" i="9"/>
  <c r="W112" i="9"/>
  <c r="W122" i="9"/>
  <c r="W123" i="9" s="1"/>
  <c r="X118" i="9"/>
  <c r="Y74" i="9"/>
  <c r="Y76" i="9"/>
  <c r="Y80" i="9"/>
  <c r="Y79" i="9"/>
  <c r="V124" i="9"/>
  <c r="V138" i="9"/>
  <c r="V152" i="9" s="1"/>
  <c r="X122" i="9"/>
  <c r="X123" i="9" s="1"/>
  <c r="Y81" i="9"/>
  <c r="Z222" i="9"/>
  <c r="Z224" i="9" s="1"/>
  <c r="Z195" i="9"/>
  <c r="Z183" i="9"/>
  <c r="Z205" i="9"/>
  <c r="Z190" i="9"/>
  <c r="Z160" i="9"/>
  <c r="Z176" i="9"/>
  <c r="Z166" i="9"/>
  <c r="Z133" i="9"/>
  <c r="Z125" i="9"/>
  <c r="Z109" i="9"/>
  <c r="Z113" i="9"/>
  <c r="Z121" i="9"/>
  <c r="Z117" i="9"/>
  <c r="Z89" i="9"/>
  <c r="Z85" i="9"/>
  <c r="Z97" i="9"/>
  <c r="Z93" i="9"/>
  <c r="Z77" i="9"/>
  <c r="Z59" i="9"/>
  <c r="Z64" i="9"/>
  <c r="Z72" i="9"/>
  <c r="Z80" i="9" s="1"/>
  <c r="Z55" i="9"/>
  <c r="Z56" i="9"/>
  <c r="Z58" i="9"/>
  <c r="Z57" i="9"/>
  <c r="S185" i="9"/>
  <c r="S196" i="9"/>
  <c r="S184" i="9"/>
  <c r="W87" i="9"/>
  <c r="W98" i="9"/>
  <c r="W99" i="9" s="1"/>
  <c r="V116" i="9"/>
  <c r="U136" i="9"/>
  <c r="U150" i="9" s="1"/>
  <c r="W92" i="9"/>
  <c r="Y67" i="9"/>
  <c r="Y65" i="9"/>
  <c r="Y66" i="9"/>
  <c r="Y200" i="9"/>
  <c r="Y62" i="9"/>
  <c r="Y60" i="9"/>
  <c r="Y63" i="9"/>
  <c r="Y61" i="9"/>
  <c r="Y86" i="9" s="1"/>
  <c r="Y68" i="9"/>
  <c r="Q172" i="9"/>
  <c r="L19" i="26" s="1"/>
  <c r="T142" i="9"/>
  <c r="T156" i="9" s="1"/>
  <c r="R161" i="9"/>
  <c r="R165" i="9"/>
  <c r="R162" i="9"/>
  <c r="R163" i="9"/>
  <c r="AA221" i="9"/>
  <c r="AA194" i="9"/>
  <c r="AA199" i="9" s="1"/>
  <c r="AA201" i="9" s="1"/>
  <c r="AA204" i="9"/>
  <c r="AA182" i="9"/>
  <c r="AA159" i="9"/>
  <c r="AA189" i="9"/>
  <c r="AA175" i="9"/>
  <c r="AA132" i="9"/>
  <c r="AA108" i="9"/>
  <c r="AA84" i="9"/>
  <c r="AA71" i="9"/>
  <c r="AA54" i="9"/>
  <c r="AA101" i="9" s="1"/>
  <c r="AB53" i="9"/>
  <c r="Y223" i="9"/>
  <c r="Y14" i="26" l="1"/>
  <c r="L7" i="20"/>
  <c r="L6" i="20"/>
  <c r="M5" i="20"/>
  <c r="R90" i="22"/>
  <c r="R91" i="22" s="1"/>
  <c r="R92" i="22" s="1"/>
  <c r="R86" i="22"/>
  <c r="R94" i="22"/>
  <c r="R95" i="22" s="1"/>
  <c r="R96" i="22" s="1"/>
  <c r="R136" i="22"/>
  <c r="R137" i="22" s="1"/>
  <c r="R138" i="22" s="1"/>
  <c r="R132" i="22"/>
  <c r="R140" i="22"/>
  <c r="R141" i="22" s="1"/>
  <c r="R142" i="22" s="1"/>
  <c r="Q206" i="9"/>
  <c r="Q207" i="9"/>
  <c r="L225" i="22"/>
  <c r="L224" i="22"/>
  <c r="L223" i="22"/>
  <c r="L221" i="22"/>
  <c r="L217" i="22"/>
  <c r="L219" i="22"/>
  <c r="L218" i="22"/>
  <c r="L242" i="22"/>
  <c r="K217" i="22"/>
  <c r="K221" i="22"/>
  <c r="K225" i="22"/>
  <c r="K224" i="22"/>
  <c r="K219" i="22"/>
  <c r="K223" i="22"/>
  <c r="K218" i="22"/>
  <c r="K242" i="22"/>
  <c r="S12" i="26" s="1"/>
  <c r="T12" i="26" s="1"/>
  <c r="AD18" i="26"/>
  <c r="X95" i="9"/>
  <c r="X96" i="9" s="1"/>
  <c r="X91" i="9"/>
  <c r="X92" i="9" s="1"/>
  <c r="X115" i="9"/>
  <c r="X119" i="9"/>
  <c r="M242" i="22"/>
  <c r="S186" i="9"/>
  <c r="V140" i="9"/>
  <c r="V154" i="9" s="1"/>
  <c r="X234" i="9"/>
  <c r="O240" i="9"/>
  <c r="X239" i="9"/>
  <c r="O235" i="9"/>
  <c r="O236" i="9" s="1"/>
  <c r="N242" i="22"/>
  <c r="S16" i="26" s="1"/>
  <c r="N223" i="22"/>
  <c r="O291" i="22"/>
  <c r="M218" i="22"/>
  <c r="M224" i="22"/>
  <c r="M223" i="22"/>
  <c r="M221" i="22"/>
  <c r="M217" i="22"/>
  <c r="M219" i="22"/>
  <c r="M225" i="22"/>
  <c r="N221" i="22"/>
  <c r="N218" i="22"/>
  <c r="N291" i="22"/>
  <c r="N224" i="22"/>
  <c r="N225" i="22"/>
  <c r="N219" i="22"/>
  <c r="N217" i="22"/>
  <c r="Z237" i="9"/>
  <c r="AB230" i="9"/>
  <c r="AB146" i="9"/>
  <c r="AA231" i="9"/>
  <c r="AA237" i="9" s="1"/>
  <c r="AA147" i="9"/>
  <c r="U141" i="9"/>
  <c r="U155" i="9" s="1"/>
  <c r="U152" i="9"/>
  <c r="P238" i="9"/>
  <c r="P233" i="9"/>
  <c r="X116" i="9"/>
  <c r="W137" i="9"/>
  <c r="W151" i="9" s="1"/>
  <c r="W177" i="9" s="1"/>
  <c r="S169" i="9"/>
  <c r="S168" i="9"/>
  <c r="S167" i="9"/>
  <c r="S171" i="9"/>
  <c r="V100" i="9"/>
  <c r="W120" i="9"/>
  <c r="X87" i="9"/>
  <c r="X98" i="9"/>
  <c r="X99" i="9" s="1"/>
  <c r="Y110" i="9"/>
  <c r="Y90" i="9"/>
  <c r="Y94" i="9"/>
  <c r="Q228" i="22"/>
  <c r="Q262" i="22" s="1"/>
  <c r="Q264" i="22" s="1"/>
  <c r="O228" i="22"/>
  <c r="O262" i="22" s="1"/>
  <c r="O264" i="22" s="1"/>
  <c r="P228" i="22"/>
  <c r="P262" i="22" s="1"/>
  <c r="P264" i="22" s="1"/>
  <c r="Z75" i="9"/>
  <c r="W138" i="9"/>
  <c r="W152" i="9" s="1"/>
  <c r="Y114" i="9"/>
  <c r="Z74" i="9"/>
  <c r="Y118" i="9"/>
  <c r="Z76" i="9"/>
  <c r="Z79" i="9"/>
  <c r="X137" i="9"/>
  <c r="X151" i="9" s="1"/>
  <c r="X177" i="9" s="1"/>
  <c r="Z78" i="9"/>
  <c r="Z73" i="9"/>
  <c r="W134" i="9"/>
  <c r="W148" i="9" s="1"/>
  <c r="W178" i="9" s="1"/>
  <c r="Z223" i="9"/>
  <c r="Z81" i="9"/>
  <c r="V139" i="9"/>
  <c r="V153" i="9" s="1"/>
  <c r="R172" i="9"/>
  <c r="L20" i="26" s="1"/>
  <c r="Y98" i="9"/>
  <c r="Y99" i="9" s="1"/>
  <c r="Y87" i="9"/>
  <c r="AA205" i="9"/>
  <c r="AA195" i="9"/>
  <c r="AA222" i="9"/>
  <c r="AA224" i="9" s="1"/>
  <c r="AA183" i="9"/>
  <c r="AA190" i="9"/>
  <c r="AA176" i="9"/>
  <c r="AA160" i="9"/>
  <c r="AA166" i="9"/>
  <c r="AA133" i="9"/>
  <c r="AA121" i="9"/>
  <c r="AA109" i="9"/>
  <c r="AA125" i="9"/>
  <c r="AA113" i="9"/>
  <c r="AA117" i="9"/>
  <c r="AA85" i="9"/>
  <c r="AA64" i="9"/>
  <c r="AA97" i="9"/>
  <c r="AA93" i="9"/>
  <c r="AA89" i="9"/>
  <c r="AA77" i="9"/>
  <c r="AA59" i="9"/>
  <c r="AA72" i="9"/>
  <c r="AA80" i="9" s="1"/>
  <c r="AA55" i="9"/>
  <c r="AA57" i="9"/>
  <c r="AA56" i="9"/>
  <c r="AA58" i="9"/>
  <c r="W88" i="9"/>
  <c r="Z66" i="9"/>
  <c r="Z67" i="9"/>
  <c r="Z65" i="9"/>
  <c r="Z200" i="9"/>
  <c r="Z62" i="9"/>
  <c r="Z61" i="9"/>
  <c r="Z63" i="9"/>
  <c r="Z68" i="9"/>
  <c r="Z118" i="9" s="1"/>
  <c r="Z60" i="9"/>
  <c r="W116" i="9"/>
  <c r="X112" i="9"/>
  <c r="T196" i="9"/>
  <c r="T184" i="9"/>
  <c r="T185" i="9"/>
  <c r="S162" i="9"/>
  <c r="S165" i="9"/>
  <c r="S161" i="9"/>
  <c r="S163" i="9"/>
  <c r="W96" i="9"/>
  <c r="Y227" i="9"/>
  <c r="V141" i="9"/>
  <c r="V155" i="9" s="1"/>
  <c r="AB221" i="9"/>
  <c r="AB194" i="9"/>
  <c r="AB199" i="9" s="1"/>
  <c r="AB201" i="9" s="1"/>
  <c r="AB182" i="9"/>
  <c r="AB189" i="9"/>
  <c r="AB204" i="9"/>
  <c r="AB159" i="9"/>
  <c r="AB175" i="9"/>
  <c r="AB132" i="9"/>
  <c r="AB108" i="9"/>
  <c r="AB84" i="9"/>
  <c r="AB71" i="9"/>
  <c r="AB54" i="9"/>
  <c r="AB101" i="9" s="1"/>
  <c r="AC53" i="9"/>
  <c r="U142" i="9"/>
  <c r="U156" i="9" s="1"/>
  <c r="R98" i="22" l="1"/>
  <c r="R87" i="22"/>
  <c r="R88" i="22" s="1"/>
  <c r="M6" i="20"/>
  <c r="M7" i="20"/>
  <c r="N5" i="20"/>
  <c r="S140" i="22"/>
  <c r="S141" i="22" s="1"/>
  <c r="S142" i="22" s="1"/>
  <c r="S136" i="22"/>
  <c r="S137" i="22" s="1"/>
  <c r="S138" i="22" s="1"/>
  <c r="S132" i="22"/>
  <c r="R133" i="22"/>
  <c r="R134" i="22" s="1"/>
  <c r="R144" i="22"/>
  <c r="S90" i="22"/>
  <c r="S91" i="22" s="1"/>
  <c r="S92" i="22" s="1"/>
  <c r="S94" i="22"/>
  <c r="S95" i="22" s="1"/>
  <c r="S96" i="22" s="1"/>
  <c r="S86" i="22"/>
  <c r="S13" i="26"/>
  <c r="R206" i="9"/>
  <c r="K228" i="22"/>
  <c r="M13" i="26" s="1"/>
  <c r="L228" i="22"/>
  <c r="R207" i="9"/>
  <c r="M12" i="26"/>
  <c r="N12" i="26" s="1"/>
  <c r="AD19" i="26"/>
  <c r="Y115" i="9"/>
  <c r="Y116" i="9" s="1"/>
  <c r="Y95" i="9"/>
  <c r="Y91" i="9"/>
  <c r="Y92" i="9" s="1"/>
  <c r="Y122" i="9"/>
  <c r="Y123" i="9" s="1"/>
  <c r="Y111" i="9"/>
  <c r="Z119" i="9"/>
  <c r="Z120" i="9" s="1"/>
  <c r="Y119" i="9"/>
  <c r="W179" i="9"/>
  <c r="M228" i="22"/>
  <c r="M262" i="22" s="1"/>
  <c r="M264" i="22" s="1"/>
  <c r="O241" i="9"/>
  <c r="T186" i="9"/>
  <c r="Z227" i="9"/>
  <c r="Z234" i="9" s="1"/>
  <c r="P240" i="9"/>
  <c r="AA232" i="9"/>
  <c r="P235" i="9"/>
  <c r="N228" i="22"/>
  <c r="N262" i="22" s="1"/>
  <c r="N264" i="22" s="1"/>
  <c r="AB231" i="9"/>
  <c r="AB237" i="9" s="1"/>
  <c r="AB147" i="9"/>
  <c r="AC230" i="9"/>
  <c r="AC146" i="9"/>
  <c r="V136" i="9"/>
  <c r="V150" i="9" s="1"/>
  <c r="Q238" i="9"/>
  <c r="Q233" i="9"/>
  <c r="Y239" i="9"/>
  <c r="Y234" i="9"/>
  <c r="T167" i="9"/>
  <c r="T169" i="9"/>
  <c r="T168" i="9"/>
  <c r="T171" i="9"/>
  <c r="Y112" i="9"/>
  <c r="X134" i="9"/>
  <c r="X148" i="9" s="1"/>
  <c r="X178" i="9" s="1"/>
  <c r="X179" i="9" s="1"/>
  <c r="Z94" i="9"/>
  <c r="X88" i="9"/>
  <c r="W124" i="9"/>
  <c r="Z90" i="9"/>
  <c r="Z114" i="9"/>
  <c r="Q290" i="22"/>
  <c r="P290" i="22"/>
  <c r="Z110" i="9"/>
  <c r="O290" i="22"/>
  <c r="AA75" i="9"/>
  <c r="AA74" i="9"/>
  <c r="AA78" i="9"/>
  <c r="Z86" i="9"/>
  <c r="AA223" i="9"/>
  <c r="AA73" i="9"/>
  <c r="AA81" i="9"/>
  <c r="AA79" i="9"/>
  <c r="Y134" i="9"/>
  <c r="Y148" i="9" s="1"/>
  <c r="Y178" i="9" s="1"/>
  <c r="X138" i="9"/>
  <c r="X152" i="9" s="1"/>
  <c r="U185" i="9"/>
  <c r="U184" i="9"/>
  <c r="U196" i="9"/>
  <c r="AA65" i="9"/>
  <c r="AA66" i="9"/>
  <c r="AA67" i="9"/>
  <c r="S172" i="9"/>
  <c r="L21" i="26" s="1"/>
  <c r="AA200" i="9"/>
  <c r="AA62" i="9"/>
  <c r="AA60" i="9"/>
  <c r="AA63" i="9"/>
  <c r="AA61" i="9"/>
  <c r="AA68" i="9"/>
  <c r="AA118" i="9" s="1"/>
  <c r="AC221" i="9"/>
  <c r="AC189" i="9"/>
  <c r="AC182" i="9"/>
  <c r="AC175" i="9"/>
  <c r="AC204" i="9"/>
  <c r="AC194" i="9"/>
  <c r="AC199" i="9" s="1"/>
  <c r="AC201" i="9" s="1"/>
  <c r="AC159" i="9"/>
  <c r="AC132" i="9"/>
  <c r="AC108" i="9"/>
  <c r="AC84" i="9"/>
  <c r="AC71" i="9"/>
  <c r="AC54" i="9"/>
  <c r="AD53" i="9"/>
  <c r="W100" i="9"/>
  <c r="W135" i="9"/>
  <c r="W149" i="9" s="1"/>
  <c r="AB205" i="9"/>
  <c r="AB195" i="9"/>
  <c r="AB190" i="9"/>
  <c r="AB176" i="9"/>
  <c r="AB222" i="9"/>
  <c r="AB224" i="9" s="1"/>
  <c r="AB183" i="9"/>
  <c r="AB160" i="9"/>
  <c r="AB166" i="9"/>
  <c r="AB133" i="9"/>
  <c r="AB125" i="9"/>
  <c r="AB117" i="9"/>
  <c r="AB109" i="9"/>
  <c r="AB113" i="9"/>
  <c r="AB121" i="9"/>
  <c r="AB77" i="9"/>
  <c r="AB97" i="9"/>
  <c r="AB93" i="9"/>
  <c r="AB89" i="9"/>
  <c r="AB85" i="9"/>
  <c r="AB59" i="9"/>
  <c r="AB64" i="9"/>
  <c r="AB72" i="9"/>
  <c r="AB78" i="9" s="1"/>
  <c r="AB56" i="9"/>
  <c r="AB55" i="9"/>
  <c r="AB57" i="9"/>
  <c r="AB58" i="9"/>
  <c r="X120" i="9"/>
  <c r="T165" i="9"/>
  <c r="T163" i="9"/>
  <c r="T161" i="9"/>
  <c r="T162" i="9"/>
  <c r="AA76" i="9"/>
  <c r="X100" i="9"/>
  <c r="X135" i="9"/>
  <c r="X149" i="9" s="1"/>
  <c r="W140" i="9"/>
  <c r="W154" i="9" s="1"/>
  <c r="X124" i="9"/>
  <c r="Y88" i="9"/>
  <c r="Y137" i="9" l="1"/>
  <c r="Y151" i="9" s="1"/>
  <c r="Y177" i="9" s="1"/>
  <c r="S98" i="22"/>
  <c r="S87" i="22"/>
  <c r="S88" i="22" s="1"/>
  <c r="N6" i="20"/>
  <c r="N7" i="20"/>
  <c r="O5" i="20"/>
  <c r="T94" i="22"/>
  <c r="T95" i="22" s="1"/>
  <c r="T96" i="22" s="1"/>
  <c r="T86" i="22"/>
  <c r="T90" i="22"/>
  <c r="T91" i="22" s="1"/>
  <c r="T92" i="22" s="1"/>
  <c r="T140" i="22"/>
  <c r="T141" i="22" s="1"/>
  <c r="T142" i="22" s="1"/>
  <c r="T132" i="22"/>
  <c r="T136" i="22"/>
  <c r="T137" i="22" s="1"/>
  <c r="T138" i="22" s="1"/>
  <c r="R145" i="22"/>
  <c r="R181" i="22"/>
  <c r="R207" i="22" s="1"/>
  <c r="R233" i="22" s="1"/>
  <c r="S133" i="22"/>
  <c r="S134" i="22" s="1"/>
  <c r="S144" i="22"/>
  <c r="R99" i="22"/>
  <c r="R178" i="22"/>
  <c r="S206" i="9"/>
  <c r="M17" i="26"/>
  <c r="L262" i="22"/>
  <c r="L264" i="22" s="1"/>
  <c r="M16" i="26"/>
  <c r="K262" i="22"/>
  <c r="K264" i="22" s="1"/>
  <c r="M19" i="26"/>
  <c r="S207" i="9"/>
  <c r="M291" i="22"/>
  <c r="M295" i="22"/>
  <c r="V142" i="9"/>
  <c r="V156" i="9" s="1"/>
  <c r="L290" i="22"/>
  <c r="L291" i="22"/>
  <c r="K290" i="22"/>
  <c r="K291" i="22"/>
  <c r="AD20" i="26"/>
  <c r="Z111" i="9"/>
  <c r="Z112" i="9" s="1"/>
  <c r="Z95" i="9"/>
  <c r="Z96" i="9" s="1"/>
  <c r="Z239" i="9"/>
  <c r="AA119" i="9"/>
  <c r="AA120" i="9" s="1"/>
  <c r="Z115" i="9"/>
  <c r="Z116" i="9" s="1"/>
  <c r="Z91" i="9"/>
  <c r="Z92" i="9" s="1"/>
  <c r="Y179" i="9"/>
  <c r="AC147" i="9"/>
  <c r="AC101" i="9"/>
  <c r="AB232" i="9"/>
  <c r="U186" i="9"/>
  <c r="P236" i="9"/>
  <c r="AA227" i="9"/>
  <c r="AA234" i="9" s="1"/>
  <c r="X140" i="9"/>
  <c r="X154" i="9" s="1"/>
  <c r="Q240" i="9"/>
  <c r="Q235" i="9"/>
  <c r="P241" i="9"/>
  <c r="M290" i="22"/>
  <c r="AD230" i="9"/>
  <c r="AD146" i="9"/>
  <c r="P295" i="22"/>
  <c r="P297" i="22" s="1"/>
  <c r="AC117" i="9"/>
  <c r="AC231" i="9"/>
  <c r="R233" i="9"/>
  <c r="R238" i="9"/>
  <c r="AA110" i="9"/>
  <c r="Z87" i="9"/>
  <c r="Z88" i="9" s="1"/>
  <c r="O295" i="22"/>
  <c r="O297" i="22" s="1"/>
  <c r="U171" i="9"/>
  <c r="U167" i="9"/>
  <c r="U169" i="9"/>
  <c r="U168" i="9"/>
  <c r="Y96" i="9"/>
  <c r="W139" i="9"/>
  <c r="W153" i="9" s="1"/>
  <c r="Z98" i="9"/>
  <c r="Z99" i="9" s="1"/>
  <c r="AA94" i="9"/>
  <c r="Z122" i="9"/>
  <c r="Z123" i="9" s="1"/>
  <c r="AA86" i="9"/>
  <c r="Q295" i="22"/>
  <c r="Q297" i="22" s="1"/>
  <c r="AA90" i="9"/>
  <c r="AB79" i="9"/>
  <c r="AB74" i="9"/>
  <c r="AB75" i="9"/>
  <c r="AB76" i="9"/>
  <c r="AB80" i="9"/>
  <c r="AB81" i="9"/>
  <c r="Y138" i="9"/>
  <c r="Y152" i="9" s="1"/>
  <c r="X139" i="9"/>
  <c r="X153" i="9" s="1"/>
  <c r="AA114" i="9"/>
  <c r="AB223" i="9"/>
  <c r="W136" i="9"/>
  <c r="W150" i="9" s="1"/>
  <c r="T172" i="9"/>
  <c r="L22" i="26" s="1"/>
  <c r="AB73" i="9"/>
  <c r="AB67" i="9"/>
  <c r="AB66" i="9"/>
  <c r="AB110" i="9" s="1"/>
  <c r="AB65" i="9"/>
  <c r="U161" i="9"/>
  <c r="U162" i="9"/>
  <c r="U163" i="9"/>
  <c r="U165" i="9"/>
  <c r="AB200" i="9"/>
  <c r="AB61" i="9"/>
  <c r="AB62" i="9"/>
  <c r="AB68" i="9"/>
  <c r="AB60" i="9"/>
  <c r="AB63" i="9"/>
  <c r="V196" i="9"/>
  <c r="V184" i="9"/>
  <c r="V185" i="9"/>
  <c r="X141" i="9"/>
  <c r="X155" i="9" s="1"/>
  <c r="Y100" i="9"/>
  <c r="Y135" i="9"/>
  <c r="Y149" i="9" s="1"/>
  <c r="Y120" i="9"/>
  <c r="Y140" i="9"/>
  <c r="Y154" i="9" s="1"/>
  <c r="X136" i="9"/>
  <c r="X150" i="9" s="1"/>
  <c r="AD194" i="9"/>
  <c r="AD199" i="9" s="1"/>
  <c r="AD201" i="9" s="1"/>
  <c r="AD221" i="9"/>
  <c r="AD204" i="9"/>
  <c r="AD182" i="9"/>
  <c r="AD189" i="9"/>
  <c r="AD175" i="9"/>
  <c r="AD159" i="9"/>
  <c r="AD132" i="9"/>
  <c r="AD108" i="9"/>
  <c r="AD71" i="9"/>
  <c r="AD84" i="9"/>
  <c r="AD54" i="9"/>
  <c r="AD101" i="9" s="1"/>
  <c r="AE53" i="9"/>
  <c r="W141" i="9"/>
  <c r="W155" i="9" s="1"/>
  <c r="AC222" i="9"/>
  <c r="AC224" i="9" s="1"/>
  <c r="AC205" i="9"/>
  <c r="AC195" i="9"/>
  <c r="AC190" i="9"/>
  <c r="AC176" i="9"/>
  <c r="AC183" i="9"/>
  <c r="AC160" i="9"/>
  <c r="AC166" i="9"/>
  <c r="AC133" i="9"/>
  <c r="AC121" i="9"/>
  <c r="AC113" i="9"/>
  <c r="AC109" i="9"/>
  <c r="AC125" i="9"/>
  <c r="AC72" i="9"/>
  <c r="AC80" i="9" s="1"/>
  <c r="AC97" i="9"/>
  <c r="AC93" i="9"/>
  <c r="AC89" i="9"/>
  <c r="AC85" i="9"/>
  <c r="AC77" i="9"/>
  <c r="AC59" i="9"/>
  <c r="AC64" i="9"/>
  <c r="AC56" i="9"/>
  <c r="AC57" i="9"/>
  <c r="AC58" i="9"/>
  <c r="AC55" i="9"/>
  <c r="Y124" i="9"/>
  <c r="T98" i="22" l="1"/>
  <c r="T87" i="22"/>
  <c r="T88" i="22" s="1"/>
  <c r="P5" i="20"/>
  <c r="O7" i="20"/>
  <c r="O6" i="20"/>
  <c r="R146" i="22"/>
  <c r="R183" i="22" s="1"/>
  <c r="R209" i="22" s="1"/>
  <c r="R182" i="22"/>
  <c r="R208" i="22" s="1"/>
  <c r="U86" i="22"/>
  <c r="U94" i="22"/>
  <c r="U95" i="22" s="1"/>
  <c r="U96" i="22" s="1"/>
  <c r="U90" i="22"/>
  <c r="U91" i="22" s="1"/>
  <c r="U92" i="22" s="1"/>
  <c r="U132" i="22"/>
  <c r="U140" i="22"/>
  <c r="U141" i="22" s="1"/>
  <c r="U142" i="22" s="1"/>
  <c r="U136" i="22"/>
  <c r="U137" i="22" s="1"/>
  <c r="U138" i="22" s="1"/>
  <c r="R204" i="22"/>
  <c r="R234" i="22" s="1"/>
  <c r="R235" i="22" s="1"/>
  <c r="R184" i="22"/>
  <c r="R210" i="22" s="1"/>
  <c r="T133" i="22"/>
  <c r="T134" i="22" s="1"/>
  <c r="T144" i="22"/>
  <c r="R100" i="22"/>
  <c r="R180" i="22" s="1"/>
  <c r="R179" i="22"/>
  <c r="S99" i="22"/>
  <c r="S178" i="22"/>
  <c r="S145" i="22"/>
  <c r="S181" i="22"/>
  <c r="S207" i="22" s="1"/>
  <c r="S233" i="22" s="1"/>
  <c r="L295" i="22"/>
  <c r="L297" i="22" s="1"/>
  <c r="L298" i="22" s="1"/>
  <c r="T206" i="9"/>
  <c r="M297" i="22"/>
  <c r="M298" i="22" s="1"/>
  <c r="K295" i="22"/>
  <c r="K297" i="22" s="1"/>
  <c r="K298" i="22" s="1"/>
  <c r="K299" i="22" s="1"/>
  <c r="T207" i="9"/>
  <c r="AD21" i="26"/>
  <c r="AA115" i="9"/>
  <c r="AA95" i="9"/>
  <c r="AA96" i="9" s="1"/>
  <c r="AA91" i="9"/>
  <c r="AA92" i="9" s="1"/>
  <c r="AB111" i="9"/>
  <c r="AA111" i="9"/>
  <c r="AA112" i="9" s="1"/>
  <c r="AA122" i="9"/>
  <c r="AA123" i="9" s="1"/>
  <c r="AA124" i="9" s="1"/>
  <c r="V186" i="9"/>
  <c r="R240" i="9"/>
  <c r="R235" i="9"/>
  <c r="Q241" i="9"/>
  <c r="Q236" i="9"/>
  <c r="AA239" i="9"/>
  <c r="N295" i="22"/>
  <c r="P298" i="22"/>
  <c r="N290" i="22"/>
  <c r="AD231" i="9"/>
  <c r="AD237" i="9" s="1"/>
  <c r="AD147" i="9"/>
  <c r="AE230" i="9"/>
  <c r="AE146" i="9"/>
  <c r="AC232" i="9"/>
  <c r="AC237" i="9"/>
  <c r="S233" i="9"/>
  <c r="S238" i="9"/>
  <c r="AA98" i="9"/>
  <c r="AA99" i="9" s="1"/>
  <c r="AA87" i="9"/>
  <c r="AA88" i="9" s="1"/>
  <c r="Z137" i="9"/>
  <c r="Z151" i="9" s="1"/>
  <c r="Z177" i="9" s="1"/>
  <c r="O298" i="22"/>
  <c r="V171" i="9"/>
  <c r="V167" i="9"/>
  <c r="V169" i="9"/>
  <c r="V168" i="9"/>
  <c r="Z135" i="9"/>
  <c r="Z149" i="9" s="1"/>
  <c r="Z134" i="9"/>
  <c r="Z148" i="9" s="1"/>
  <c r="Z178" i="9" s="1"/>
  <c r="AB114" i="9"/>
  <c r="AB118" i="9"/>
  <c r="AB90" i="9"/>
  <c r="W142" i="9"/>
  <c r="AB94" i="9"/>
  <c r="AB122" i="9"/>
  <c r="AB123" i="9" s="1"/>
  <c r="AC75" i="9"/>
  <c r="AC74" i="9"/>
  <c r="AC76" i="9"/>
  <c r="AC73" i="9"/>
  <c r="AC79" i="9"/>
  <c r="AC78" i="9"/>
  <c r="Y136" i="9"/>
  <c r="Y150" i="9" s="1"/>
  <c r="AC81" i="9"/>
  <c r="AB227" i="9"/>
  <c r="AC223" i="9"/>
  <c r="Y139" i="9"/>
  <c r="Y153" i="9" s="1"/>
  <c r="V162" i="9"/>
  <c r="V165" i="9"/>
  <c r="V163" i="9"/>
  <c r="V161" i="9"/>
  <c r="AB86" i="9"/>
  <c r="X142" i="9"/>
  <c r="X156" i="9" s="1"/>
  <c r="AE194" i="9"/>
  <c r="AE199" i="9" s="1"/>
  <c r="AE201" i="9" s="1"/>
  <c r="AE221" i="9"/>
  <c r="AE189" i="9"/>
  <c r="AE175" i="9"/>
  <c r="AE204" i="9"/>
  <c r="AE182" i="9"/>
  <c r="AE159" i="9"/>
  <c r="AE132" i="9"/>
  <c r="AE108" i="9"/>
  <c r="AE84" i="9"/>
  <c r="AE71" i="9"/>
  <c r="AE54" i="9"/>
  <c r="AE101" i="9" s="1"/>
  <c r="AF53" i="9"/>
  <c r="AC66" i="9"/>
  <c r="AC67" i="9"/>
  <c r="AC65" i="9"/>
  <c r="AD222" i="9"/>
  <c r="AD224" i="9" s="1"/>
  <c r="AD205" i="9"/>
  <c r="AD183" i="9"/>
  <c r="AD176" i="9"/>
  <c r="AD195" i="9"/>
  <c r="AD190" i="9"/>
  <c r="AD160" i="9"/>
  <c r="AD166" i="9"/>
  <c r="AD133" i="9"/>
  <c r="AD125" i="9"/>
  <c r="AD113" i="9"/>
  <c r="AD121" i="9"/>
  <c r="AD117" i="9"/>
  <c r="AD109" i="9"/>
  <c r="AD97" i="9"/>
  <c r="AD93" i="9"/>
  <c r="AD89" i="9"/>
  <c r="AD85" i="9"/>
  <c r="AD64" i="9"/>
  <c r="AD72" i="9"/>
  <c r="AD73" i="9" s="1"/>
  <c r="AD77" i="9"/>
  <c r="AD59" i="9"/>
  <c r="AD57" i="9"/>
  <c r="AD55" i="9"/>
  <c r="AD58" i="9"/>
  <c r="AD56" i="9"/>
  <c r="Y141" i="9"/>
  <c r="Y155" i="9" s="1"/>
  <c r="AC200" i="9"/>
  <c r="AC68" i="9"/>
  <c r="AC118" i="9" s="1"/>
  <c r="AC62" i="9"/>
  <c r="AC63" i="9"/>
  <c r="AC60" i="9"/>
  <c r="AC61" i="9"/>
  <c r="U172" i="9"/>
  <c r="L23" i="26" s="1"/>
  <c r="S179" i="22" l="1"/>
  <c r="S100" i="22"/>
  <c r="S180" i="22" s="1"/>
  <c r="V132" i="22"/>
  <c r="V136" i="22"/>
  <c r="V137" i="22" s="1"/>
  <c r="V138" i="22" s="1"/>
  <c r="V140" i="22"/>
  <c r="V141" i="22" s="1"/>
  <c r="V142" i="22" s="1"/>
  <c r="R205" i="22"/>
  <c r="R185" i="22"/>
  <c r="R211" i="22" s="1"/>
  <c r="U133" i="22"/>
  <c r="U134" i="22" s="1"/>
  <c r="U144" i="22"/>
  <c r="V90" i="22"/>
  <c r="V91" i="22" s="1"/>
  <c r="V92" i="22" s="1"/>
  <c r="V94" i="22"/>
  <c r="V95" i="22" s="1"/>
  <c r="V96" i="22" s="1"/>
  <c r="V86" i="22"/>
  <c r="R206" i="22"/>
  <c r="R186" i="22"/>
  <c r="J20" i="26" s="1"/>
  <c r="Q5" i="20"/>
  <c r="P6" i="20"/>
  <c r="P7" i="20"/>
  <c r="S204" i="22"/>
  <c r="S234" i="22" s="1"/>
  <c r="S235" i="22" s="1"/>
  <c r="S184" i="22"/>
  <c r="S210" i="22" s="1"/>
  <c r="T145" i="22"/>
  <c r="T181" i="22"/>
  <c r="T207" i="22" s="1"/>
  <c r="T233" i="22" s="1"/>
  <c r="AH13" i="26"/>
  <c r="S182" i="22"/>
  <c r="S208" i="22" s="1"/>
  <c r="S146" i="22"/>
  <c r="S183" i="22" s="1"/>
  <c r="S209" i="22" s="1"/>
  <c r="U98" i="22"/>
  <c r="U87" i="22"/>
  <c r="U88" i="22" s="1"/>
  <c r="T99" i="22"/>
  <c r="T178" i="22"/>
  <c r="U206" i="9"/>
  <c r="L299" i="22"/>
  <c r="AI13" i="26" s="1"/>
  <c r="N297" i="22"/>
  <c r="U207" i="9"/>
  <c r="AD22" i="26"/>
  <c r="AA137" i="9"/>
  <c r="AA151" i="9" s="1"/>
  <c r="AA177" i="9" s="1"/>
  <c r="AD232" i="9"/>
  <c r="AB91" i="9"/>
  <c r="AB92" i="9" s="1"/>
  <c r="AA134" i="9"/>
  <c r="AA148" i="9" s="1"/>
  <c r="AA178" i="9" s="1"/>
  <c r="AB115" i="9"/>
  <c r="AB116" i="9" s="1"/>
  <c r="AB95" i="9"/>
  <c r="Z179" i="9"/>
  <c r="AC119" i="9"/>
  <c r="AC120" i="9" s="1"/>
  <c r="AB119" i="9"/>
  <c r="AB120" i="9" s="1"/>
  <c r="M299" i="22"/>
  <c r="Z100" i="9"/>
  <c r="AF16" i="26"/>
  <c r="W185" i="9"/>
  <c r="S240" i="9"/>
  <c r="S235" i="9"/>
  <c r="R236" i="9"/>
  <c r="R241" i="9"/>
  <c r="AE231" i="9"/>
  <c r="AE232" i="9" s="1"/>
  <c r="AE147" i="9"/>
  <c r="AF230" i="9"/>
  <c r="AF146" i="9"/>
  <c r="W184" i="9"/>
  <c r="W156" i="9"/>
  <c r="T233" i="9"/>
  <c r="T238" i="9"/>
  <c r="AA138" i="9"/>
  <c r="AA152" i="9" s="1"/>
  <c r="AB234" i="9"/>
  <c r="AB239" i="9"/>
  <c r="Z140" i="9"/>
  <c r="Z154" i="9" s="1"/>
  <c r="AB124" i="9"/>
  <c r="Q298" i="22"/>
  <c r="AC94" i="9"/>
  <c r="AA116" i="9"/>
  <c r="AC86" i="9"/>
  <c r="W196" i="9"/>
  <c r="AC90" i="9"/>
  <c r="Z124" i="9"/>
  <c r="Z138" i="9"/>
  <c r="AC110" i="9"/>
  <c r="AC114" i="9"/>
  <c r="AD75" i="9"/>
  <c r="AD81" i="9"/>
  <c r="Y142" i="9"/>
  <c r="Y156" i="9" s="1"/>
  <c r="AD80" i="9"/>
  <c r="AD223" i="9"/>
  <c r="AD78" i="9"/>
  <c r="AD79" i="9"/>
  <c r="AD74" i="9"/>
  <c r="AD76" i="9"/>
  <c r="AC227" i="9"/>
  <c r="AB137" i="9"/>
  <c r="AB151" i="9" s="1"/>
  <c r="AB177" i="9" s="1"/>
  <c r="V172" i="9"/>
  <c r="L24" i="26" s="1"/>
  <c r="AD67" i="9"/>
  <c r="AD65" i="9"/>
  <c r="AD66" i="9"/>
  <c r="AB112" i="9"/>
  <c r="Z136" i="9"/>
  <c r="Z150" i="9" s="1"/>
  <c r="AF204" i="9"/>
  <c r="AF221" i="9"/>
  <c r="AF194" i="9"/>
  <c r="AF199" i="9" s="1"/>
  <c r="AF201" i="9" s="1"/>
  <c r="AF175" i="9"/>
  <c r="AF182" i="9"/>
  <c r="AF189" i="9"/>
  <c r="AF159" i="9"/>
  <c r="AF132" i="9"/>
  <c r="AF108" i="9"/>
  <c r="AF84" i="9"/>
  <c r="AF54" i="9"/>
  <c r="AF101" i="9" s="1"/>
  <c r="AG53" i="9"/>
  <c r="AF71" i="9"/>
  <c r="X196" i="9"/>
  <c r="X184" i="9"/>
  <c r="X185" i="9"/>
  <c r="AB87" i="9"/>
  <c r="AB98" i="9"/>
  <c r="AB99" i="9" s="1"/>
  <c r="AE222" i="9"/>
  <c r="AE224" i="9" s="1"/>
  <c r="AE205" i="9"/>
  <c r="AE195" i="9"/>
  <c r="AE190" i="9"/>
  <c r="AE176" i="9"/>
  <c r="AE183" i="9"/>
  <c r="AE160" i="9"/>
  <c r="AE166" i="9"/>
  <c r="AE133" i="9"/>
  <c r="AE125" i="9"/>
  <c r="AE121" i="9"/>
  <c r="AE113" i="9"/>
  <c r="AE117" i="9"/>
  <c r="AE109" i="9"/>
  <c r="AE97" i="9"/>
  <c r="AE93" i="9"/>
  <c r="AE89" i="9"/>
  <c r="AE85" i="9"/>
  <c r="AE64" i="9"/>
  <c r="AE72" i="9"/>
  <c r="AE74" i="9" s="1"/>
  <c r="AE77" i="9"/>
  <c r="AE59" i="9"/>
  <c r="AE56" i="9"/>
  <c r="AE55" i="9"/>
  <c r="AE58" i="9"/>
  <c r="AE57" i="9"/>
  <c r="AA135" i="9"/>
  <c r="AA149" i="9" s="1"/>
  <c r="AA100" i="9"/>
  <c r="AD200" i="9"/>
  <c r="AD68" i="9"/>
  <c r="AD60" i="9"/>
  <c r="AD61" i="9"/>
  <c r="AD86" i="9" s="1"/>
  <c r="AD62" i="9"/>
  <c r="AD63" i="9"/>
  <c r="R241" i="22" l="1"/>
  <c r="R240" i="22"/>
  <c r="R252" i="22"/>
  <c r="Y20" i="26" s="1"/>
  <c r="R212" i="22"/>
  <c r="T179" i="22"/>
  <c r="T100" i="22"/>
  <c r="T180" i="22" s="1"/>
  <c r="T182" i="22"/>
  <c r="T208" i="22" s="1"/>
  <c r="T146" i="22"/>
  <c r="T183" i="22" s="1"/>
  <c r="T209" i="22" s="1"/>
  <c r="V98" i="22"/>
  <c r="V87" i="22"/>
  <c r="V88" i="22" s="1"/>
  <c r="U99" i="22"/>
  <c r="U178" i="22"/>
  <c r="V133" i="22"/>
  <c r="V134" i="22" s="1"/>
  <c r="V144" i="22"/>
  <c r="W90" i="22"/>
  <c r="W91" i="22" s="1"/>
  <c r="W92" i="22" s="1"/>
  <c r="W86" i="22"/>
  <c r="W94" i="22"/>
  <c r="W95" i="22" s="1"/>
  <c r="W96" i="22" s="1"/>
  <c r="S206" i="22"/>
  <c r="S186" i="22"/>
  <c r="J21" i="26" s="1"/>
  <c r="W140" i="22"/>
  <c r="W141" i="22" s="1"/>
  <c r="W142" i="22" s="1"/>
  <c r="W136" i="22"/>
  <c r="W137" i="22" s="1"/>
  <c r="W138" i="22" s="1"/>
  <c r="W132" i="22"/>
  <c r="U145" i="22"/>
  <c r="U181" i="22"/>
  <c r="U207" i="22" s="1"/>
  <c r="U233" i="22" s="1"/>
  <c r="S205" i="22"/>
  <c r="S185" i="22"/>
  <c r="S211" i="22" s="1"/>
  <c r="T204" i="22"/>
  <c r="T234" i="22" s="1"/>
  <c r="T235" i="22" s="1"/>
  <c r="T184" i="22"/>
  <c r="T210" i="22" s="1"/>
  <c r="Q7" i="20"/>
  <c r="Q6" i="20"/>
  <c r="R5" i="20"/>
  <c r="V206" i="9"/>
  <c r="AA179" i="9"/>
  <c r="V207" i="9"/>
  <c r="AA140" i="9"/>
  <c r="AA154" i="9" s="1"/>
  <c r="AD23" i="26"/>
  <c r="AE237" i="9"/>
  <c r="AC91" i="9"/>
  <c r="AC115" i="9"/>
  <c r="AC116" i="9" s="1"/>
  <c r="AC111" i="9"/>
  <c r="AC112" i="9" s="1"/>
  <c r="AC95" i="9"/>
  <c r="AC96" i="9" s="1"/>
  <c r="AB138" i="9"/>
  <c r="AB152" i="9" s="1"/>
  <c r="W186" i="9"/>
  <c r="X186" i="9"/>
  <c r="AE16" i="26"/>
  <c r="AH16" i="26"/>
  <c r="S236" i="9"/>
  <c r="T240" i="9"/>
  <c r="T235" i="9"/>
  <c r="Y185" i="9"/>
  <c r="S241" i="9"/>
  <c r="AA139" i="9"/>
  <c r="AA153" i="9" s="1"/>
  <c r="N298" i="22"/>
  <c r="AG230" i="9"/>
  <c r="AG146" i="9"/>
  <c r="AF231" i="9"/>
  <c r="AF232" i="9" s="1"/>
  <c r="AF147" i="9"/>
  <c r="Z141" i="9"/>
  <c r="Z155" i="9" s="1"/>
  <c r="Z152" i="9"/>
  <c r="AC234" i="9"/>
  <c r="AC239" i="9"/>
  <c r="U233" i="9"/>
  <c r="U238" i="9"/>
  <c r="AE78" i="9"/>
  <c r="AE76" i="9"/>
  <c r="AD94" i="9"/>
  <c r="W161" i="9"/>
  <c r="X168" i="9"/>
  <c r="X171" i="9"/>
  <c r="X167" i="9"/>
  <c r="X169" i="9"/>
  <c r="Y168" i="9"/>
  <c r="Y171" i="9"/>
  <c r="Y167" i="9"/>
  <c r="Y169" i="9"/>
  <c r="W171" i="9"/>
  <c r="W167" i="9"/>
  <c r="W168" i="9"/>
  <c r="W169" i="9"/>
  <c r="W163" i="9"/>
  <c r="W165" i="9"/>
  <c r="W162" i="9"/>
  <c r="Y196" i="9"/>
  <c r="Y184" i="9"/>
  <c r="AC87" i="9"/>
  <c r="AC88" i="9" s="1"/>
  <c r="AC98" i="9"/>
  <c r="AC99" i="9" s="1"/>
  <c r="AC92" i="9"/>
  <c r="AB96" i="9"/>
  <c r="AC122" i="9"/>
  <c r="AC123" i="9" s="1"/>
  <c r="Z139" i="9"/>
  <c r="AD118" i="9"/>
  <c r="AE75" i="9"/>
  <c r="AE80" i="9"/>
  <c r="AE81" i="9"/>
  <c r="AE79" i="9"/>
  <c r="AE73" i="9"/>
  <c r="AD227" i="9"/>
  <c r="AE223" i="9"/>
  <c r="AD114" i="9"/>
  <c r="AD98" i="9"/>
  <c r="AD99" i="9" s="1"/>
  <c r="AD87" i="9"/>
  <c r="AD88" i="9" s="1"/>
  <c r="AB134" i="9"/>
  <c r="AB148" i="9" s="1"/>
  <c r="AB178" i="9" s="1"/>
  <c r="AB179" i="9" s="1"/>
  <c r="AD90" i="9"/>
  <c r="AD110" i="9"/>
  <c r="AB139" i="9"/>
  <c r="AB153" i="9" s="1"/>
  <c r="AA136" i="9"/>
  <c r="AA150" i="9" s="1"/>
  <c r="AG221" i="9"/>
  <c r="AG189" i="9"/>
  <c r="AG204" i="9"/>
  <c r="AG182" i="9"/>
  <c r="AG194" i="9"/>
  <c r="AG199" i="9" s="1"/>
  <c r="AG201" i="9" s="1"/>
  <c r="AG175" i="9"/>
  <c r="AG159" i="9"/>
  <c r="AG132" i="9"/>
  <c r="AG108" i="9"/>
  <c r="AG84" i="9"/>
  <c r="AG54" i="9"/>
  <c r="AG101" i="9" s="1"/>
  <c r="AH53" i="9"/>
  <c r="AG71" i="9"/>
  <c r="AF222" i="9"/>
  <c r="AF224" i="9" s="1"/>
  <c r="AF190" i="9"/>
  <c r="AF176" i="9"/>
  <c r="AF166" i="9"/>
  <c r="AF205" i="9"/>
  <c r="AF183" i="9"/>
  <c r="AF195" i="9"/>
  <c r="AF160" i="9"/>
  <c r="AF133" i="9"/>
  <c r="AF125" i="9"/>
  <c r="AF117" i="9"/>
  <c r="AF121" i="9"/>
  <c r="AF109" i="9"/>
  <c r="AF113" i="9"/>
  <c r="AF97" i="9"/>
  <c r="AF93" i="9"/>
  <c r="AF89" i="9"/>
  <c r="AF85" i="9"/>
  <c r="AF77" i="9"/>
  <c r="AF64" i="9"/>
  <c r="AF72" i="9"/>
  <c r="AF73" i="9" s="1"/>
  <c r="AF59" i="9"/>
  <c r="AF58" i="9"/>
  <c r="AF57" i="9"/>
  <c r="AF56" i="9"/>
  <c r="AF55" i="9"/>
  <c r="AB88" i="9"/>
  <c r="AE200" i="9"/>
  <c r="AE62" i="9"/>
  <c r="AE90" i="9" s="1"/>
  <c r="AE63" i="9"/>
  <c r="AE61" i="9"/>
  <c r="AE60" i="9"/>
  <c r="AE68" i="9"/>
  <c r="X165" i="9"/>
  <c r="X163" i="9"/>
  <c r="X162" i="9"/>
  <c r="X161" i="9"/>
  <c r="Y161" i="9"/>
  <c r="Y165" i="9"/>
  <c r="Y163" i="9"/>
  <c r="Y162" i="9"/>
  <c r="AA141" i="9"/>
  <c r="AA155" i="9" s="1"/>
  <c r="AE67" i="9"/>
  <c r="AE65" i="9"/>
  <c r="AE66" i="9"/>
  <c r="AE110" i="9" s="1"/>
  <c r="X86" i="22" l="1"/>
  <c r="X90" i="22"/>
  <c r="X91" i="22" s="1"/>
  <c r="X92" i="22" s="1"/>
  <c r="X94" i="22"/>
  <c r="X95" i="22" s="1"/>
  <c r="X96" i="22" s="1"/>
  <c r="V145" i="22"/>
  <c r="V181" i="22"/>
  <c r="V207" i="22" s="1"/>
  <c r="V233" i="22" s="1"/>
  <c r="U204" i="22"/>
  <c r="U234" i="22" s="1"/>
  <c r="U235" i="22" s="1"/>
  <c r="U184" i="22"/>
  <c r="U210" i="22" s="1"/>
  <c r="T186" i="22"/>
  <c r="J22" i="26" s="1"/>
  <c r="T206" i="22"/>
  <c r="S240" i="22"/>
  <c r="S212" i="22"/>
  <c r="S252" i="22"/>
  <c r="Y21" i="26" s="1"/>
  <c r="S241" i="22"/>
  <c r="U100" i="22"/>
  <c r="U180" i="22" s="1"/>
  <c r="U179" i="22"/>
  <c r="T205" i="22"/>
  <c r="T185" i="22"/>
  <c r="T211" i="22" s="1"/>
  <c r="R227" i="22"/>
  <c r="R263" i="22" s="1"/>
  <c r="R223" i="22"/>
  <c r="R221" i="22"/>
  <c r="R218" i="22"/>
  <c r="R224" i="22"/>
  <c r="R217" i="22"/>
  <c r="R225" i="22"/>
  <c r="R219" i="22"/>
  <c r="R6" i="20"/>
  <c r="R7" i="20"/>
  <c r="S5" i="20"/>
  <c r="U146" i="22"/>
  <c r="U183" i="22" s="1"/>
  <c r="U209" i="22" s="1"/>
  <c r="U182" i="22"/>
  <c r="U208" i="22" s="1"/>
  <c r="W98" i="22"/>
  <c r="W87" i="22"/>
  <c r="W88" i="22" s="1"/>
  <c r="V99" i="22"/>
  <c r="V178" i="22"/>
  <c r="R242" i="22"/>
  <c r="S20" i="26" s="1"/>
  <c r="X132" i="22"/>
  <c r="X136" i="22"/>
  <c r="X137" i="22" s="1"/>
  <c r="X138" i="22" s="1"/>
  <c r="X140" i="22"/>
  <c r="X141" i="22" s="1"/>
  <c r="X142" i="22" s="1"/>
  <c r="W133" i="22"/>
  <c r="W134" i="22" s="1"/>
  <c r="W144" i="22"/>
  <c r="Y186" i="9"/>
  <c r="AC137" i="9"/>
  <c r="AC151" i="9" s="1"/>
  <c r="AC177" i="9" s="1"/>
  <c r="AE111" i="9"/>
  <c r="AE112" i="9" s="1"/>
  <c r="AD111" i="9"/>
  <c r="AD91" i="9"/>
  <c r="AD95" i="9"/>
  <c r="AD96" i="9" s="1"/>
  <c r="AE91" i="9"/>
  <c r="AE92" i="9" s="1"/>
  <c r="AD119" i="9"/>
  <c r="AD120" i="9" s="1"/>
  <c r="AD115" i="9"/>
  <c r="AF237" i="9"/>
  <c r="T241" i="9"/>
  <c r="U235" i="9"/>
  <c r="U236" i="9" s="1"/>
  <c r="T236" i="9"/>
  <c r="U240" i="9"/>
  <c r="N299" i="22"/>
  <c r="O299" i="22"/>
  <c r="P299" i="22"/>
  <c r="Q299" i="22"/>
  <c r="AH230" i="9"/>
  <c r="AH146" i="9"/>
  <c r="AG231" i="9"/>
  <c r="AG237" i="9" s="1"/>
  <c r="AG147" i="9"/>
  <c r="Z142" i="9"/>
  <c r="Z156" i="9" s="1"/>
  <c r="Z153" i="9"/>
  <c r="AF76" i="9"/>
  <c r="AF75" i="9"/>
  <c r="AD239" i="9"/>
  <c r="AD234" i="9"/>
  <c r="V233" i="9"/>
  <c r="V238" i="9"/>
  <c r="AF78" i="9"/>
  <c r="AC134" i="9"/>
  <c r="AC148" i="9" s="1"/>
  <c r="AC178" i="9" s="1"/>
  <c r="W172" i="9"/>
  <c r="L25" i="26" s="1"/>
  <c r="AE86" i="9"/>
  <c r="AC100" i="9"/>
  <c r="AC136" i="9" s="1"/>
  <c r="AC150" i="9" s="1"/>
  <c r="AE94" i="9"/>
  <c r="AF79" i="9"/>
  <c r="AF81" i="9"/>
  <c r="AF80" i="9"/>
  <c r="AE114" i="9"/>
  <c r="AE118" i="9"/>
  <c r="AF74" i="9"/>
  <c r="AE122" i="9"/>
  <c r="AE123" i="9" s="1"/>
  <c r="AE227" i="9"/>
  <c r="AF223" i="9"/>
  <c r="AD134" i="9"/>
  <c r="AD148" i="9" s="1"/>
  <c r="AD178" i="9" s="1"/>
  <c r="AC124" i="9"/>
  <c r="AC139" i="9" s="1"/>
  <c r="AC153" i="9" s="1"/>
  <c r="AC138" i="9"/>
  <c r="AC152" i="9" s="1"/>
  <c r="AD122" i="9"/>
  <c r="AD123" i="9" s="1"/>
  <c r="AA142" i="9"/>
  <c r="Y172" i="9"/>
  <c r="L27" i="26" s="1"/>
  <c r="X172" i="9"/>
  <c r="L26" i="26" s="1"/>
  <c r="AB100" i="9"/>
  <c r="AB135" i="9"/>
  <c r="AB149" i="9" s="1"/>
  <c r="AF200" i="9"/>
  <c r="AF63" i="9"/>
  <c r="AF62" i="9"/>
  <c r="AF61" i="9"/>
  <c r="AF86" i="9" s="1"/>
  <c r="AF68" i="9"/>
  <c r="AF60" i="9"/>
  <c r="AH204" i="9"/>
  <c r="AH175" i="9"/>
  <c r="AH221" i="9"/>
  <c r="AH182" i="9"/>
  <c r="AH194" i="9"/>
  <c r="AH199" i="9" s="1"/>
  <c r="AH201" i="9" s="1"/>
  <c r="AH189" i="9"/>
  <c r="AH159" i="9"/>
  <c r="AH132" i="9"/>
  <c r="AH108" i="9"/>
  <c r="AH84" i="9"/>
  <c r="AH71" i="9"/>
  <c r="AH54" i="9"/>
  <c r="AH101" i="9" s="1"/>
  <c r="AI53" i="9"/>
  <c r="AB140" i="9"/>
  <c r="AB154" i="9" s="1"/>
  <c r="AG205" i="9"/>
  <c r="AG222" i="9"/>
  <c r="AG224" i="9" s="1"/>
  <c r="AG183" i="9"/>
  <c r="AG176" i="9"/>
  <c r="AG166" i="9"/>
  <c r="AG160" i="9"/>
  <c r="AG195" i="9"/>
  <c r="AG190" i="9"/>
  <c r="AG133" i="9"/>
  <c r="AG121" i="9"/>
  <c r="AG125" i="9"/>
  <c r="AG117" i="9"/>
  <c r="AG109" i="9"/>
  <c r="AG113" i="9"/>
  <c r="AG93" i="9"/>
  <c r="AG89" i="9"/>
  <c r="AG85" i="9"/>
  <c r="AG72" i="9"/>
  <c r="AG75" i="9" s="1"/>
  <c r="AG97" i="9"/>
  <c r="AG59" i="9"/>
  <c r="AG77" i="9"/>
  <c r="AG58" i="9"/>
  <c r="AG57" i="9"/>
  <c r="AG56" i="9"/>
  <c r="AG55" i="9"/>
  <c r="AG64" i="9"/>
  <c r="AF67" i="9"/>
  <c r="AF66" i="9"/>
  <c r="AF65" i="9"/>
  <c r="AH206" i="9" l="1"/>
  <c r="AH207" i="9"/>
  <c r="AC179" i="9"/>
  <c r="S6" i="20"/>
  <c r="S7" i="20"/>
  <c r="T5" i="20"/>
  <c r="T252" i="22"/>
  <c r="Y22" i="26" s="1"/>
  <c r="T212" i="22"/>
  <c r="T241" i="22"/>
  <c r="T240" i="22"/>
  <c r="T242" i="22" s="1"/>
  <c r="S22" i="26" s="1"/>
  <c r="Y86" i="22"/>
  <c r="Y90" i="22"/>
  <c r="Y91" i="22" s="1"/>
  <c r="Y92" i="22" s="1"/>
  <c r="Y94" i="22"/>
  <c r="Y95" i="22" s="1"/>
  <c r="Y96" i="22" s="1"/>
  <c r="U206" i="22"/>
  <c r="U186" i="22"/>
  <c r="J23" i="26" s="1"/>
  <c r="V204" i="22"/>
  <c r="V234" i="22" s="1"/>
  <c r="V235" i="22" s="1"/>
  <c r="V184" i="22"/>
  <c r="V210" i="22" s="1"/>
  <c r="Y132" i="22"/>
  <c r="Y136" i="22"/>
  <c r="Y137" i="22" s="1"/>
  <c r="Y138" i="22" s="1"/>
  <c r="Y140" i="22"/>
  <c r="Y141" i="22" s="1"/>
  <c r="Y142" i="22" s="1"/>
  <c r="V179" i="22"/>
  <c r="V100" i="22"/>
  <c r="V180" i="22" s="1"/>
  <c r="R228" i="22"/>
  <c r="V146" i="22"/>
  <c r="V183" i="22" s="1"/>
  <c r="V209" i="22" s="1"/>
  <c r="V182" i="22"/>
  <c r="V208" i="22" s="1"/>
  <c r="X133" i="22"/>
  <c r="X134" i="22" s="1"/>
  <c r="X144" i="22"/>
  <c r="W145" i="22"/>
  <c r="W181" i="22"/>
  <c r="W207" i="22" s="1"/>
  <c r="W233" i="22" s="1"/>
  <c r="R291" i="22"/>
  <c r="R290" i="22"/>
  <c r="S227" i="22"/>
  <c r="S263" i="22" s="1"/>
  <c r="S218" i="22"/>
  <c r="S221" i="22"/>
  <c r="S224" i="22"/>
  <c r="S219" i="22"/>
  <c r="S223" i="22"/>
  <c r="S217" i="22"/>
  <c r="S225" i="22"/>
  <c r="U205" i="22"/>
  <c r="U185" i="22"/>
  <c r="U211" i="22" s="1"/>
  <c r="W99" i="22"/>
  <c r="W178" i="22"/>
  <c r="S242" i="22"/>
  <c r="S21" i="26" s="1"/>
  <c r="X98" i="22"/>
  <c r="X87" i="22"/>
  <c r="X88" i="22" s="1"/>
  <c r="W206" i="9"/>
  <c r="W233" i="9" s="1"/>
  <c r="X206" i="9"/>
  <c r="Y206" i="9"/>
  <c r="X207" i="9"/>
  <c r="W207" i="9"/>
  <c r="Y207" i="9"/>
  <c r="AE98" i="9"/>
  <c r="AE99" i="9" s="1"/>
  <c r="AE119" i="9"/>
  <c r="AE115" i="9"/>
  <c r="AE116" i="9" s="1"/>
  <c r="AE95" i="9"/>
  <c r="AE96" i="9" s="1"/>
  <c r="AC140" i="9"/>
  <c r="AC154" i="9" s="1"/>
  <c r="AG232" i="9"/>
  <c r="AE87" i="9"/>
  <c r="AE88" i="9" s="1"/>
  <c r="U241" i="9"/>
  <c r="AI19" i="26"/>
  <c r="AI18" i="26"/>
  <c r="AI17" i="26"/>
  <c r="AI16" i="26"/>
  <c r="V240" i="9"/>
  <c r="V235" i="9"/>
  <c r="Z185" i="9"/>
  <c r="AH231" i="9"/>
  <c r="AH237" i="9" s="1"/>
  <c r="AH147" i="9"/>
  <c r="Z184" i="9"/>
  <c r="AI230" i="9"/>
  <c r="AI146" i="9"/>
  <c r="Z196" i="9"/>
  <c r="AA184" i="9"/>
  <c r="AA156" i="9"/>
  <c r="AF94" i="9"/>
  <c r="AF110" i="9"/>
  <c r="AF122" i="9" s="1"/>
  <c r="AF123" i="9" s="1"/>
  <c r="AE239" i="9"/>
  <c r="AE234" i="9"/>
  <c r="Z169" i="9"/>
  <c r="Z168" i="9"/>
  <c r="Z171" i="9"/>
  <c r="Z167" i="9"/>
  <c r="AC135" i="9"/>
  <c r="AF114" i="9"/>
  <c r="AD116" i="9"/>
  <c r="AF90" i="9"/>
  <c r="AA185" i="9"/>
  <c r="AF118" i="9"/>
  <c r="AG223" i="9"/>
  <c r="AG76" i="9"/>
  <c r="AF87" i="9"/>
  <c r="AF88" i="9" s="1"/>
  <c r="AF98" i="9"/>
  <c r="AF99" i="9" s="1"/>
  <c r="AG79" i="9"/>
  <c r="AG80" i="9"/>
  <c r="AG81" i="9"/>
  <c r="AG78" i="9"/>
  <c r="AF227" i="9"/>
  <c r="AG73" i="9"/>
  <c r="AE137" i="9"/>
  <c r="AE151" i="9" s="1"/>
  <c r="AE177" i="9" s="1"/>
  <c r="AG74" i="9"/>
  <c r="AE134" i="9"/>
  <c r="AE148" i="9" s="1"/>
  <c r="AE178" i="9" s="1"/>
  <c r="AA196" i="9"/>
  <c r="AD112" i="9"/>
  <c r="AD100" i="9"/>
  <c r="AD135" i="9"/>
  <c r="AD149" i="9" s="1"/>
  <c r="AD137" i="9"/>
  <c r="AD151" i="9" s="1"/>
  <c r="AD177" i="9" s="1"/>
  <c r="AD179" i="9" s="1"/>
  <c r="AD92" i="9"/>
  <c r="AC142" i="9"/>
  <c r="AC156" i="9" s="1"/>
  <c r="AI221" i="9"/>
  <c r="AI194" i="9"/>
  <c r="AI199" i="9" s="1"/>
  <c r="AI201" i="9" s="1"/>
  <c r="AI204" i="9"/>
  <c r="AI189" i="9"/>
  <c r="AI182" i="9"/>
  <c r="AI159" i="9"/>
  <c r="AI175" i="9"/>
  <c r="AI132" i="9"/>
  <c r="AI108" i="9"/>
  <c r="AI84" i="9"/>
  <c r="AI54" i="9"/>
  <c r="AI101" i="9" s="1"/>
  <c r="AJ53" i="9"/>
  <c r="AI71" i="9"/>
  <c r="AB141" i="9"/>
  <c r="AB155" i="9" s="1"/>
  <c r="AG200" i="9"/>
  <c r="AG63" i="9"/>
  <c r="AG94" i="9" s="1"/>
  <c r="AG62" i="9"/>
  <c r="AG61" i="9"/>
  <c r="AG68" i="9"/>
  <c r="AG60" i="9"/>
  <c r="AH222" i="9"/>
  <c r="AH224" i="9" s="1"/>
  <c r="AH195" i="9"/>
  <c r="AH183" i="9"/>
  <c r="AH160" i="9"/>
  <c r="AH205" i="9"/>
  <c r="AH190" i="9"/>
  <c r="AH176" i="9"/>
  <c r="AH166" i="9"/>
  <c r="AH133" i="9"/>
  <c r="AH125" i="9"/>
  <c r="AH117" i="9"/>
  <c r="AH121" i="9"/>
  <c r="AH109" i="9"/>
  <c r="AH113" i="9"/>
  <c r="AH89" i="9"/>
  <c r="AH85" i="9"/>
  <c r="AH97" i="9"/>
  <c r="AH93" i="9"/>
  <c r="AH72" i="9"/>
  <c r="AH80" i="9" s="1"/>
  <c r="AH59" i="9"/>
  <c r="AH77" i="9"/>
  <c r="AH58" i="9"/>
  <c r="AH57" i="9"/>
  <c r="AH56" i="9"/>
  <c r="AH55" i="9"/>
  <c r="AH64" i="9"/>
  <c r="Z165" i="9"/>
  <c r="Z163" i="9"/>
  <c r="Z162" i="9"/>
  <c r="Z161" i="9"/>
  <c r="AG66" i="9"/>
  <c r="AG65" i="9"/>
  <c r="AG67" i="9"/>
  <c r="AB136" i="9"/>
  <c r="AB150" i="9" s="1"/>
  <c r="S291" i="22" l="1"/>
  <c r="S290" i="22"/>
  <c r="Y133" i="22"/>
  <c r="Y134" i="22" s="1"/>
  <c r="Y144" i="22"/>
  <c r="Y98" i="22"/>
  <c r="Y87" i="22"/>
  <c r="Y88" i="22" s="1"/>
  <c r="X99" i="22"/>
  <c r="X178" i="22"/>
  <c r="S228" i="22"/>
  <c r="R262" i="22"/>
  <c r="M20" i="26"/>
  <c r="T227" i="22"/>
  <c r="T263" i="22" s="1"/>
  <c r="T223" i="22"/>
  <c r="T224" i="22"/>
  <c r="T225" i="22"/>
  <c r="T217" i="22"/>
  <c r="T219" i="22"/>
  <c r="T218" i="22"/>
  <c r="T221" i="22"/>
  <c r="W182" i="22"/>
  <c r="W208" i="22" s="1"/>
  <c r="W146" i="22"/>
  <c r="W183" i="22" s="1"/>
  <c r="W209" i="22" s="1"/>
  <c r="V186" i="22"/>
  <c r="J24" i="26" s="1"/>
  <c r="V206" i="22"/>
  <c r="U252" i="22"/>
  <c r="Y23" i="26" s="1"/>
  <c r="U241" i="22"/>
  <c r="U240" i="22"/>
  <c r="U212" i="22"/>
  <c r="W204" i="22"/>
  <c r="W234" i="22" s="1"/>
  <c r="W235" i="22" s="1"/>
  <c r="W184" i="22"/>
  <c r="W210" i="22" s="1"/>
  <c r="X145" i="22"/>
  <c r="X181" i="22"/>
  <c r="X207" i="22" s="1"/>
  <c r="X233" i="22" s="1"/>
  <c r="V205" i="22"/>
  <c r="V185" i="22"/>
  <c r="V211" i="22" s="1"/>
  <c r="T7" i="20"/>
  <c r="T6" i="20"/>
  <c r="U5" i="20"/>
  <c r="W179" i="22"/>
  <c r="W100" i="22"/>
  <c r="W180" i="22" s="1"/>
  <c r="Z86" i="22"/>
  <c r="Z90" i="22"/>
  <c r="Z91" i="22" s="1"/>
  <c r="Z92" i="22" s="1"/>
  <c r="Z94" i="22"/>
  <c r="Z95" i="22" s="1"/>
  <c r="Z96" i="22" s="1"/>
  <c r="Z140" i="22"/>
  <c r="Z141" i="22" s="1"/>
  <c r="Z142" i="22" s="1"/>
  <c r="Z136" i="22"/>
  <c r="Z137" i="22" s="1"/>
  <c r="Z138" i="22" s="1"/>
  <c r="Z132" i="22"/>
  <c r="AD25" i="26"/>
  <c r="AD24" i="26"/>
  <c r="AG95" i="9"/>
  <c r="AG96" i="9" s="1"/>
  <c r="AE179" i="9"/>
  <c r="AF115" i="9"/>
  <c r="AF119" i="9"/>
  <c r="AF91" i="9"/>
  <c r="AF92" i="9" s="1"/>
  <c r="AF111" i="9"/>
  <c r="AF112" i="9" s="1"/>
  <c r="AF95" i="9"/>
  <c r="AF96" i="9" s="1"/>
  <c r="AD26" i="26"/>
  <c r="Z186" i="9"/>
  <c r="W238" i="9"/>
  <c r="W240" i="9" s="1"/>
  <c r="V241" i="9"/>
  <c r="AA186" i="9"/>
  <c r="V236" i="9"/>
  <c r="W235" i="9"/>
  <c r="AH232" i="9"/>
  <c r="AJ230" i="9"/>
  <c r="AJ241" i="9" s="1"/>
  <c r="AJ146" i="9"/>
  <c r="AI231" i="9"/>
  <c r="AI232" i="9" s="1"/>
  <c r="AI147" i="9"/>
  <c r="AC141" i="9"/>
  <c r="AC155" i="9" s="1"/>
  <c r="AC149" i="9"/>
  <c r="Y233" i="9"/>
  <c r="Y238" i="9"/>
  <c r="AF239" i="9"/>
  <c r="AF234" i="9"/>
  <c r="X233" i="9"/>
  <c r="X238" i="9"/>
  <c r="AH223" i="9"/>
  <c r="AG227" i="9"/>
  <c r="AF116" i="9"/>
  <c r="AF120" i="9"/>
  <c r="AA163" i="9"/>
  <c r="AA162" i="9"/>
  <c r="AA169" i="9"/>
  <c r="AA168" i="9"/>
  <c r="AA167" i="9"/>
  <c r="AA171" i="9"/>
  <c r="AA165" i="9"/>
  <c r="AA161" i="9"/>
  <c r="AG114" i="9"/>
  <c r="AE120" i="9"/>
  <c r="AG110" i="9"/>
  <c r="AG90" i="9"/>
  <c r="AG118" i="9"/>
  <c r="AH73" i="9"/>
  <c r="AH74" i="9"/>
  <c r="AH79" i="9"/>
  <c r="AH75" i="9"/>
  <c r="AH76" i="9"/>
  <c r="AH78" i="9"/>
  <c r="AH81" i="9"/>
  <c r="AE138" i="9"/>
  <c r="AE152" i="9" s="1"/>
  <c r="AE124" i="9"/>
  <c r="AF137" i="9"/>
  <c r="AF151" i="9" s="1"/>
  <c r="AF177" i="9" s="1"/>
  <c r="AF134" i="9"/>
  <c r="AF148" i="9" s="1"/>
  <c r="AF178" i="9" s="1"/>
  <c r="AE100" i="9"/>
  <c r="AE136" i="9" s="1"/>
  <c r="AE150" i="9" s="1"/>
  <c r="AE135" i="9"/>
  <c r="AE149" i="9" s="1"/>
  <c r="AG86" i="9"/>
  <c r="AE140" i="9"/>
  <c r="AE154" i="9" s="1"/>
  <c r="AD140" i="9"/>
  <c r="AD154" i="9" s="1"/>
  <c r="AD124" i="9"/>
  <c r="AD138" i="9"/>
  <c r="AD152" i="9" s="1"/>
  <c r="AC184" i="9"/>
  <c r="AC196" i="9"/>
  <c r="AC185" i="9"/>
  <c r="AD136" i="9"/>
  <c r="AD150" i="9" s="1"/>
  <c r="AB142" i="9"/>
  <c r="AB156" i="9" s="1"/>
  <c r="AH200" i="9"/>
  <c r="AH62" i="9"/>
  <c r="AH61" i="9"/>
  <c r="AH68" i="9"/>
  <c r="AH118" i="9" s="1"/>
  <c r="AH119" i="9" s="1"/>
  <c r="AH60" i="9"/>
  <c r="AH63" i="9"/>
  <c r="AH65" i="9"/>
  <c r="AH66" i="9"/>
  <c r="AH67" i="9"/>
  <c r="AJ221" i="9"/>
  <c r="AJ204" i="9"/>
  <c r="AJ194" i="9"/>
  <c r="AJ199" i="9" s="1"/>
  <c r="AJ201" i="9" s="1"/>
  <c r="AJ182" i="9"/>
  <c r="AJ189" i="9"/>
  <c r="AJ175" i="9"/>
  <c r="AJ159" i="9"/>
  <c r="AJ132" i="9"/>
  <c r="AJ108" i="9"/>
  <c r="AJ84" i="9"/>
  <c r="AJ54" i="9"/>
  <c r="AJ101" i="9" s="1"/>
  <c r="AK53" i="9"/>
  <c r="AJ71" i="9"/>
  <c r="Z172" i="9"/>
  <c r="L28" i="26" s="1"/>
  <c r="AI222" i="9"/>
  <c r="AI224" i="9" s="1"/>
  <c r="AI205" i="9"/>
  <c r="AI206" i="9" s="1"/>
  <c r="AI195" i="9"/>
  <c r="AI190" i="9"/>
  <c r="AI191" i="9" s="1"/>
  <c r="AI183" i="9"/>
  <c r="AI166" i="9"/>
  <c r="AI176" i="9"/>
  <c r="AI160" i="9"/>
  <c r="AI133" i="9"/>
  <c r="AI121" i="9"/>
  <c r="AI125" i="9"/>
  <c r="AI117" i="9"/>
  <c r="AI109" i="9"/>
  <c r="AI113" i="9"/>
  <c r="AI85" i="9"/>
  <c r="AI64" i="9"/>
  <c r="AI97" i="9"/>
  <c r="AI93" i="9"/>
  <c r="AI89" i="9"/>
  <c r="AI72" i="9"/>
  <c r="AI74" i="9" s="1"/>
  <c r="AI59" i="9"/>
  <c r="AI77" i="9"/>
  <c r="AI58" i="9"/>
  <c r="AI57" i="9"/>
  <c r="AI56" i="9"/>
  <c r="AI55" i="9"/>
  <c r="U242" i="22" l="1"/>
  <c r="S23" i="26" s="1"/>
  <c r="AI207" i="9"/>
  <c r="Z98" i="22"/>
  <c r="Z87" i="22"/>
  <c r="Z88" i="22" s="1"/>
  <c r="X100" i="22"/>
  <c r="X180" i="22" s="1"/>
  <c r="X179" i="22"/>
  <c r="W206" i="22"/>
  <c r="W186" i="22"/>
  <c r="J25" i="26" s="1"/>
  <c r="X182" i="22"/>
  <c r="X208" i="22" s="1"/>
  <c r="X146" i="22"/>
  <c r="X183" i="22" s="1"/>
  <c r="X209" i="22" s="1"/>
  <c r="V252" i="22"/>
  <c r="Y24" i="26" s="1"/>
  <c r="V241" i="22"/>
  <c r="V212" i="22"/>
  <c r="V240" i="22"/>
  <c r="X204" i="22"/>
  <c r="X234" i="22" s="1"/>
  <c r="X235" i="22" s="1"/>
  <c r="X184" i="22"/>
  <c r="X210" i="22" s="1"/>
  <c r="W205" i="22"/>
  <c r="W185" i="22"/>
  <c r="W211" i="22" s="1"/>
  <c r="T228" i="22"/>
  <c r="Y99" i="22"/>
  <c r="Y178" i="22"/>
  <c r="Z133" i="22"/>
  <c r="Z134" i="22" s="1"/>
  <c r="Z144" i="22"/>
  <c r="V5" i="20"/>
  <c r="U7" i="20"/>
  <c r="U6" i="20"/>
  <c r="T291" i="22"/>
  <c r="T290" i="22"/>
  <c r="Y145" i="22"/>
  <c r="Y181" i="22"/>
  <c r="Y207" i="22" s="1"/>
  <c r="Y233" i="22" s="1"/>
  <c r="AA140" i="22"/>
  <c r="AA141" i="22" s="1"/>
  <c r="AA142" i="22" s="1"/>
  <c r="AA132" i="22"/>
  <c r="AA136" i="22"/>
  <c r="AA137" i="22" s="1"/>
  <c r="AA138" i="22" s="1"/>
  <c r="U227" i="22"/>
  <c r="U263" i="22" s="1"/>
  <c r="U225" i="22"/>
  <c r="U219" i="22"/>
  <c r="U217" i="22"/>
  <c r="U221" i="22"/>
  <c r="U224" i="22"/>
  <c r="U218" i="22"/>
  <c r="U223" i="22"/>
  <c r="AA90" i="22"/>
  <c r="AA91" i="22" s="1"/>
  <c r="AA92" i="22" s="1"/>
  <c r="AA86" i="22"/>
  <c r="AA94" i="22"/>
  <c r="AA95" i="22" s="1"/>
  <c r="AA96" i="22" s="1"/>
  <c r="R264" i="22"/>
  <c r="R295" i="22"/>
  <c r="R297" i="22" s="1"/>
  <c r="R298" i="22" s="1"/>
  <c r="S262" i="22"/>
  <c r="M21" i="26"/>
  <c r="Z206" i="9"/>
  <c r="Z207" i="9"/>
  <c r="AG119" i="9"/>
  <c r="AG120" i="9" s="1"/>
  <c r="AG91" i="9"/>
  <c r="AG111" i="9"/>
  <c r="AG115" i="9"/>
  <c r="AD27" i="26"/>
  <c r="AF179" i="9"/>
  <c r="AC186" i="9"/>
  <c r="W236" i="9"/>
  <c r="Y240" i="9"/>
  <c r="Y235" i="9"/>
  <c r="X240" i="9"/>
  <c r="X235" i="9"/>
  <c r="W241" i="9"/>
  <c r="AJ236" i="9"/>
  <c r="AJ238" i="9"/>
  <c r="AJ233" i="9"/>
  <c r="AG122" i="9"/>
  <c r="AG123" i="9" s="1"/>
  <c r="AJ231" i="9"/>
  <c r="AJ237" i="9" s="1"/>
  <c r="AJ147" i="9"/>
  <c r="AI227" i="9"/>
  <c r="AI234" i="9" s="1"/>
  <c r="AI237" i="9"/>
  <c r="AK230" i="9"/>
  <c r="AK236" i="9" s="1"/>
  <c r="AK146" i="9"/>
  <c r="AI223" i="9"/>
  <c r="AH227" i="9"/>
  <c r="AH239" i="9" s="1"/>
  <c r="AH86" i="9"/>
  <c r="AG234" i="9"/>
  <c r="AG239" i="9"/>
  <c r="AH90" i="9"/>
  <c r="AH91" i="9" s="1"/>
  <c r="AG116" i="9"/>
  <c r="AG112" i="9"/>
  <c r="AC171" i="9"/>
  <c r="AC167" i="9"/>
  <c r="AC169" i="9"/>
  <c r="AC168" i="9"/>
  <c r="AA172" i="9"/>
  <c r="L29" i="26" s="1"/>
  <c r="AG92" i="9"/>
  <c r="AH110" i="9"/>
  <c r="AH111" i="9" s="1"/>
  <c r="AE139" i="9"/>
  <c r="AE153" i="9" s="1"/>
  <c r="AH94" i="9"/>
  <c r="AH95" i="9" s="1"/>
  <c r="AH114" i="9"/>
  <c r="AH115" i="9" s="1"/>
  <c r="AI75" i="9"/>
  <c r="AH120" i="9"/>
  <c r="AI76" i="9"/>
  <c r="AI78" i="9"/>
  <c r="AI80" i="9"/>
  <c r="AG98" i="9"/>
  <c r="AG99" i="9" s="1"/>
  <c r="AG87" i="9"/>
  <c r="AG88" i="9" s="1"/>
  <c r="AF100" i="9"/>
  <c r="AF136" i="9" s="1"/>
  <c r="AF150" i="9" s="1"/>
  <c r="AF135" i="9"/>
  <c r="AF149" i="9" s="1"/>
  <c r="AI79" i="9"/>
  <c r="AF140" i="9"/>
  <c r="AF154" i="9" s="1"/>
  <c r="AI81" i="9"/>
  <c r="AE141" i="9"/>
  <c r="AE155" i="9" s="1"/>
  <c r="AI73" i="9"/>
  <c r="AF124" i="9"/>
  <c r="AF139" i="9" s="1"/>
  <c r="AF153" i="9" s="1"/>
  <c r="AF138" i="9"/>
  <c r="AF152" i="9" s="1"/>
  <c r="AD141" i="9"/>
  <c r="AD155" i="9" s="1"/>
  <c r="AC163" i="9"/>
  <c r="AC161" i="9"/>
  <c r="AC162" i="9"/>
  <c r="AC165" i="9"/>
  <c r="AD139" i="9"/>
  <c r="AD153" i="9" s="1"/>
  <c r="AJ79" i="9"/>
  <c r="AK221" i="9"/>
  <c r="AK182" i="9"/>
  <c r="AK204" i="9"/>
  <c r="AK194" i="9"/>
  <c r="AK199" i="9" s="1"/>
  <c r="AK201" i="9" s="1"/>
  <c r="AK189" i="9"/>
  <c r="AK175" i="9"/>
  <c r="AK159" i="9"/>
  <c r="AK132" i="9"/>
  <c r="AK108" i="9"/>
  <c r="AK84" i="9"/>
  <c r="AK54" i="9"/>
  <c r="AK101" i="9" s="1"/>
  <c r="AL53" i="9"/>
  <c r="AK71" i="9"/>
  <c r="AI66" i="9"/>
  <c r="AI65" i="9"/>
  <c r="AI67" i="9"/>
  <c r="AJ195" i="9"/>
  <c r="AJ222" i="9"/>
  <c r="AJ224" i="9" s="1"/>
  <c r="AJ205" i="9"/>
  <c r="AJ206" i="9" s="1"/>
  <c r="AJ183" i="9"/>
  <c r="AJ186" i="9" s="1"/>
  <c r="AJ190" i="9"/>
  <c r="AJ191" i="9" s="1"/>
  <c r="AJ176" i="9"/>
  <c r="AJ160" i="9"/>
  <c r="AJ166" i="9"/>
  <c r="AJ133" i="9"/>
  <c r="AJ125" i="9"/>
  <c r="AJ117" i="9"/>
  <c r="AJ119" i="9" s="1"/>
  <c r="AJ121" i="9"/>
  <c r="AJ123" i="9" s="1"/>
  <c r="AJ109" i="9"/>
  <c r="AJ111" i="9" s="1"/>
  <c r="AJ113" i="9"/>
  <c r="AJ115" i="9" s="1"/>
  <c r="AJ77" i="9"/>
  <c r="AJ97" i="9"/>
  <c r="AJ99" i="9" s="1"/>
  <c r="AJ93" i="9"/>
  <c r="AJ95" i="9" s="1"/>
  <c r="AJ89" i="9"/>
  <c r="AJ91" i="9" s="1"/>
  <c r="AJ85" i="9"/>
  <c r="AJ59" i="9"/>
  <c r="AJ58" i="9"/>
  <c r="AJ57" i="9"/>
  <c r="AJ56" i="9"/>
  <c r="AJ55" i="9"/>
  <c r="AJ64" i="9"/>
  <c r="AJ72" i="9"/>
  <c r="AJ80" i="9" s="1"/>
  <c r="AI200" i="9"/>
  <c r="AI68" i="9"/>
  <c r="AI61" i="9"/>
  <c r="AI60" i="9"/>
  <c r="AI63" i="9"/>
  <c r="AI62" i="9"/>
  <c r="AI90" i="9" s="1"/>
  <c r="AI91" i="9" s="1"/>
  <c r="AJ227" i="9"/>
  <c r="AJ223" i="9"/>
  <c r="AB196" i="9"/>
  <c r="AB184" i="9"/>
  <c r="AB185" i="9"/>
  <c r="V242" i="22" l="1"/>
  <c r="S24" i="26" s="1"/>
  <c r="AG137" i="9"/>
  <c r="AG151" i="9" s="1"/>
  <c r="AG177" i="9" s="1"/>
  <c r="AJ207" i="9"/>
  <c r="S264" i="22"/>
  <c r="S295" i="22"/>
  <c r="S297" i="22" s="1"/>
  <c r="S298" i="22" s="1"/>
  <c r="AB86" i="22"/>
  <c r="AB94" i="22"/>
  <c r="AB95" i="22" s="1"/>
  <c r="AB96" i="22" s="1"/>
  <c r="AB90" i="22"/>
  <c r="AB91" i="22" s="1"/>
  <c r="AB92" i="22" s="1"/>
  <c r="R299" i="22"/>
  <c r="AI20" i="26" s="1"/>
  <c r="V7" i="20"/>
  <c r="V6" i="20"/>
  <c r="W5" i="20"/>
  <c r="W212" i="22"/>
  <c r="W241" i="22"/>
  <c r="W240" i="22"/>
  <c r="W252" i="22"/>
  <c r="Y25" i="26" s="1"/>
  <c r="Z145" i="22"/>
  <c r="Z181" i="22"/>
  <c r="Z207" i="22" s="1"/>
  <c r="Z233" i="22" s="1"/>
  <c r="X205" i="22"/>
  <c r="X185" i="22"/>
  <c r="X211" i="22" s="1"/>
  <c r="AA98" i="22"/>
  <c r="AA87" i="22"/>
  <c r="AA88" i="22" s="1"/>
  <c r="Y182" i="22"/>
  <c r="Y208" i="22" s="1"/>
  <c r="Y146" i="22"/>
  <c r="Y183" i="22" s="1"/>
  <c r="Y209" i="22" s="1"/>
  <c r="Y184" i="22"/>
  <c r="Y210" i="22" s="1"/>
  <c r="Y204" i="22"/>
  <c r="Y234" i="22" s="1"/>
  <c r="Y235" i="22" s="1"/>
  <c r="V227" i="22"/>
  <c r="V263" i="22" s="1"/>
  <c r="V217" i="22"/>
  <c r="V219" i="22"/>
  <c r="V224" i="22"/>
  <c r="V221" i="22"/>
  <c r="V223" i="22"/>
  <c r="V225" i="22"/>
  <c r="V218" i="22"/>
  <c r="X206" i="22"/>
  <c r="X186" i="22"/>
  <c r="J26" i="26" s="1"/>
  <c r="AA133" i="22"/>
  <c r="AA134" i="22" s="1"/>
  <c r="AA144" i="22"/>
  <c r="U291" i="22"/>
  <c r="U290" i="22"/>
  <c r="Y100" i="22"/>
  <c r="Y180" i="22" s="1"/>
  <c r="Y179" i="22"/>
  <c r="AB132" i="22"/>
  <c r="AB140" i="22"/>
  <c r="AB141" i="22" s="1"/>
  <c r="AB142" i="22" s="1"/>
  <c r="AB136" i="22"/>
  <c r="AB137" i="22" s="1"/>
  <c r="AB138" i="22" s="1"/>
  <c r="U228" i="22"/>
  <c r="T262" i="22"/>
  <c r="M22" i="26"/>
  <c r="Z99" i="22"/>
  <c r="Z178" i="22"/>
  <c r="AA206" i="9"/>
  <c r="AD28" i="26"/>
  <c r="AA207" i="9"/>
  <c r="AJ178" i="9"/>
  <c r="AJ177" i="9"/>
  <c r="AJ179" i="9"/>
  <c r="Y241" i="9"/>
  <c r="X241" i="9"/>
  <c r="AJ232" i="9"/>
  <c r="Y236" i="9"/>
  <c r="AB186" i="9"/>
  <c r="X236" i="9"/>
  <c r="AH92" i="9"/>
  <c r="AK238" i="9"/>
  <c r="AJ81" i="9"/>
  <c r="AK233" i="9"/>
  <c r="AJ76" i="9"/>
  <c r="AL230" i="9"/>
  <c r="AL241" i="9" s="1"/>
  <c r="AL146" i="9"/>
  <c r="AJ74" i="9"/>
  <c r="AH234" i="9"/>
  <c r="AJ73" i="9"/>
  <c r="AK231" i="9"/>
  <c r="AK232" i="9" s="1"/>
  <c r="AK147" i="9"/>
  <c r="AJ78" i="9"/>
  <c r="AI239" i="9"/>
  <c r="AK241" i="9"/>
  <c r="AJ75" i="9"/>
  <c r="AH87" i="9"/>
  <c r="AH88" i="9" s="1"/>
  <c r="AH98" i="9"/>
  <c r="AH99" i="9" s="1"/>
  <c r="Z238" i="9"/>
  <c r="Z233" i="9"/>
  <c r="AJ234" i="9"/>
  <c r="AJ235" i="9" s="1"/>
  <c r="AJ239" i="9"/>
  <c r="AJ240" i="9" s="1"/>
  <c r="AH122" i="9"/>
  <c r="AH123" i="9" s="1"/>
  <c r="AH112" i="9"/>
  <c r="AH96" i="9"/>
  <c r="AI110" i="9"/>
  <c r="AI111" i="9" s="1"/>
  <c r="AB167" i="9"/>
  <c r="AB169" i="9"/>
  <c r="AB168" i="9"/>
  <c r="AB171" i="9"/>
  <c r="AE142" i="9"/>
  <c r="AI114" i="9"/>
  <c r="AI115" i="9" s="1"/>
  <c r="AH116" i="9"/>
  <c r="AI118" i="9"/>
  <c r="AI119" i="9" s="1"/>
  <c r="AI94" i="9"/>
  <c r="AI95" i="9" s="1"/>
  <c r="AF142" i="9"/>
  <c r="AF156" i="9" s="1"/>
  <c r="AG138" i="9"/>
  <c r="AG152" i="9" s="1"/>
  <c r="AG124" i="9"/>
  <c r="AG139" i="9" s="1"/>
  <c r="AG153" i="9" s="1"/>
  <c r="AG134" i="9"/>
  <c r="AG148" i="9" s="1"/>
  <c r="AG178" i="9" s="1"/>
  <c r="AF141" i="9"/>
  <c r="AF155" i="9" s="1"/>
  <c r="AI86" i="9"/>
  <c r="AC172" i="9"/>
  <c r="L31" i="26" s="1"/>
  <c r="AD142" i="9"/>
  <c r="AD156" i="9" s="1"/>
  <c r="AB163" i="9"/>
  <c r="AB162" i="9"/>
  <c r="AB161" i="9"/>
  <c r="AB165" i="9"/>
  <c r="AJ67" i="9"/>
  <c r="AJ65" i="9"/>
  <c r="AJ66" i="9"/>
  <c r="AJ110" i="9" s="1"/>
  <c r="AK76" i="9"/>
  <c r="AK75" i="9"/>
  <c r="AK74" i="9"/>
  <c r="AK73" i="9"/>
  <c r="AK80" i="9"/>
  <c r="AK79" i="9"/>
  <c r="AK81" i="9"/>
  <c r="AK78" i="9"/>
  <c r="AL221" i="9"/>
  <c r="AL189" i="9"/>
  <c r="AL182" i="9"/>
  <c r="AL204" i="9"/>
  <c r="AL194" i="9"/>
  <c r="AL199" i="9" s="1"/>
  <c r="AL201" i="9" s="1"/>
  <c r="AL175" i="9"/>
  <c r="AL159" i="9"/>
  <c r="AL132" i="9"/>
  <c r="AL108" i="9"/>
  <c r="AL71" i="9"/>
  <c r="AL84" i="9"/>
  <c r="AL54" i="9"/>
  <c r="AL101" i="9" s="1"/>
  <c r="AM53" i="9"/>
  <c r="AK195" i="9"/>
  <c r="AK196" i="9" s="1"/>
  <c r="AK222" i="9"/>
  <c r="AK224" i="9" s="1"/>
  <c r="AK205" i="9"/>
  <c r="AK206" i="9" s="1"/>
  <c r="AK183" i="9"/>
  <c r="AK186" i="9" s="1"/>
  <c r="AK190" i="9"/>
  <c r="AK191" i="9" s="1"/>
  <c r="AK176" i="9"/>
  <c r="AK160" i="9"/>
  <c r="AK166" i="9"/>
  <c r="AK133" i="9"/>
  <c r="AK121" i="9"/>
  <c r="AK123" i="9" s="1"/>
  <c r="AK113" i="9"/>
  <c r="AK115" i="9" s="1"/>
  <c r="AK109" i="9"/>
  <c r="AK111" i="9" s="1"/>
  <c r="AK125" i="9"/>
  <c r="AK117" i="9"/>
  <c r="AK72" i="9"/>
  <c r="AK97" i="9"/>
  <c r="AK99" i="9" s="1"/>
  <c r="AK93" i="9"/>
  <c r="AK95" i="9" s="1"/>
  <c r="AK89" i="9"/>
  <c r="AK91" i="9" s="1"/>
  <c r="AK85" i="9"/>
  <c r="AK59" i="9"/>
  <c r="AK58" i="9"/>
  <c r="AK57" i="9"/>
  <c r="AK56" i="9"/>
  <c r="AK55" i="9"/>
  <c r="AK77" i="9"/>
  <c r="AK64" i="9"/>
  <c r="AJ114" i="9"/>
  <c r="AJ116" i="9" s="1"/>
  <c r="AK86" i="9"/>
  <c r="AJ200" i="9"/>
  <c r="AJ60" i="9"/>
  <c r="AJ68" i="9"/>
  <c r="AJ118" i="9" s="1"/>
  <c r="AJ120" i="9" s="1"/>
  <c r="AJ63" i="9"/>
  <c r="AJ94" i="9" s="1"/>
  <c r="AJ96" i="9" s="1"/>
  <c r="AJ62" i="9"/>
  <c r="AJ90" i="9" s="1"/>
  <c r="AJ92" i="9" s="1"/>
  <c r="AJ61" i="9"/>
  <c r="AK227" i="9"/>
  <c r="AK223" i="9"/>
  <c r="AG179" i="9" l="1"/>
  <c r="AL238" i="9"/>
  <c r="AK207" i="9"/>
  <c r="Z184" i="22"/>
  <c r="Z210" i="22" s="1"/>
  <c r="Z204" i="22"/>
  <c r="Z234" i="22" s="1"/>
  <c r="Z235" i="22" s="1"/>
  <c r="Y205" i="22"/>
  <c r="Y185" i="22"/>
  <c r="Y211" i="22" s="1"/>
  <c r="AC94" i="22"/>
  <c r="AC95" i="22" s="1"/>
  <c r="AC96" i="22" s="1"/>
  <c r="AC90" i="22"/>
  <c r="AC91" i="22" s="1"/>
  <c r="AC92" i="22" s="1"/>
  <c r="AC86" i="22"/>
  <c r="Z100" i="22"/>
  <c r="Z180" i="22" s="1"/>
  <c r="Z179" i="22"/>
  <c r="V228" i="22"/>
  <c r="Z146" i="22"/>
  <c r="Z183" i="22" s="1"/>
  <c r="Z209" i="22" s="1"/>
  <c r="Z182" i="22"/>
  <c r="Z208" i="22" s="1"/>
  <c r="T264" i="22"/>
  <c r="T295" i="22"/>
  <c r="T297" i="22" s="1"/>
  <c r="T298" i="22" s="1"/>
  <c r="T299" i="22" s="1"/>
  <c r="W242" i="22"/>
  <c r="S25" i="26" s="1"/>
  <c r="U262" i="22"/>
  <c r="M23" i="26"/>
  <c r="AA145" i="22"/>
  <c r="AA181" i="22"/>
  <c r="AA207" i="22" s="1"/>
  <c r="AA233" i="22" s="1"/>
  <c r="AA99" i="22"/>
  <c r="AA178" i="22"/>
  <c r="W227" i="22"/>
  <c r="W263" i="22" s="1"/>
  <c r="W224" i="22"/>
  <c r="W221" i="22"/>
  <c r="W219" i="22"/>
  <c r="W225" i="22"/>
  <c r="W223" i="22"/>
  <c r="W218" i="22"/>
  <c r="W217" i="22"/>
  <c r="AB98" i="22"/>
  <c r="AB87" i="22"/>
  <c r="AB88" i="22" s="1"/>
  <c r="Y186" i="22"/>
  <c r="J27" i="26" s="1"/>
  <c r="Y206" i="22"/>
  <c r="X212" i="22"/>
  <c r="X240" i="22"/>
  <c r="X241" i="22"/>
  <c r="X252" i="22"/>
  <c r="Y26" i="26" s="1"/>
  <c r="W7" i="20"/>
  <c r="W6" i="20"/>
  <c r="X5" i="20"/>
  <c r="S299" i="22"/>
  <c r="AI21" i="26" s="1"/>
  <c r="AB133" i="22"/>
  <c r="AB134" i="22" s="1"/>
  <c r="AB144" i="22"/>
  <c r="V291" i="22"/>
  <c r="V290" i="22"/>
  <c r="AC140" i="22"/>
  <c r="AC141" i="22" s="1"/>
  <c r="AC142" i="22" s="1"/>
  <c r="AC136" i="22"/>
  <c r="AC137" i="22" s="1"/>
  <c r="AC138" i="22" s="1"/>
  <c r="AC132" i="22"/>
  <c r="AC206" i="9"/>
  <c r="AC207" i="9"/>
  <c r="AK178" i="9"/>
  <c r="AK177" i="9"/>
  <c r="AK179" i="9"/>
  <c r="AK118" i="9"/>
  <c r="AK119" i="9"/>
  <c r="AH134" i="9"/>
  <c r="AH148" i="9" s="1"/>
  <c r="AH178" i="9" s="1"/>
  <c r="AL236" i="9"/>
  <c r="AL233" i="9"/>
  <c r="Z235" i="9"/>
  <c r="Z240" i="9"/>
  <c r="Z241" i="9" s="1"/>
  <c r="AK237" i="9"/>
  <c r="AJ112" i="9"/>
  <c r="AJ122" i="9"/>
  <c r="AL231" i="9"/>
  <c r="AL237" i="9" s="1"/>
  <c r="AL147" i="9"/>
  <c r="AJ86" i="9"/>
  <c r="AM230" i="9"/>
  <c r="AM238" i="9" s="1"/>
  <c r="AM146" i="9"/>
  <c r="AE184" i="9"/>
  <c r="AE156" i="9"/>
  <c r="AE163" i="9" s="1"/>
  <c r="AH138" i="9"/>
  <c r="AH152" i="9" s="1"/>
  <c r="AH137" i="9"/>
  <c r="AH151" i="9" s="1"/>
  <c r="AH177" i="9" s="1"/>
  <c r="AK234" i="9"/>
  <c r="AK235" i="9" s="1"/>
  <c r="AK239" i="9"/>
  <c r="AK240" i="9" s="1"/>
  <c r="AA238" i="9"/>
  <c r="AA233" i="9"/>
  <c r="AI122" i="9"/>
  <c r="AI123" i="9" s="1"/>
  <c r="AE185" i="9"/>
  <c r="AE196" i="9"/>
  <c r="AI120" i="9"/>
  <c r="AI92" i="9"/>
  <c r="AI116" i="9"/>
  <c r="AG140" i="9"/>
  <c r="AG154" i="9" s="1"/>
  <c r="AF185" i="9"/>
  <c r="AF184" i="9"/>
  <c r="AF196" i="9"/>
  <c r="AG135" i="9"/>
  <c r="AG149" i="9" s="1"/>
  <c r="AG100" i="9"/>
  <c r="AI87" i="9"/>
  <c r="AI98" i="9"/>
  <c r="AI99" i="9" s="1"/>
  <c r="AK134" i="9"/>
  <c r="AK148" i="9" s="1"/>
  <c r="AK138" i="9"/>
  <c r="AK152" i="9" s="1"/>
  <c r="AK139" i="9"/>
  <c r="AK153" i="9" s="1"/>
  <c r="AK137" i="9"/>
  <c r="AK151" i="9" s="1"/>
  <c r="AD184" i="9"/>
  <c r="AD185" i="9"/>
  <c r="AD196" i="9"/>
  <c r="AB172" i="9"/>
  <c r="L30" i="26" s="1"/>
  <c r="AK200" i="9"/>
  <c r="AK68" i="9"/>
  <c r="AK63" i="9"/>
  <c r="AK62" i="9"/>
  <c r="AK61" i="9"/>
  <c r="AK60" i="9"/>
  <c r="AK90" i="9"/>
  <c r="AK88" i="9"/>
  <c r="AK87" i="9"/>
  <c r="AK110" i="9"/>
  <c r="AK112" i="9"/>
  <c r="AK185" i="9"/>
  <c r="AK184" i="9"/>
  <c r="AK66" i="9"/>
  <c r="AK65" i="9"/>
  <c r="AK67" i="9"/>
  <c r="AK92" i="9"/>
  <c r="AK116" i="9"/>
  <c r="AK114" i="9"/>
  <c r="AK124" i="9"/>
  <c r="AK122" i="9"/>
  <c r="AM221" i="9"/>
  <c r="AM194" i="9"/>
  <c r="AM199" i="9" s="1"/>
  <c r="AM201" i="9" s="1"/>
  <c r="AM204" i="9"/>
  <c r="AM182" i="9"/>
  <c r="AM189" i="9"/>
  <c r="AM175" i="9"/>
  <c r="AM159" i="9"/>
  <c r="AM132" i="9"/>
  <c r="AM108" i="9"/>
  <c r="AM84" i="9"/>
  <c r="AM71" i="9"/>
  <c r="AM54" i="9"/>
  <c r="AM101" i="9" s="1"/>
  <c r="AN53" i="9"/>
  <c r="AK96" i="9"/>
  <c r="AK94" i="9"/>
  <c r="AK100" i="9"/>
  <c r="AK140" i="9"/>
  <c r="AK154" i="9" s="1"/>
  <c r="AK136" i="9"/>
  <c r="AK150" i="9" s="1"/>
  <c r="AK135" i="9"/>
  <c r="AK149" i="9" s="1"/>
  <c r="AK142" i="9"/>
  <c r="AK156" i="9" s="1"/>
  <c r="AK141" i="9"/>
  <c r="AK155" i="9" s="1"/>
  <c r="AL222" i="9"/>
  <c r="AL224" i="9" s="1"/>
  <c r="AL205" i="9"/>
  <c r="AL206" i="9" s="1"/>
  <c r="AL183" i="9"/>
  <c r="AL186" i="9" s="1"/>
  <c r="AL190" i="9"/>
  <c r="AL191" i="9" s="1"/>
  <c r="AL176" i="9"/>
  <c r="AL195" i="9"/>
  <c r="AL196" i="9" s="1"/>
  <c r="AL160" i="9"/>
  <c r="AL166" i="9"/>
  <c r="AL133" i="9"/>
  <c r="AL125" i="9"/>
  <c r="AL121" i="9"/>
  <c r="AL123" i="9" s="1"/>
  <c r="AL113" i="9"/>
  <c r="AL115" i="9" s="1"/>
  <c r="AL117" i="9"/>
  <c r="AL109" i="9"/>
  <c r="AL111" i="9" s="1"/>
  <c r="AL97" i="9"/>
  <c r="AL99" i="9" s="1"/>
  <c r="AL93" i="9"/>
  <c r="AL95" i="9" s="1"/>
  <c r="AL89" i="9"/>
  <c r="AL91" i="9" s="1"/>
  <c r="AL85" i="9"/>
  <c r="AL58" i="9"/>
  <c r="AL57" i="9"/>
  <c r="AL56" i="9"/>
  <c r="AL55" i="9"/>
  <c r="AL77" i="9"/>
  <c r="AL64" i="9"/>
  <c r="AL72" i="9"/>
  <c r="AL59" i="9"/>
  <c r="AK171" i="9"/>
  <c r="AK169" i="9"/>
  <c r="AK167" i="9"/>
  <c r="AK170" i="9"/>
  <c r="AK172" i="9"/>
  <c r="AK168" i="9"/>
  <c r="AL86" i="9"/>
  <c r="AK98" i="9"/>
  <c r="AK162" i="9"/>
  <c r="AK165" i="9"/>
  <c r="AK161" i="9"/>
  <c r="AK163" i="9"/>
  <c r="AL81" i="9"/>
  <c r="AL79" i="9"/>
  <c r="AL75" i="9"/>
  <c r="AL80" i="9"/>
  <c r="AL74" i="9"/>
  <c r="AL73" i="9"/>
  <c r="AL78" i="9"/>
  <c r="AL76" i="9"/>
  <c r="AK120" i="9"/>
  <c r="AL223" i="9"/>
  <c r="AL227" i="9"/>
  <c r="X242" i="22" l="1"/>
  <c r="S26" i="26" s="1"/>
  <c r="AL207" i="9"/>
  <c r="W291" i="22"/>
  <c r="W290" i="22"/>
  <c r="Z206" i="22"/>
  <c r="Z186" i="22"/>
  <c r="J28" i="26" s="1"/>
  <c r="AB145" i="22"/>
  <c r="AB181" i="22"/>
  <c r="AB207" i="22" s="1"/>
  <c r="AB233" i="22" s="1"/>
  <c r="AA204" i="22"/>
  <c r="AA234" i="22" s="1"/>
  <c r="AA235" i="22" s="1"/>
  <c r="AA184" i="22"/>
  <c r="AA210" i="22" s="1"/>
  <c r="AC98" i="22"/>
  <c r="AC87" i="22"/>
  <c r="AC88" i="22" s="1"/>
  <c r="AB99" i="22"/>
  <c r="AB178" i="22"/>
  <c r="AA100" i="22"/>
  <c r="AA180" i="22" s="1"/>
  <c r="AA179" i="22"/>
  <c r="W228" i="22"/>
  <c r="AC133" i="22"/>
  <c r="AC134" i="22" s="1"/>
  <c r="AC144" i="22"/>
  <c r="X227" i="22"/>
  <c r="X263" i="22" s="1"/>
  <c r="X219" i="22"/>
  <c r="X224" i="22"/>
  <c r="X223" i="22"/>
  <c r="X225" i="22"/>
  <c r="X217" i="22"/>
  <c r="X218" i="22"/>
  <c r="X221" i="22"/>
  <c r="AA182" i="22"/>
  <c r="AA208" i="22" s="1"/>
  <c r="AA146" i="22"/>
  <c r="AA183" i="22" s="1"/>
  <c r="AA209" i="22" s="1"/>
  <c r="Y5" i="20"/>
  <c r="X6" i="20"/>
  <c r="X7" i="20"/>
  <c r="Y212" i="22"/>
  <c r="Y252" i="22"/>
  <c r="Y27" i="26" s="1"/>
  <c r="Y241" i="22"/>
  <c r="Y240" i="22"/>
  <c r="U264" i="22"/>
  <c r="U295" i="22"/>
  <c r="U297" i="22" s="1"/>
  <c r="U298" i="22" s="1"/>
  <c r="U299" i="22" s="1"/>
  <c r="M24" i="26"/>
  <c r="V262" i="22"/>
  <c r="AD86" i="22"/>
  <c r="AD90" i="22"/>
  <c r="AD91" i="22" s="1"/>
  <c r="AD92" i="22" s="1"/>
  <c r="AD94" i="22"/>
  <c r="AD95" i="22" s="1"/>
  <c r="AD96" i="22" s="1"/>
  <c r="AD140" i="22"/>
  <c r="AD141" i="22" s="1"/>
  <c r="AD142" i="22" s="1"/>
  <c r="AD132" i="22"/>
  <c r="AD136" i="22"/>
  <c r="AD137" i="22" s="1"/>
  <c r="AD138" i="22" s="1"/>
  <c r="Z205" i="22"/>
  <c r="Z185" i="22"/>
  <c r="Z211" i="22" s="1"/>
  <c r="AB206" i="9"/>
  <c r="AB207" i="9"/>
  <c r="AH140" i="9"/>
  <c r="AH154" i="9" s="1"/>
  <c r="AD30" i="26"/>
  <c r="AD29" i="26"/>
  <c r="AH179" i="9"/>
  <c r="AL178" i="9"/>
  <c r="AL177" i="9"/>
  <c r="AL179" i="9"/>
  <c r="AL118" i="9"/>
  <c r="AL119" i="9"/>
  <c r="AH124" i="9"/>
  <c r="AH139" i="9" s="1"/>
  <c r="AH153" i="9" s="1"/>
  <c r="AL232" i="9"/>
  <c r="AM233" i="9"/>
  <c r="AF186" i="9"/>
  <c r="AE186" i="9"/>
  <c r="Z236" i="9"/>
  <c r="AD186" i="9"/>
  <c r="AA235" i="9"/>
  <c r="AA240" i="9"/>
  <c r="AM241" i="9"/>
  <c r="AM236" i="9"/>
  <c r="AE161" i="9"/>
  <c r="AH135" i="9"/>
  <c r="AH149" i="9" s="1"/>
  <c r="AH100" i="9"/>
  <c r="AH136" i="9" s="1"/>
  <c r="AH150" i="9" s="1"/>
  <c r="AN230" i="9"/>
  <c r="AN236" i="9" s="1"/>
  <c r="AN146" i="9"/>
  <c r="AJ87" i="9"/>
  <c r="AJ88" i="9" s="1"/>
  <c r="AJ98" i="9"/>
  <c r="AM231" i="9"/>
  <c r="AM232" i="9" s="1"/>
  <c r="AM147" i="9"/>
  <c r="AJ137" i="9"/>
  <c r="AJ151" i="9" s="1"/>
  <c r="AL234" i="9"/>
  <c r="AL235" i="9" s="1"/>
  <c r="AL239" i="9"/>
  <c r="AL240" i="9" s="1"/>
  <c r="AC233" i="9"/>
  <c r="AC238" i="9"/>
  <c r="AI137" i="9"/>
  <c r="AI151" i="9" s="1"/>
  <c r="AI177" i="9" s="1"/>
  <c r="AI112" i="9"/>
  <c r="AE169" i="9"/>
  <c r="AE167" i="9"/>
  <c r="AE165" i="9"/>
  <c r="AE168" i="9"/>
  <c r="AE171" i="9"/>
  <c r="AE162" i="9"/>
  <c r="AF168" i="9"/>
  <c r="AF171" i="9"/>
  <c r="AF167" i="9"/>
  <c r="AF169" i="9"/>
  <c r="AD171" i="9"/>
  <c r="AD167" i="9"/>
  <c r="AD169" i="9"/>
  <c r="AD168" i="9"/>
  <c r="AI96" i="9"/>
  <c r="AI88" i="9"/>
  <c r="AI134" i="9"/>
  <c r="AI148" i="9" s="1"/>
  <c r="AI178" i="9" s="1"/>
  <c r="AG136" i="9"/>
  <c r="AG150" i="9" s="1"/>
  <c r="AG141" i="9"/>
  <c r="AG155" i="9" s="1"/>
  <c r="AI138" i="9"/>
  <c r="AI152" i="9" s="1"/>
  <c r="AI124" i="9"/>
  <c r="AF163" i="9"/>
  <c r="AF162" i="9"/>
  <c r="AF165" i="9"/>
  <c r="AF161" i="9"/>
  <c r="AD161" i="9"/>
  <c r="AD165" i="9"/>
  <c r="AD163" i="9"/>
  <c r="AD162" i="9"/>
  <c r="AL137" i="9"/>
  <c r="AL151" i="9" s="1"/>
  <c r="AL134" i="9"/>
  <c r="AL148" i="9" s="1"/>
  <c r="AL138" i="9"/>
  <c r="AL152" i="9" s="1"/>
  <c r="AL139" i="9"/>
  <c r="AL153" i="9" s="1"/>
  <c r="AL120" i="9"/>
  <c r="AL116" i="9"/>
  <c r="AL114" i="9"/>
  <c r="AL200" i="9"/>
  <c r="AL63" i="9"/>
  <c r="AL62" i="9"/>
  <c r="AL61" i="9"/>
  <c r="AL60" i="9"/>
  <c r="AL68" i="9"/>
  <c r="AL90" i="9"/>
  <c r="AL88" i="9"/>
  <c r="AL87" i="9"/>
  <c r="AL124" i="9"/>
  <c r="AL122" i="9"/>
  <c r="AL184" i="9"/>
  <c r="AL185" i="9"/>
  <c r="AN204" i="9"/>
  <c r="AN194" i="9"/>
  <c r="AN199" i="9" s="1"/>
  <c r="AN201" i="9" s="1"/>
  <c r="AN182" i="9"/>
  <c r="AN189" i="9"/>
  <c r="AN175" i="9"/>
  <c r="AN221" i="9"/>
  <c r="AN159" i="9"/>
  <c r="AN132" i="9"/>
  <c r="AN108" i="9"/>
  <c r="AN84" i="9"/>
  <c r="AN71" i="9"/>
  <c r="AN54" i="9"/>
  <c r="AN101" i="9" s="1"/>
  <c r="AO53" i="9"/>
  <c r="AL92" i="9"/>
  <c r="AM222" i="9"/>
  <c r="AM224" i="9" s="1"/>
  <c r="AM205" i="9"/>
  <c r="AM206" i="9" s="1"/>
  <c r="AM183" i="9"/>
  <c r="AM186" i="9" s="1"/>
  <c r="AM190" i="9"/>
  <c r="AM191" i="9" s="1"/>
  <c r="AM176" i="9"/>
  <c r="AM195" i="9"/>
  <c r="AM196" i="9" s="1"/>
  <c r="AM160" i="9"/>
  <c r="AM166" i="9"/>
  <c r="AM133" i="9"/>
  <c r="AM125" i="9"/>
  <c r="AM121" i="9"/>
  <c r="AM123" i="9" s="1"/>
  <c r="AM113" i="9"/>
  <c r="AM115" i="9" s="1"/>
  <c r="AM117" i="9"/>
  <c r="AM109" i="9"/>
  <c r="AM111" i="9" s="1"/>
  <c r="AM97" i="9"/>
  <c r="AM99" i="9" s="1"/>
  <c r="AM93" i="9"/>
  <c r="AM95" i="9" s="1"/>
  <c r="AM89" i="9"/>
  <c r="AM91" i="9" s="1"/>
  <c r="AM85" i="9"/>
  <c r="AM64" i="9"/>
  <c r="AM77" i="9"/>
  <c r="AM72" i="9"/>
  <c r="AM59" i="9"/>
  <c r="AM58" i="9"/>
  <c r="AM57" i="9"/>
  <c r="AM56" i="9"/>
  <c r="AM55" i="9"/>
  <c r="AL65" i="9"/>
  <c r="AL67" i="9"/>
  <c r="AL66" i="9"/>
  <c r="AL96" i="9"/>
  <c r="AL94" i="9"/>
  <c r="AL140" i="9"/>
  <c r="AL154" i="9" s="1"/>
  <c r="AL136" i="9"/>
  <c r="AL150" i="9" s="1"/>
  <c r="AL135" i="9"/>
  <c r="AL149" i="9" s="1"/>
  <c r="AL142" i="9"/>
  <c r="AL156" i="9" s="1"/>
  <c r="AL141" i="9"/>
  <c r="AL155" i="9" s="1"/>
  <c r="AM80" i="9"/>
  <c r="AM78" i="9"/>
  <c r="AM81" i="9"/>
  <c r="AM79" i="9"/>
  <c r="AM74" i="9"/>
  <c r="AM73" i="9"/>
  <c r="AM76" i="9"/>
  <c r="AM75" i="9"/>
  <c r="AL100" i="9"/>
  <c r="AL172" i="9"/>
  <c r="AL170" i="9"/>
  <c r="AL167" i="9"/>
  <c r="AL171" i="9"/>
  <c r="AL168" i="9"/>
  <c r="AL169" i="9"/>
  <c r="AM86" i="9"/>
  <c r="AL98" i="9"/>
  <c r="AL162" i="9"/>
  <c r="AL165" i="9"/>
  <c r="AL161" i="9"/>
  <c r="AL163" i="9"/>
  <c r="AM227" i="9"/>
  <c r="AM223" i="9"/>
  <c r="AL112" i="9"/>
  <c r="AL110" i="9"/>
  <c r="AH141" i="9" l="1"/>
  <c r="AH155" i="9" s="1"/>
  <c r="Y242" i="22"/>
  <c r="S27" i="26" s="1"/>
  <c r="AM207" i="9"/>
  <c r="AI22" i="26"/>
  <c r="AI23" i="26"/>
  <c r="AE132" i="22"/>
  <c r="AE136" i="22"/>
  <c r="AE137" i="22" s="1"/>
  <c r="AE138" i="22" s="1"/>
  <c r="AE140" i="22"/>
  <c r="AE141" i="22" s="1"/>
  <c r="AE142" i="22" s="1"/>
  <c r="X228" i="22"/>
  <c r="V264" i="22"/>
  <c r="V295" i="22"/>
  <c r="V297" i="22" s="1"/>
  <c r="V298" i="22" s="1"/>
  <c r="V299" i="22" s="1"/>
  <c r="AI24" i="26" s="1"/>
  <c r="Y6" i="20"/>
  <c r="Y7" i="20"/>
  <c r="Z5" i="20"/>
  <c r="AA205" i="22"/>
  <c r="AA185" i="22"/>
  <c r="AA211" i="22" s="1"/>
  <c r="AD133" i="22"/>
  <c r="AD134" i="22" s="1"/>
  <c r="AD144" i="22"/>
  <c r="AA206" i="22"/>
  <c r="AA186" i="22"/>
  <c r="J29" i="26" s="1"/>
  <c r="AB146" i="22"/>
  <c r="AB183" i="22" s="1"/>
  <c r="AB209" i="22" s="1"/>
  <c r="AB182" i="22"/>
  <c r="AB208" i="22" s="1"/>
  <c r="AE90" i="22"/>
  <c r="AE91" i="22" s="1"/>
  <c r="AE92" i="22" s="1"/>
  <c r="AE94" i="22"/>
  <c r="AE95" i="22" s="1"/>
  <c r="AE96" i="22" s="1"/>
  <c r="AE86" i="22"/>
  <c r="X291" i="22"/>
  <c r="X290" i="22"/>
  <c r="AB204" i="22"/>
  <c r="AB234" i="22" s="1"/>
  <c r="AB235" i="22" s="1"/>
  <c r="AB184" i="22"/>
  <c r="AB210" i="22" s="1"/>
  <c r="Z252" i="22"/>
  <c r="Y28" i="26" s="1"/>
  <c r="Z240" i="22"/>
  <c r="Z241" i="22"/>
  <c r="Z212" i="22"/>
  <c r="M25" i="26"/>
  <c r="W262" i="22"/>
  <c r="AB100" i="22"/>
  <c r="AB180" i="22" s="1"/>
  <c r="AB179" i="22"/>
  <c r="AC145" i="22"/>
  <c r="AC181" i="22"/>
  <c r="AC207" i="22" s="1"/>
  <c r="AC233" i="22" s="1"/>
  <c r="AD98" i="22"/>
  <c r="AD87" i="22"/>
  <c r="AD88" i="22" s="1"/>
  <c r="Y227" i="22"/>
  <c r="Y263" i="22" s="1"/>
  <c r="Y225" i="22"/>
  <c r="Y223" i="22"/>
  <c r="Y221" i="22"/>
  <c r="Y224" i="22"/>
  <c r="Y219" i="22"/>
  <c r="Y217" i="22"/>
  <c r="Y218" i="22"/>
  <c r="AC99" i="22"/>
  <c r="AC178" i="22"/>
  <c r="AI179" i="9"/>
  <c r="AM179" i="9"/>
  <c r="AM178" i="9"/>
  <c r="AM177" i="9"/>
  <c r="AM118" i="9"/>
  <c r="AM119" i="9"/>
  <c r="AA241" i="9"/>
  <c r="AC235" i="9"/>
  <c r="AA236" i="9"/>
  <c r="AC240" i="9"/>
  <c r="AH142" i="9"/>
  <c r="AH156" i="9" s="1"/>
  <c r="AM237" i="9"/>
  <c r="AN238" i="9"/>
  <c r="AN241" i="9"/>
  <c r="AN233" i="9"/>
  <c r="AJ134" i="9"/>
  <c r="AJ124" i="9"/>
  <c r="AJ139" i="9" s="1"/>
  <c r="AJ153" i="9" s="1"/>
  <c r="AJ138" i="9"/>
  <c r="AJ152" i="9" s="1"/>
  <c r="AO230" i="9"/>
  <c r="AO236" i="9" s="1"/>
  <c r="AO146" i="9"/>
  <c r="AN231" i="9"/>
  <c r="AN232" i="9" s="1"/>
  <c r="AN147" i="9"/>
  <c r="AB233" i="9"/>
  <c r="AB238" i="9"/>
  <c r="AM234" i="9"/>
  <c r="AM235" i="9" s="1"/>
  <c r="AM239" i="9"/>
  <c r="AM240" i="9" s="1"/>
  <c r="AE172" i="9"/>
  <c r="AI139" i="9"/>
  <c r="AI153" i="9" s="1"/>
  <c r="AG142" i="9"/>
  <c r="AG156" i="9" s="1"/>
  <c r="AF172" i="9"/>
  <c r="AI140" i="9"/>
  <c r="AI154" i="9" s="1"/>
  <c r="AI100" i="9"/>
  <c r="AI135" i="9"/>
  <c r="AI149" i="9" s="1"/>
  <c r="AD172" i="9"/>
  <c r="L32" i="26" s="1"/>
  <c r="AM137" i="9"/>
  <c r="AM151" i="9" s="1"/>
  <c r="AM134" i="9"/>
  <c r="AM148" i="9" s="1"/>
  <c r="AM138" i="9"/>
  <c r="AM152" i="9" s="1"/>
  <c r="AM139" i="9"/>
  <c r="AM153" i="9" s="1"/>
  <c r="AM100" i="9"/>
  <c r="AM170" i="9"/>
  <c r="AM167" i="9"/>
  <c r="AM171" i="9"/>
  <c r="AM168" i="9"/>
  <c r="AM172" i="9"/>
  <c r="AM169" i="9"/>
  <c r="AN86" i="9"/>
  <c r="AM200" i="9"/>
  <c r="AM68" i="9"/>
  <c r="AM63" i="9"/>
  <c r="AM62" i="9"/>
  <c r="AM61" i="9"/>
  <c r="AM60" i="9"/>
  <c r="AM98" i="9"/>
  <c r="AM165" i="9"/>
  <c r="AM161" i="9"/>
  <c r="AM163" i="9"/>
  <c r="AM162" i="9"/>
  <c r="AM112" i="9"/>
  <c r="AM110" i="9"/>
  <c r="AM120" i="9"/>
  <c r="AM65" i="9"/>
  <c r="AM67" i="9"/>
  <c r="AM66" i="9"/>
  <c r="AM116" i="9"/>
  <c r="AM114" i="9"/>
  <c r="AN227" i="9"/>
  <c r="AN223" i="9"/>
  <c r="AM90" i="9"/>
  <c r="AM88" i="9"/>
  <c r="AM87" i="9"/>
  <c r="AM124" i="9"/>
  <c r="AM122" i="9"/>
  <c r="AM184" i="9"/>
  <c r="AM185" i="9"/>
  <c r="AO221" i="9"/>
  <c r="AO189" i="9"/>
  <c r="AO204" i="9"/>
  <c r="AO194" i="9"/>
  <c r="AO199" i="9" s="1"/>
  <c r="AO201" i="9" s="1"/>
  <c r="AO182" i="9"/>
  <c r="AO175" i="9"/>
  <c r="AO159" i="9"/>
  <c r="AO132" i="9"/>
  <c r="AO108" i="9"/>
  <c r="AO84" i="9"/>
  <c r="AO71" i="9"/>
  <c r="AO54" i="9"/>
  <c r="AO101" i="9" s="1"/>
  <c r="AP53" i="9"/>
  <c r="AM92" i="9"/>
  <c r="AN222" i="9"/>
  <c r="AN224" i="9" s="1"/>
  <c r="AN190" i="9"/>
  <c r="AN191" i="9" s="1"/>
  <c r="AN205" i="9"/>
  <c r="AN206" i="9" s="1"/>
  <c r="AN176" i="9"/>
  <c r="AN195" i="9"/>
  <c r="AN196" i="9" s="1"/>
  <c r="AN166" i="9"/>
  <c r="AN183" i="9"/>
  <c r="AN186" i="9" s="1"/>
  <c r="AN160" i="9"/>
  <c r="AN133" i="9"/>
  <c r="AN125" i="9"/>
  <c r="AN117" i="9"/>
  <c r="AN113" i="9"/>
  <c r="AN115" i="9" s="1"/>
  <c r="AN109" i="9"/>
  <c r="AN111" i="9" s="1"/>
  <c r="AN121" i="9"/>
  <c r="AN123" i="9" s="1"/>
  <c r="AN97" i="9"/>
  <c r="AN99" i="9" s="1"/>
  <c r="AN93" i="9"/>
  <c r="AN95" i="9" s="1"/>
  <c r="AN89" i="9"/>
  <c r="AN91" i="9" s="1"/>
  <c r="AN85" i="9"/>
  <c r="AN77" i="9"/>
  <c r="AN64" i="9"/>
  <c r="AN72" i="9"/>
  <c r="AN59" i="9"/>
  <c r="AN58" i="9"/>
  <c r="AN57" i="9"/>
  <c r="AN56" i="9"/>
  <c r="AN55" i="9"/>
  <c r="AM96" i="9"/>
  <c r="AM94" i="9"/>
  <c r="AM136" i="9"/>
  <c r="AM150" i="9" s="1"/>
  <c r="AM135" i="9"/>
  <c r="AM149" i="9" s="1"/>
  <c r="AM142" i="9"/>
  <c r="AM156" i="9" s="1"/>
  <c r="AM141" i="9"/>
  <c r="AM155" i="9" s="1"/>
  <c r="AM140" i="9"/>
  <c r="AM154" i="9" s="1"/>
  <c r="AN80" i="9"/>
  <c r="AN78" i="9"/>
  <c r="AN81" i="9"/>
  <c r="AN79" i="9"/>
  <c r="AN74" i="9"/>
  <c r="AN73" i="9"/>
  <c r="AN76" i="9"/>
  <c r="AN75" i="9"/>
  <c r="Z242" i="22" l="1"/>
  <c r="S28" i="26" s="1"/>
  <c r="AE206" i="9"/>
  <c r="AE207" i="9"/>
  <c r="L33" i="26"/>
  <c r="AN207" i="9"/>
  <c r="AF206" i="9"/>
  <c r="AF207" i="9"/>
  <c r="L34" i="26"/>
  <c r="AD99" i="22"/>
  <c r="AD178" i="22"/>
  <c r="X262" i="22"/>
  <c r="M26" i="26"/>
  <c r="AE98" i="22"/>
  <c r="AE87" i="22"/>
  <c r="AE88" i="22" s="1"/>
  <c r="AC146" i="22"/>
  <c r="AC183" i="22" s="1"/>
  <c r="AC209" i="22" s="1"/>
  <c r="AC182" i="22"/>
  <c r="AC208" i="22" s="1"/>
  <c r="AB205" i="22"/>
  <c r="AB185" i="22"/>
  <c r="AB211" i="22" s="1"/>
  <c r="Z6" i="20"/>
  <c r="Z7" i="20"/>
  <c r="Z227" i="22"/>
  <c r="Z263" i="22" s="1"/>
  <c r="Z224" i="22"/>
  <c r="Z221" i="22"/>
  <c r="Z217" i="22"/>
  <c r="Z218" i="22"/>
  <c r="Z225" i="22"/>
  <c r="Z219" i="22"/>
  <c r="Z223" i="22"/>
  <c r="Y228" i="22"/>
  <c r="AB186" i="22"/>
  <c r="J30" i="26" s="1"/>
  <c r="AB206" i="22"/>
  <c r="AA240" i="22"/>
  <c r="AA252" i="22"/>
  <c r="Y29" i="26" s="1"/>
  <c r="AA212" i="22"/>
  <c r="AA241" i="22"/>
  <c r="AF86" i="22"/>
  <c r="AF90" i="22"/>
  <c r="AF91" i="22" s="1"/>
  <c r="AF92" i="22" s="1"/>
  <c r="AF94" i="22"/>
  <c r="AF95" i="22" s="1"/>
  <c r="AF96" i="22" s="1"/>
  <c r="AE133" i="22"/>
  <c r="AE134" i="22" s="1"/>
  <c r="AE144" i="22"/>
  <c r="AC204" i="22"/>
  <c r="AC234" i="22" s="1"/>
  <c r="AC235" i="22" s="1"/>
  <c r="AC184" i="22"/>
  <c r="AC210" i="22" s="1"/>
  <c r="W264" i="22"/>
  <c r="W295" i="22"/>
  <c r="W297" i="22" s="1"/>
  <c r="W298" i="22" s="1"/>
  <c r="W299" i="22" s="1"/>
  <c r="AF140" i="22"/>
  <c r="AF141" i="22" s="1"/>
  <c r="AF142" i="22" s="1"/>
  <c r="AF132" i="22"/>
  <c r="AF136" i="22"/>
  <c r="AF137" i="22" s="1"/>
  <c r="AF138" i="22" s="1"/>
  <c r="AC100" i="22"/>
  <c r="AC180" i="22" s="1"/>
  <c r="AC179" i="22"/>
  <c r="Y291" i="22"/>
  <c r="Y290" i="22"/>
  <c r="AD145" i="22"/>
  <c r="AD181" i="22"/>
  <c r="AD207" i="22" s="1"/>
  <c r="AD233" i="22" s="1"/>
  <c r="AD206" i="9"/>
  <c r="AD207" i="9"/>
  <c r="AD31" i="26"/>
  <c r="AN179" i="9"/>
  <c r="AN178" i="9"/>
  <c r="AN177" i="9"/>
  <c r="AN118" i="9"/>
  <c r="AN119" i="9"/>
  <c r="AH184" i="9"/>
  <c r="AE233" i="9"/>
  <c r="AD33" i="26"/>
  <c r="AH185" i="9"/>
  <c r="AH196" i="9"/>
  <c r="AB240" i="9"/>
  <c r="AC241" i="9" s="1"/>
  <c r="AB235" i="9"/>
  <c r="AB236" i="9" s="1"/>
  <c r="AN237" i="9"/>
  <c r="AO241" i="9"/>
  <c r="AO233" i="9"/>
  <c r="AO238" i="9"/>
  <c r="AP230" i="9"/>
  <c r="AP236" i="9" s="1"/>
  <c r="AP146" i="9"/>
  <c r="AO231" i="9"/>
  <c r="AO232" i="9" s="1"/>
  <c r="AO147" i="9"/>
  <c r="AJ135" i="9"/>
  <c r="AJ100" i="9"/>
  <c r="AJ136" i="9" s="1"/>
  <c r="AJ148" i="9"/>
  <c r="AJ140" i="9"/>
  <c r="AJ154" i="9" s="1"/>
  <c r="AN239" i="9"/>
  <c r="AN240" i="9" s="1"/>
  <c r="AN234" i="9"/>
  <c r="AN235" i="9" s="1"/>
  <c r="AH169" i="9"/>
  <c r="AH168" i="9"/>
  <c r="AH171" i="9"/>
  <c r="AH167" i="9"/>
  <c r="AI136" i="9"/>
  <c r="AI150" i="9" s="1"/>
  <c r="AH162" i="9"/>
  <c r="AH163" i="9"/>
  <c r="AH161" i="9"/>
  <c r="AH165" i="9"/>
  <c r="AG184" i="9"/>
  <c r="AG185" i="9"/>
  <c r="AG196" i="9"/>
  <c r="AI141" i="9"/>
  <c r="AI155" i="9" s="1"/>
  <c r="AN139" i="9"/>
  <c r="AN153" i="9" s="1"/>
  <c r="AN137" i="9"/>
  <c r="AN151" i="9" s="1"/>
  <c r="AN134" i="9"/>
  <c r="AN148" i="9" s="1"/>
  <c r="AN138" i="9"/>
  <c r="AN152" i="9" s="1"/>
  <c r="AN90" i="9"/>
  <c r="AN88" i="9"/>
  <c r="AN87" i="9"/>
  <c r="AO223" i="9"/>
  <c r="AO227" i="9"/>
  <c r="AN120" i="9"/>
  <c r="AN92" i="9"/>
  <c r="AN142" i="9"/>
  <c r="AN156" i="9" s="1"/>
  <c r="AN141" i="9"/>
  <c r="AN155" i="9" s="1"/>
  <c r="AN140" i="9"/>
  <c r="AN154" i="9" s="1"/>
  <c r="AN136" i="9"/>
  <c r="AN150" i="9" s="1"/>
  <c r="AN135" i="9"/>
  <c r="AN149" i="9" s="1"/>
  <c r="AN96" i="9"/>
  <c r="AN94" i="9"/>
  <c r="AN165" i="9"/>
  <c r="AN161" i="9"/>
  <c r="AN163" i="9"/>
  <c r="AN162" i="9"/>
  <c r="AN124" i="9"/>
  <c r="AN122" i="9"/>
  <c r="AN200" i="9"/>
  <c r="AN63" i="9"/>
  <c r="AN62" i="9"/>
  <c r="AN61" i="9"/>
  <c r="AN60" i="9"/>
  <c r="AN68" i="9"/>
  <c r="AN100" i="9"/>
  <c r="AN185" i="9"/>
  <c r="AN184" i="9"/>
  <c r="AP221" i="9"/>
  <c r="AP204" i="9"/>
  <c r="AP175" i="9"/>
  <c r="AP194" i="9"/>
  <c r="AP199" i="9" s="1"/>
  <c r="AP201" i="9" s="1"/>
  <c r="AP189" i="9"/>
  <c r="AP159" i="9"/>
  <c r="AP182" i="9"/>
  <c r="AP132" i="9"/>
  <c r="AP108" i="9"/>
  <c r="AP84" i="9"/>
  <c r="AP71" i="9"/>
  <c r="AP54" i="9"/>
  <c r="AP101" i="9" s="1"/>
  <c r="AQ53" i="9"/>
  <c r="AN172" i="9"/>
  <c r="AN170" i="9"/>
  <c r="AN168" i="9"/>
  <c r="AN171" i="9"/>
  <c r="AN169" i="9"/>
  <c r="AN167" i="9"/>
  <c r="AO205" i="9"/>
  <c r="AO206" i="9" s="1"/>
  <c r="AO190" i="9"/>
  <c r="AO191" i="9" s="1"/>
  <c r="AO222" i="9"/>
  <c r="AO224" i="9" s="1"/>
  <c r="AO176" i="9"/>
  <c r="AO195" i="9"/>
  <c r="AO196" i="9" s="1"/>
  <c r="AO166" i="9"/>
  <c r="AO160" i="9"/>
  <c r="AO183" i="9"/>
  <c r="AO186" i="9" s="1"/>
  <c r="AO133" i="9"/>
  <c r="AO121" i="9"/>
  <c r="AO123" i="9" s="1"/>
  <c r="AO125" i="9"/>
  <c r="AO117" i="9"/>
  <c r="AO109" i="9"/>
  <c r="AO111" i="9" s="1"/>
  <c r="AO113" i="9"/>
  <c r="AO115" i="9" s="1"/>
  <c r="AO93" i="9"/>
  <c r="AO95" i="9" s="1"/>
  <c r="AO89" i="9"/>
  <c r="AO91" i="9" s="1"/>
  <c r="AO85" i="9"/>
  <c r="AO72" i="9"/>
  <c r="AO97" i="9"/>
  <c r="AO99" i="9" s="1"/>
  <c r="AO64" i="9"/>
  <c r="AO59" i="9"/>
  <c r="AO58" i="9"/>
  <c r="AO57" i="9"/>
  <c r="AO56" i="9"/>
  <c r="AO55" i="9"/>
  <c r="AO77" i="9"/>
  <c r="AN67" i="9"/>
  <c r="AN66" i="9"/>
  <c r="AN65" i="9"/>
  <c r="AN112" i="9"/>
  <c r="AN110" i="9"/>
  <c r="AO76" i="9"/>
  <c r="AO75" i="9"/>
  <c r="AO74" i="9"/>
  <c r="AO73" i="9"/>
  <c r="AO80" i="9"/>
  <c r="AO79" i="9"/>
  <c r="AO78" i="9"/>
  <c r="AO81" i="9"/>
  <c r="AN98" i="9"/>
  <c r="AN116" i="9"/>
  <c r="AN114" i="9"/>
  <c r="AO86" i="9"/>
  <c r="AH186" i="9" l="1"/>
  <c r="AO207" i="9"/>
  <c r="AA227" i="22"/>
  <c r="AA263" i="22" s="1"/>
  <c r="AA219" i="22"/>
  <c r="AA217" i="22"/>
  <c r="AA225" i="22"/>
  <c r="AA224" i="22"/>
  <c r="AA221" i="22"/>
  <c r="AA218" i="22"/>
  <c r="AA223" i="22"/>
  <c r="AC185" i="22"/>
  <c r="AC211" i="22" s="1"/>
  <c r="AC205" i="22"/>
  <c r="X264" i="22"/>
  <c r="X295" i="22"/>
  <c r="X297" i="22" s="1"/>
  <c r="X298" i="22" s="1"/>
  <c r="X299" i="22" s="1"/>
  <c r="AC206" i="22"/>
  <c r="AC186" i="22"/>
  <c r="J31" i="26" s="1"/>
  <c r="AE145" i="22"/>
  <c r="AE181" i="22"/>
  <c r="AE207" i="22" s="1"/>
  <c r="AE233" i="22" s="1"/>
  <c r="AA242" i="22"/>
  <c r="S29" i="26" s="1"/>
  <c r="AF133" i="22"/>
  <c r="AF134" i="22" s="1"/>
  <c r="AF144" i="22"/>
  <c r="AB241" i="22"/>
  <c r="AB212" i="22"/>
  <c r="AB240" i="22"/>
  <c r="AB252" i="22"/>
  <c r="Y30" i="26" s="1"/>
  <c r="Y262" i="22"/>
  <c r="M27" i="26"/>
  <c r="Z291" i="22"/>
  <c r="Z290" i="22"/>
  <c r="AD146" i="22"/>
  <c r="AD183" i="22" s="1"/>
  <c r="AD209" i="22" s="1"/>
  <c r="AD182" i="22"/>
  <c r="AD208" i="22" s="1"/>
  <c r="AF98" i="22"/>
  <c r="AF87" i="22"/>
  <c r="AF88" i="22" s="1"/>
  <c r="Z228" i="22"/>
  <c r="AG94" i="22"/>
  <c r="AG95" i="22" s="1"/>
  <c r="AG96" i="22" s="1"/>
  <c r="AG90" i="22"/>
  <c r="AG91" i="22" s="1"/>
  <c r="AG92" i="22" s="1"/>
  <c r="AG86" i="22"/>
  <c r="AD204" i="22"/>
  <c r="AD234" i="22" s="1"/>
  <c r="AD235" i="22" s="1"/>
  <c r="AD184" i="22"/>
  <c r="AD210" i="22" s="1"/>
  <c r="AG132" i="22"/>
  <c r="AG140" i="22"/>
  <c r="AG141" i="22" s="1"/>
  <c r="AG142" i="22" s="1"/>
  <c r="AG136" i="22"/>
  <c r="AG137" i="22" s="1"/>
  <c r="AG138" i="22" s="1"/>
  <c r="AE99" i="22"/>
  <c r="AE178" i="22"/>
  <c r="AD100" i="22"/>
  <c r="AD180" i="22" s="1"/>
  <c r="AD179" i="22"/>
  <c r="AE238" i="9"/>
  <c r="AE240" i="9" s="1"/>
  <c r="AD32" i="26"/>
  <c r="AO118" i="9"/>
  <c r="AO119" i="9"/>
  <c r="AO179" i="9"/>
  <c r="AO178" i="9"/>
  <c r="AO177" i="9"/>
  <c r="AP233" i="9"/>
  <c r="AG186" i="9"/>
  <c r="AE235" i="9"/>
  <c r="AC236" i="9"/>
  <c r="AO237" i="9"/>
  <c r="AB241" i="9"/>
  <c r="AP238" i="9"/>
  <c r="AP241" i="9"/>
  <c r="AJ150" i="9"/>
  <c r="AJ142" i="9"/>
  <c r="AJ149" i="9"/>
  <c r="AJ141" i="9"/>
  <c r="AJ155" i="9" s="1"/>
  <c r="AQ230" i="9"/>
  <c r="AQ241" i="9" s="1"/>
  <c r="AQ146" i="9"/>
  <c r="AP231" i="9"/>
  <c r="AP237" i="9" s="1"/>
  <c r="AP147" i="9"/>
  <c r="AD233" i="9"/>
  <c r="AD238" i="9"/>
  <c r="AO239" i="9"/>
  <c r="AO240" i="9" s="1"/>
  <c r="AO234" i="9"/>
  <c r="AO235" i="9" s="1"/>
  <c r="AF233" i="9"/>
  <c r="AF238" i="9"/>
  <c r="AG168" i="9"/>
  <c r="AG169" i="9"/>
  <c r="AG171" i="9"/>
  <c r="AG167" i="9"/>
  <c r="AI142" i="9"/>
  <c r="AG165" i="9"/>
  <c r="AG163" i="9"/>
  <c r="AG162" i="9"/>
  <c r="AG161" i="9"/>
  <c r="AH172" i="9"/>
  <c r="AO139" i="9"/>
  <c r="AO153" i="9" s="1"/>
  <c r="AO137" i="9"/>
  <c r="AO151" i="9" s="1"/>
  <c r="AO134" i="9"/>
  <c r="AO148" i="9" s="1"/>
  <c r="AO138" i="9"/>
  <c r="AO152" i="9" s="1"/>
  <c r="AO98" i="9"/>
  <c r="AO124" i="9"/>
  <c r="AO122" i="9"/>
  <c r="AQ221" i="9"/>
  <c r="AQ194" i="9"/>
  <c r="AQ199" i="9" s="1"/>
  <c r="AQ201" i="9" s="1"/>
  <c r="AQ182" i="9"/>
  <c r="AQ204" i="9"/>
  <c r="AQ189" i="9"/>
  <c r="AQ159" i="9"/>
  <c r="AQ175" i="9"/>
  <c r="AQ132" i="9"/>
  <c r="AQ108" i="9"/>
  <c r="AQ84" i="9"/>
  <c r="AQ54" i="9"/>
  <c r="AQ101" i="9" s="1"/>
  <c r="AR53" i="9"/>
  <c r="AQ71" i="9"/>
  <c r="AO142" i="9"/>
  <c r="AO156" i="9" s="1"/>
  <c r="AO141" i="9"/>
  <c r="AO155" i="9" s="1"/>
  <c r="AO140" i="9"/>
  <c r="AO154" i="9" s="1"/>
  <c r="AO136" i="9"/>
  <c r="AO150" i="9" s="1"/>
  <c r="AO135" i="9"/>
  <c r="AO149" i="9" s="1"/>
  <c r="AP222" i="9"/>
  <c r="AP224" i="9" s="1"/>
  <c r="AP195" i="9"/>
  <c r="AP196" i="9" s="1"/>
  <c r="AP183" i="9"/>
  <c r="AP186" i="9" s="1"/>
  <c r="AP205" i="9"/>
  <c r="AP206" i="9" s="1"/>
  <c r="AP190" i="9"/>
  <c r="AP191" i="9" s="1"/>
  <c r="AP160" i="9"/>
  <c r="AP176" i="9"/>
  <c r="AP166" i="9"/>
  <c r="AP133" i="9"/>
  <c r="AP125" i="9"/>
  <c r="AP117" i="9"/>
  <c r="AP109" i="9"/>
  <c r="AP111" i="9" s="1"/>
  <c r="AP121" i="9"/>
  <c r="AP123" i="9" s="1"/>
  <c r="AP113" i="9"/>
  <c r="AP115" i="9" s="1"/>
  <c r="AP89" i="9"/>
  <c r="AP91" i="9" s="1"/>
  <c r="AP85" i="9"/>
  <c r="AP97" i="9"/>
  <c r="AP99" i="9" s="1"/>
  <c r="AP93" i="9"/>
  <c r="AP95" i="9" s="1"/>
  <c r="AP64" i="9"/>
  <c r="AP72" i="9"/>
  <c r="AP59" i="9"/>
  <c r="AP58" i="9"/>
  <c r="AP57" i="9"/>
  <c r="AP56" i="9"/>
  <c r="AP55" i="9"/>
  <c r="AP77" i="9"/>
  <c r="AO92" i="9"/>
  <c r="AO185" i="9"/>
  <c r="AO184" i="9"/>
  <c r="AP80" i="9"/>
  <c r="AP78" i="9"/>
  <c r="AP73" i="9"/>
  <c r="AP79" i="9"/>
  <c r="AP76" i="9"/>
  <c r="AP81" i="9"/>
  <c r="AP75" i="9"/>
  <c r="AP74" i="9"/>
  <c r="AO96" i="9"/>
  <c r="AO94" i="9"/>
  <c r="AO165" i="9"/>
  <c r="AO163" i="9"/>
  <c r="AO162" i="9"/>
  <c r="AO161" i="9"/>
  <c r="AP86" i="9"/>
  <c r="AO200" i="9"/>
  <c r="AO63" i="9"/>
  <c r="AO62" i="9"/>
  <c r="AO61" i="9"/>
  <c r="AO60" i="9"/>
  <c r="AO68" i="9"/>
  <c r="AO116" i="9"/>
  <c r="AO114" i="9"/>
  <c r="AO172" i="9"/>
  <c r="AO170" i="9"/>
  <c r="AO168" i="9"/>
  <c r="AO171" i="9"/>
  <c r="AO169" i="9"/>
  <c r="AO167" i="9"/>
  <c r="AP223" i="9"/>
  <c r="AP227" i="9"/>
  <c r="AO90" i="9"/>
  <c r="AO88" i="9"/>
  <c r="AO87" i="9"/>
  <c r="AO66" i="9"/>
  <c r="AO67" i="9"/>
  <c r="AO65" i="9"/>
  <c r="AO112" i="9"/>
  <c r="AO110" i="9"/>
  <c r="AO100" i="9"/>
  <c r="AO120" i="9"/>
  <c r="AA228" i="22" l="1"/>
  <c r="AP207" i="9"/>
  <c r="AD205" i="22"/>
  <c r="AD185" i="22"/>
  <c r="AD211" i="22" s="1"/>
  <c r="AE146" i="22"/>
  <c r="AE183" i="22" s="1"/>
  <c r="AE209" i="22" s="1"/>
  <c r="AE182" i="22"/>
  <c r="AE208" i="22" s="1"/>
  <c r="AA262" i="22"/>
  <c r="M29" i="26"/>
  <c r="AD206" i="22"/>
  <c r="AD186" i="22"/>
  <c r="J32" i="26" s="1"/>
  <c r="AB242" i="22"/>
  <c r="S30" i="26" s="1"/>
  <c r="AC240" i="22"/>
  <c r="AC252" i="22"/>
  <c r="Y31" i="26" s="1"/>
  <c r="AC241" i="22"/>
  <c r="AC212" i="22"/>
  <c r="Y264" i="22"/>
  <c r="Y295" i="22"/>
  <c r="Y297" i="22" s="1"/>
  <c r="Y298" i="22" s="1"/>
  <c r="AE184" i="22"/>
  <c r="AE210" i="22" s="1"/>
  <c r="AE204" i="22"/>
  <c r="AE234" i="22" s="1"/>
  <c r="AE235" i="22" s="1"/>
  <c r="AG98" i="22"/>
  <c r="AG87" i="22"/>
  <c r="AG88" i="22" s="1"/>
  <c r="AB227" i="22"/>
  <c r="AB263" i="22" s="1"/>
  <c r="AB225" i="22"/>
  <c r="AB217" i="22"/>
  <c r="AB218" i="22"/>
  <c r="AB221" i="22"/>
  <c r="AB224" i="22"/>
  <c r="AB219" i="22"/>
  <c r="AB223" i="22"/>
  <c r="AE100" i="22"/>
  <c r="AE180" i="22" s="1"/>
  <c r="AE179" i="22"/>
  <c r="AI25" i="26"/>
  <c r="AI26" i="26"/>
  <c r="AF145" i="22"/>
  <c r="AF181" i="22"/>
  <c r="AF207" i="22" s="1"/>
  <c r="AF233" i="22" s="1"/>
  <c r="AF99" i="22"/>
  <c r="AF178" i="22"/>
  <c r="Z262" i="22"/>
  <c r="M28" i="26"/>
  <c r="AG133" i="22"/>
  <c r="AG134" i="22" s="1"/>
  <c r="AG144" i="22"/>
  <c r="AA291" i="22"/>
  <c r="AA290" i="22"/>
  <c r="AP178" i="9"/>
  <c r="AP179" i="9"/>
  <c r="AP177" i="9"/>
  <c r="AP118" i="9"/>
  <c r="AP119" i="9"/>
  <c r="AD240" i="9"/>
  <c r="AE241" i="9" s="1"/>
  <c r="AD235" i="9"/>
  <c r="AE236" i="9" s="1"/>
  <c r="AF240" i="9"/>
  <c r="AF235" i="9"/>
  <c r="AQ238" i="9"/>
  <c r="AQ233" i="9"/>
  <c r="AQ236" i="9"/>
  <c r="AP232" i="9"/>
  <c r="AR230" i="9"/>
  <c r="AR236" i="9" s="1"/>
  <c r="AR146" i="9"/>
  <c r="AQ231" i="9"/>
  <c r="AQ237" i="9" s="1"/>
  <c r="AQ147" i="9"/>
  <c r="AJ156" i="9"/>
  <c r="AJ184" i="9"/>
  <c r="AJ185" i="9"/>
  <c r="AJ196" i="9"/>
  <c r="AI196" i="9"/>
  <c r="AI156" i="9"/>
  <c r="AR241" i="9"/>
  <c r="AP234" i="9"/>
  <c r="AP235" i="9" s="1"/>
  <c r="AP239" i="9"/>
  <c r="AP240" i="9" s="1"/>
  <c r="AI185" i="9"/>
  <c r="AI184" i="9"/>
  <c r="AI186" i="9" s="1"/>
  <c r="AI169" i="9"/>
  <c r="AG172" i="9"/>
  <c r="AP139" i="9"/>
  <c r="AP153" i="9" s="1"/>
  <c r="AP137" i="9"/>
  <c r="AP151" i="9" s="1"/>
  <c r="AP134" i="9"/>
  <c r="AP148" i="9" s="1"/>
  <c r="AP138" i="9"/>
  <c r="AP152" i="9" s="1"/>
  <c r="AP200" i="9"/>
  <c r="AP62" i="9"/>
  <c r="AP61" i="9"/>
  <c r="AP60" i="9"/>
  <c r="AP68" i="9"/>
  <c r="AP63" i="9"/>
  <c r="AP116" i="9"/>
  <c r="AP114" i="9"/>
  <c r="AP165" i="9"/>
  <c r="AP163" i="9"/>
  <c r="AP162" i="9"/>
  <c r="AP161" i="9"/>
  <c r="AP124" i="9"/>
  <c r="AP122" i="9"/>
  <c r="AQ81" i="9"/>
  <c r="AQ79" i="9"/>
  <c r="AQ80" i="9"/>
  <c r="AQ78" i="9"/>
  <c r="AQ73" i="9"/>
  <c r="AQ76" i="9"/>
  <c r="AQ75" i="9"/>
  <c r="AQ74" i="9"/>
  <c r="AP65" i="9"/>
  <c r="AP67" i="9"/>
  <c r="AP66" i="9"/>
  <c r="AP112" i="9"/>
  <c r="AP110" i="9"/>
  <c r="AR194" i="9"/>
  <c r="AR199" i="9" s="1"/>
  <c r="AR201" i="9" s="1"/>
  <c r="AR189" i="9"/>
  <c r="AR221" i="9"/>
  <c r="AR204" i="9"/>
  <c r="AR182" i="9"/>
  <c r="AR175" i="9"/>
  <c r="AR159" i="9"/>
  <c r="AR132" i="9"/>
  <c r="AR108" i="9"/>
  <c r="AR84" i="9"/>
  <c r="AR54" i="9"/>
  <c r="AR101" i="9" s="1"/>
  <c r="AS53" i="9"/>
  <c r="AR71" i="9"/>
  <c r="AP96" i="9"/>
  <c r="AP94" i="9"/>
  <c r="AP120" i="9"/>
  <c r="AQ222" i="9"/>
  <c r="AQ224" i="9" s="1"/>
  <c r="AQ195" i="9"/>
  <c r="AQ196" i="9" s="1"/>
  <c r="AQ205" i="9"/>
  <c r="AQ206" i="9" s="1"/>
  <c r="AQ183" i="9"/>
  <c r="AQ186" i="9" s="1"/>
  <c r="AQ190" i="9"/>
  <c r="AQ191" i="9" s="1"/>
  <c r="AQ176" i="9"/>
  <c r="AQ160" i="9"/>
  <c r="AQ166" i="9"/>
  <c r="AQ133" i="9"/>
  <c r="AQ121" i="9"/>
  <c r="AQ123" i="9" s="1"/>
  <c r="AQ117" i="9"/>
  <c r="AQ109" i="9"/>
  <c r="AQ111" i="9" s="1"/>
  <c r="AQ113" i="9"/>
  <c r="AQ115" i="9" s="1"/>
  <c r="AQ125" i="9"/>
  <c r="AQ85" i="9"/>
  <c r="AQ64" i="9"/>
  <c r="AQ97" i="9"/>
  <c r="AQ99" i="9" s="1"/>
  <c r="AQ93" i="9"/>
  <c r="AQ95" i="9" s="1"/>
  <c r="AQ89" i="9"/>
  <c r="AQ91" i="9" s="1"/>
  <c r="AQ72" i="9"/>
  <c r="AQ59" i="9"/>
  <c r="AQ58" i="9"/>
  <c r="AQ57" i="9"/>
  <c r="AQ56" i="9"/>
  <c r="AQ55" i="9"/>
  <c r="AQ77" i="9"/>
  <c r="AP92" i="9"/>
  <c r="AP100" i="9"/>
  <c r="AP185" i="9"/>
  <c r="AP184" i="9"/>
  <c r="AQ86" i="9"/>
  <c r="AP98" i="9"/>
  <c r="AP142" i="9"/>
  <c r="AP156" i="9" s="1"/>
  <c r="AP141" i="9"/>
  <c r="AP155" i="9" s="1"/>
  <c r="AP140" i="9"/>
  <c r="AP154" i="9" s="1"/>
  <c r="AP136" i="9"/>
  <c r="AP150" i="9" s="1"/>
  <c r="AP135" i="9"/>
  <c r="AP149" i="9" s="1"/>
  <c r="AP90" i="9"/>
  <c r="AP88" i="9"/>
  <c r="AP87" i="9"/>
  <c r="AP171" i="9"/>
  <c r="AP168" i="9"/>
  <c r="AP172" i="9"/>
  <c r="AP169" i="9"/>
  <c r="AP167" i="9"/>
  <c r="AP170" i="9"/>
  <c r="AQ223" i="9"/>
  <c r="AQ227" i="9"/>
  <c r="AQ232" i="9" l="1"/>
  <c r="AC242" i="22"/>
  <c r="S31" i="26" s="1"/>
  <c r="AG206" i="9"/>
  <c r="AG207" i="9"/>
  <c r="L35" i="26"/>
  <c r="AQ207" i="9"/>
  <c r="AE205" i="22"/>
  <c r="AE185" i="22"/>
  <c r="AE211" i="22" s="1"/>
  <c r="AC227" i="22"/>
  <c r="AC263" i="22" s="1"/>
  <c r="AC219" i="22"/>
  <c r="AC225" i="22"/>
  <c r="AC224" i="22"/>
  <c r="AC221" i="22"/>
  <c r="AC223" i="22"/>
  <c r="AC217" i="22"/>
  <c r="AC218" i="22"/>
  <c r="AA264" i="22"/>
  <c r="AA295" i="22"/>
  <c r="AA297" i="22" s="1"/>
  <c r="AA298" i="22" s="1"/>
  <c r="Z264" i="22"/>
  <c r="Z295" i="22"/>
  <c r="Z297" i="22" s="1"/>
  <c r="Z298" i="22" s="1"/>
  <c r="Z299" i="22" s="1"/>
  <c r="AE186" i="22"/>
  <c r="J33" i="26" s="1"/>
  <c r="AE206" i="22"/>
  <c r="AB291" i="22"/>
  <c r="AB290" i="22"/>
  <c r="AF204" i="22"/>
  <c r="AF234" i="22" s="1"/>
  <c r="AF235" i="22" s="1"/>
  <c r="AF184" i="22"/>
  <c r="AF210" i="22" s="1"/>
  <c r="AB228" i="22"/>
  <c r="AF179" i="22"/>
  <c r="AF100" i="22"/>
  <c r="AF180" i="22" s="1"/>
  <c r="AG99" i="22"/>
  <c r="AG178" i="22"/>
  <c r="AF146" i="22"/>
  <c r="AF183" i="22" s="1"/>
  <c r="AF209" i="22" s="1"/>
  <c r="AF182" i="22"/>
  <c r="AF208" i="22" s="1"/>
  <c r="AD252" i="22"/>
  <c r="Y32" i="26" s="1"/>
  <c r="AD212" i="22"/>
  <c r="AD240" i="22"/>
  <c r="AD241" i="22"/>
  <c r="AG145" i="22"/>
  <c r="AG181" i="22"/>
  <c r="AG207" i="22" s="1"/>
  <c r="AG233" i="22" s="1"/>
  <c r="Y299" i="22"/>
  <c r="AD35" i="26"/>
  <c r="AD34" i="26"/>
  <c r="AQ177" i="9"/>
  <c r="AQ179" i="9"/>
  <c r="AQ178" i="9"/>
  <c r="AQ118" i="9"/>
  <c r="AQ119" i="9"/>
  <c r="AF236" i="9"/>
  <c r="AF241" i="9"/>
  <c r="AD236" i="9"/>
  <c r="AR238" i="9"/>
  <c r="AD241" i="9"/>
  <c r="AR233" i="9"/>
  <c r="AJ170" i="9"/>
  <c r="AJ171" i="9"/>
  <c r="AJ168" i="9"/>
  <c r="AJ163" i="9"/>
  <c r="AJ169" i="9"/>
  <c r="AJ162" i="9"/>
  <c r="AJ167" i="9"/>
  <c r="AJ165" i="9"/>
  <c r="AJ161" i="9"/>
  <c r="AS230" i="9"/>
  <c r="AS233" i="9" s="1"/>
  <c r="AS146" i="9"/>
  <c r="AR231" i="9"/>
  <c r="AR232" i="9" s="1"/>
  <c r="AR147" i="9"/>
  <c r="AH233" i="9"/>
  <c r="AH235" i="9" s="1"/>
  <c r="AH238" i="9"/>
  <c r="AH240" i="9" s="1"/>
  <c r="AQ234" i="9"/>
  <c r="AQ235" i="9" s="1"/>
  <c r="AQ239" i="9"/>
  <c r="AQ240" i="9" s="1"/>
  <c r="AI163" i="9"/>
  <c r="AI168" i="9"/>
  <c r="AI162" i="9"/>
  <c r="AI161" i="9"/>
  <c r="AI170" i="9"/>
  <c r="AI165" i="9"/>
  <c r="AI171" i="9"/>
  <c r="AI167" i="9"/>
  <c r="AQ138" i="9"/>
  <c r="AQ152" i="9" s="1"/>
  <c r="AQ139" i="9"/>
  <c r="AQ153" i="9" s="1"/>
  <c r="AQ137" i="9"/>
  <c r="AQ151" i="9" s="1"/>
  <c r="AQ134" i="9"/>
  <c r="AQ148" i="9" s="1"/>
  <c r="AR205" i="9"/>
  <c r="AR206" i="9" s="1"/>
  <c r="AR222" i="9"/>
  <c r="AR224" i="9" s="1"/>
  <c r="AR190" i="9"/>
  <c r="AR191" i="9" s="1"/>
  <c r="AR195" i="9"/>
  <c r="AR196" i="9" s="1"/>
  <c r="AR183" i="9"/>
  <c r="AR186" i="9" s="1"/>
  <c r="AR176" i="9"/>
  <c r="AR160" i="9"/>
  <c r="AR166" i="9"/>
  <c r="AR133" i="9"/>
  <c r="AR125" i="9"/>
  <c r="AR117" i="9"/>
  <c r="AR109" i="9"/>
  <c r="AR111" i="9" s="1"/>
  <c r="AR113" i="9"/>
  <c r="AR115" i="9" s="1"/>
  <c r="AR121" i="9"/>
  <c r="AR123" i="9" s="1"/>
  <c r="AR77" i="9"/>
  <c r="AR97" i="9"/>
  <c r="AR99" i="9" s="1"/>
  <c r="AR93" i="9"/>
  <c r="AR95" i="9" s="1"/>
  <c r="AR89" i="9"/>
  <c r="AR91" i="9" s="1"/>
  <c r="AR85" i="9"/>
  <c r="AR72" i="9"/>
  <c r="AR59" i="9"/>
  <c r="AR58" i="9"/>
  <c r="AR57" i="9"/>
  <c r="AR56" i="9"/>
  <c r="AR55" i="9"/>
  <c r="AR64" i="9"/>
  <c r="AQ92" i="9"/>
  <c r="AQ112" i="9"/>
  <c r="AQ110" i="9"/>
  <c r="AQ185" i="9"/>
  <c r="AQ184" i="9"/>
  <c r="AR86" i="9"/>
  <c r="AQ96" i="9"/>
  <c r="AQ94" i="9"/>
  <c r="AQ120" i="9"/>
  <c r="AR227" i="9"/>
  <c r="AR223" i="9"/>
  <c r="AQ100" i="9"/>
  <c r="AQ124" i="9"/>
  <c r="AQ122" i="9"/>
  <c r="AQ66" i="9"/>
  <c r="AQ65" i="9"/>
  <c r="AQ67" i="9"/>
  <c r="AQ168" i="9"/>
  <c r="AQ172" i="9"/>
  <c r="AQ169" i="9"/>
  <c r="AQ167" i="9"/>
  <c r="AQ170" i="9"/>
  <c r="AQ171" i="9"/>
  <c r="AQ114" i="9"/>
  <c r="AQ116" i="9"/>
  <c r="AQ142" i="9"/>
  <c r="AQ156" i="9" s="1"/>
  <c r="AQ141" i="9"/>
  <c r="AQ155" i="9" s="1"/>
  <c r="AQ140" i="9"/>
  <c r="AQ154" i="9" s="1"/>
  <c r="AQ136" i="9"/>
  <c r="AQ150" i="9" s="1"/>
  <c r="AQ135" i="9"/>
  <c r="AQ149" i="9" s="1"/>
  <c r="AQ88" i="9"/>
  <c r="AQ87" i="9"/>
  <c r="AQ90" i="9"/>
  <c r="AQ163" i="9"/>
  <c r="AQ162" i="9"/>
  <c r="AQ165" i="9"/>
  <c r="AQ161" i="9"/>
  <c r="AR81" i="9"/>
  <c r="AR79" i="9"/>
  <c r="AR80" i="9"/>
  <c r="AR78" i="9"/>
  <c r="AR76" i="9"/>
  <c r="AR75" i="9"/>
  <c r="AR74" i="9"/>
  <c r="AR73" i="9"/>
  <c r="AQ98" i="9"/>
  <c r="AQ200" i="9"/>
  <c r="AQ68" i="9"/>
  <c r="AQ61" i="9"/>
  <c r="AQ60" i="9"/>
  <c r="AQ63" i="9"/>
  <c r="AQ62" i="9"/>
  <c r="AS204" i="9"/>
  <c r="AS221" i="9"/>
  <c r="AS194" i="9"/>
  <c r="AS199" i="9" s="1"/>
  <c r="AS201" i="9" s="1"/>
  <c r="AS182" i="9"/>
  <c r="AS175" i="9"/>
  <c r="AS189" i="9"/>
  <c r="AS159" i="9"/>
  <c r="AS132" i="9"/>
  <c r="AS108" i="9"/>
  <c r="AS84" i="9"/>
  <c r="AS54" i="9"/>
  <c r="AS101" i="9" s="1"/>
  <c r="AT53" i="9"/>
  <c r="AS71" i="9"/>
  <c r="AC228" i="22" l="1"/>
  <c r="AD242" i="22"/>
  <c r="S32" i="26" s="1"/>
  <c r="AI27" i="26"/>
  <c r="AR207" i="9"/>
  <c r="AA299" i="22"/>
  <c r="AI28" i="26" s="1"/>
  <c r="AG182" i="22"/>
  <c r="AG208" i="22" s="1"/>
  <c r="AG146" i="22"/>
  <c r="AG183" i="22" s="1"/>
  <c r="AG209" i="22" s="1"/>
  <c r="AG100" i="22"/>
  <c r="AG180" i="22" s="1"/>
  <c r="AG179" i="22"/>
  <c r="AC262" i="22"/>
  <c r="M31" i="26"/>
  <c r="AF206" i="22"/>
  <c r="AF186" i="22"/>
  <c r="J34" i="26" s="1"/>
  <c r="AE240" i="22"/>
  <c r="AE252" i="22"/>
  <c r="Y33" i="26" s="1"/>
  <c r="AE241" i="22"/>
  <c r="AE212" i="22"/>
  <c r="AF205" i="22"/>
  <c r="AF185" i="22"/>
  <c r="AF211" i="22" s="1"/>
  <c r="AD227" i="22"/>
  <c r="AD263" i="22" s="1"/>
  <c r="AD217" i="22"/>
  <c r="AD219" i="22"/>
  <c r="AD224" i="22"/>
  <c r="AD223" i="22"/>
  <c r="AD221" i="22"/>
  <c r="AD225" i="22"/>
  <c r="AD218" i="22"/>
  <c r="AB262" i="22"/>
  <c r="M30" i="26"/>
  <c r="AC291" i="22"/>
  <c r="AC290" i="22"/>
  <c r="AG204" i="22"/>
  <c r="AG234" i="22" s="1"/>
  <c r="AG235" i="22" s="1"/>
  <c r="P35" i="26" s="1"/>
  <c r="AG184" i="22"/>
  <c r="AG210" i="22" s="1"/>
  <c r="AR118" i="9"/>
  <c r="AR119" i="9"/>
  <c r="AR178" i="9"/>
  <c r="AR179" i="9"/>
  <c r="AR177" i="9"/>
  <c r="Y8" i="26"/>
  <c r="AF7" i="26"/>
  <c r="AG25" i="26"/>
  <c r="AH17" i="26"/>
  <c r="AG28" i="26"/>
  <c r="S15" i="26"/>
  <c r="AG30" i="26"/>
  <c r="AF27" i="26"/>
  <c r="AE27" i="26" s="1"/>
  <c r="AG16" i="26"/>
  <c r="AF17" i="26"/>
  <c r="AE17" i="26" s="1"/>
  <c r="AG26" i="26"/>
  <c r="V15" i="26"/>
  <c r="S7" i="26"/>
  <c r="AH18" i="26"/>
  <c r="AF22" i="26"/>
  <c r="AE22" i="26" s="1"/>
  <c r="AF28" i="26"/>
  <c r="AE28" i="26" s="1"/>
  <c r="AH19" i="26"/>
  <c r="Y7" i="26"/>
  <c r="AH15" i="26"/>
  <c r="AF19" i="26"/>
  <c r="AE19" i="26" s="1"/>
  <c r="AF15" i="26"/>
  <c r="AE15" i="26" s="1"/>
  <c r="AG8" i="26"/>
  <c r="AG19" i="26"/>
  <c r="AG21" i="26"/>
  <c r="AH21" i="26"/>
  <c r="AG22" i="26"/>
  <c r="AG23" i="26"/>
  <c r="AG20" i="26"/>
  <c r="AH23" i="26"/>
  <c r="AH20" i="26"/>
  <c r="AF8" i="26"/>
  <c r="AG27" i="26"/>
  <c r="S8" i="26"/>
  <c r="AG34" i="26"/>
  <c r="AF21" i="26"/>
  <c r="AE21" i="26" s="1"/>
  <c r="AI8" i="26"/>
  <c r="AH24" i="26"/>
  <c r="AF25" i="26"/>
  <c r="AE25" i="26" s="1"/>
  <c r="AH26" i="26"/>
  <c r="AH8" i="26"/>
  <c r="AI7" i="26"/>
  <c r="AH7" i="26"/>
  <c r="AG31" i="26"/>
  <c r="AF23" i="26"/>
  <c r="AE23" i="26" s="1"/>
  <c r="AG17" i="26"/>
  <c r="AG29" i="26"/>
  <c r="AH25" i="26"/>
  <c r="AG7" i="26"/>
  <c r="AF26" i="26"/>
  <c r="AE26" i="26" s="1"/>
  <c r="AH29" i="26"/>
  <c r="AG32" i="26"/>
  <c r="AG18" i="26"/>
  <c r="AG33" i="26"/>
  <c r="AF29" i="26"/>
  <c r="AE29" i="26" s="1"/>
  <c r="AG35" i="26"/>
  <c r="V7" i="26"/>
  <c r="V8" i="26"/>
  <c r="AF20" i="26"/>
  <c r="AE20" i="26" s="1"/>
  <c r="AH28" i="26"/>
  <c r="AG24" i="26"/>
  <c r="AH22" i="26"/>
  <c r="AF18" i="26"/>
  <c r="AE18" i="26" s="1"/>
  <c r="AH27" i="26"/>
  <c r="AF24" i="26"/>
  <c r="AE24" i="26" s="1"/>
  <c r="M14" i="26"/>
  <c r="G15" i="26"/>
  <c r="E31" i="26"/>
  <c r="E14" i="26"/>
  <c r="P7" i="26"/>
  <c r="G28" i="26"/>
  <c r="J7" i="26"/>
  <c r="G25" i="26"/>
  <c r="G20" i="26"/>
  <c r="P25" i="26"/>
  <c r="G27" i="26"/>
  <c r="G17" i="26"/>
  <c r="E7" i="26"/>
  <c r="P31" i="26"/>
  <c r="P34" i="26"/>
  <c r="P28" i="26"/>
  <c r="G21" i="26"/>
  <c r="E23" i="26"/>
  <c r="P20" i="26"/>
  <c r="E27" i="26"/>
  <c r="E15" i="26"/>
  <c r="G14" i="26"/>
  <c r="M7" i="26"/>
  <c r="G26" i="26"/>
  <c r="P27" i="26"/>
  <c r="P29" i="26"/>
  <c r="G29" i="26"/>
  <c r="E20" i="26"/>
  <c r="E29" i="26"/>
  <c r="E16" i="26"/>
  <c r="E21" i="26"/>
  <c r="P8" i="26"/>
  <c r="G24" i="26"/>
  <c r="E17" i="26"/>
  <c r="G16" i="26"/>
  <c r="G23" i="26"/>
  <c r="E24" i="26"/>
  <c r="E32" i="26"/>
  <c r="G30" i="26"/>
  <c r="G33" i="26"/>
  <c r="P16" i="26"/>
  <c r="P30" i="26"/>
  <c r="E33" i="26"/>
  <c r="M15" i="26"/>
  <c r="P32" i="26"/>
  <c r="P15" i="26"/>
  <c r="J8" i="26"/>
  <c r="P22" i="26"/>
  <c r="G18" i="26"/>
  <c r="P26" i="26"/>
  <c r="G31" i="26"/>
  <c r="E18" i="26"/>
  <c r="E22" i="26"/>
  <c r="E26" i="26"/>
  <c r="M8" i="26"/>
  <c r="E25" i="26"/>
  <c r="P18" i="26"/>
  <c r="G22" i="26"/>
  <c r="P21" i="26"/>
  <c r="E30" i="26"/>
  <c r="G8" i="26"/>
  <c r="E35" i="26"/>
  <c r="G7" i="26"/>
  <c r="G34" i="26"/>
  <c r="G32" i="26"/>
  <c r="P24" i="26"/>
  <c r="G19" i="26"/>
  <c r="P17" i="26"/>
  <c r="E28" i="26"/>
  <c r="P19" i="26"/>
  <c r="P33" i="26"/>
  <c r="P23" i="26"/>
  <c r="E8" i="26"/>
  <c r="E19" i="26"/>
  <c r="E34" i="26"/>
  <c r="AR237" i="9"/>
  <c r="AS241" i="9"/>
  <c r="AS231" i="9"/>
  <c r="AS232" i="9" s="1"/>
  <c r="AS147" i="9"/>
  <c r="AS238" i="9"/>
  <c r="AT230" i="9"/>
  <c r="AT241" i="9" s="1"/>
  <c r="AT146" i="9"/>
  <c r="AS236" i="9"/>
  <c r="AJ172" i="9"/>
  <c r="AG238" i="9"/>
  <c r="AG233" i="9"/>
  <c r="AR234" i="9"/>
  <c r="AR235" i="9" s="1"/>
  <c r="AR239" i="9"/>
  <c r="AR240" i="9" s="1"/>
  <c r="AI172" i="9"/>
  <c r="AR138" i="9"/>
  <c r="AR152" i="9" s="1"/>
  <c r="AR139" i="9"/>
  <c r="AR153" i="9" s="1"/>
  <c r="AR134" i="9"/>
  <c r="AR148" i="9" s="1"/>
  <c r="AR137" i="9"/>
  <c r="AR151" i="9" s="1"/>
  <c r="AR200" i="9"/>
  <c r="AR60" i="9"/>
  <c r="AR68" i="9"/>
  <c r="AR63" i="9"/>
  <c r="AR62" i="9"/>
  <c r="AR61" i="9"/>
  <c r="AR124" i="9"/>
  <c r="AR122" i="9"/>
  <c r="AR114" i="9"/>
  <c r="AR116" i="9"/>
  <c r="AR185" i="9"/>
  <c r="AR184" i="9"/>
  <c r="AR90" i="9"/>
  <c r="AR88" i="9"/>
  <c r="AR87" i="9"/>
  <c r="AR110" i="9"/>
  <c r="AR112" i="9"/>
  <c r="AS76" i="9"/>
  <c r="AS75" i="9"/>
  <c r="AS74" i="9"/>
  <c r="AS73" i="9"/>
  <c r="AS79" i="9"/>
  <c r="AS81" i="9"/>
  <c r="AS78" i="9"/>
  <c r="AS80" i="9"/>
  <c r="AT221" i="9"/>
  <c r="AT204" i="9"/>
  <c r="AT182" i="9"/>
  <c r="AT175" i="9"/>
  <c r="AT189" i="9"/>
  <c r="AT194" i="9"/>
  <c r="AT199" i="9" s="1"/>
  <c r="AT201" i="9" s="1"/>
  <c r="AT159" i="9"/>
  <c r="AT132" i="9"/>
  <c r="AT108" i="9"/>
  <c r="AT71" i="9"/>
  <c r="AT84" i="9"/>
  <c r="AT54" i="9"/>
  <c r="AT101" i="9" s="1"/>
  <c r="AU53" i="9"/>
  <c r="AR67" i="9"/>
  <c r="AR66" i="9"/>
  <c r="AR65" i="9"/>
  <c r="AR92" i="9"/>
  <c r="AR120" i="9"/>
  <c r="AS222" i="9"/>
  <c r="AS224" i="9" s="1"/>
  <c r="AS195" i="9"/>
  <c r="AS196" i="9" s="1"/>
  <c r="AS205" i="9"/>
  <c r="AS206" i="9" s="1"/>
  <c r="AS183" i="9"/>
  <c r="AS186" i="9" s="1"/>
  <c r="AS176" i="9"/>
  <c r="AS190" i="9"/>
  <c r="AS191" i="9" s="1"/>
  <c r="AS166" i="9"/>
  <c r="AS160" i="9"/>
  <c r="AS133" i="9"/>
  <c r="AS121" i="9"/>
  <c r="AS123" i="9" s="1"/>
  <c r="AS113" i="9"/>
  <c r="AS115" i="9" s="1"/>
  <c r="AS109" i="9"/>
  <c r="AS111" i="9" s="1"/>
  <c r="AS117" i="9"/>
  <c r="AS125" i="9"/>
  <c r="AS72" i="9"/>
  <c r="AS97" i="9"/>
  <c r="AS99" i="9" s="1"/>
  <c r="AS93" i="9"/>
  <c r="AS95" i="9" s="1"/>
  <c r="AS89" i="9"/>
  <c r="AS91" i="9" s="1"/>
  <c r="AS85" i="9"/>
  <c r="AS59" i="9"/>
  <c r="AS58" i="9"/>
  <c r="AS57" i="9"/>
  <c r="AS56" i="9"/>
  <c r="AS55" i="9"/>
  <c r="AS77" i="9"/>
  <c r="AS64" i="9"/>
  <c r="AR96" i="9"/>
  <c r="AR94" i="9"/>
  <c r="AR100" i="9"/>
  <c r="AR142" i="9"/>
  <c r="AR156" i="9" s="1"/>
  <c r="AR141" i="9"/>
  <c r="AR155" i="9" s="1"/>
  <c r="AR140" i="9"/>
  <c r="AR154" i="9" s="1"/>
  <c r="AR136" i="9"/>
  <c r="AR150" i="9" s="1"/>
  <c r="AR135" i="9"/>
  <c r="AR149" i="9" s="1"/>
  <c r="AS86" i="9"/>
  <c r="AS227" i="9"/>
  <c r="AS223" i="9"/>
  <c r="AR98" i="9"/>
  <c r="AR171" i="9"/>
  <c r="AR169" i="9"/>
  <c r="AR167" i="9"/>
  <c r="AR172" i="9"/>
  <c r="AR170" i="9"/>
  <c r="AR168" i="9"/>
  <c r="AR163" i="9"/>
  <c r="AR162" i="9"/>
  <c r="AR165" i="9"/>
  <c r="AR161" i="9"/>
  <c r="AS207" i="9" l="1"/>
  <c r="AF212" i="22"/>
  <c r="AF241" i="22"/>
  <c r="AF240" i="22"/>
  <c r="AF252" i="22"/>
  <c r="Y34" i="26" s="1"/>
  <c r="G35" i="26"/>
  <c r="AC264" i="22"/>
  <c r="AF31" i="26" s="1"/>
  <c r="AE31" i="26" s="1"/>
  <c r="AC295" i="22"/>
  <c r="AC297" i="22" s="1"/>
  <c r="AD291" i="22"/>
  <c r="AD290" i="22"/>
  <c r="AE227" i="22"/>
  <c r="AE263" i="22" s="1"/>
  <c r="AE219" i="22"/>
  <c r="AE221" i="22"/>
  <c r="AE223" i="22"/>
  <c r="AE218" i="22"/>
  <c r="AE224" i="22"/>
  <c r="AE217" i="22"/>
  <c r="AE225" i="22"/>
  <c r="AG205" i="22"/>
  <c r="AG185" i="22"/>
  <c r="AG211" i="22" s="1"/>
  <c r="AD228" i="22"/>
  <c r="AG206" i="22"/>
  <c r="AG186" i="22"/>
  <c r="J35" i="26" s="1"/>
  <c r="AB264" i="22"/>
  <c r="AF30" i="26" s="1"/>
  <c r="AE30" i="26" s="1"/>
  <c r="AB295" i="22"/>
  <c r="AB297" i="22" s="1"/>
  <c r="AE242" i="22"/>
  <c r="S33" i="26" s="1"/>
  <c r="AS118" i="9"/>
  <c r="AS119" i="9"/>
  <c r="AS177" i="9"/>
  <c r="AS178" i="9"/>
  <c r="AS179" i="9"/>
  <c r="AG235" i="9"/>
  <c r="AG240" i="9"/>
  <c r="AS237" i="9"/>
  <c r="AT233" i="9"/>
  <c r="AT231" i="9"/>
  <c r="AT232" i="9" s="1"/>
  <c r="AT147" i="9"/>
  <c r="AI238" i="9"/>
  <c r="AI240" i="9" s="1"/>
  <c r="AI241" i="9" s="1"/>
  <c r="AI233" i="9"/>
  <c r="AI235" i="9" s="1"/>
  <c r="AI236" i="9" s="1"/>
  <c r="AT238" i="9"/>
  <c r="AU230" i="9"/>
  <c r="AU236" i="9" s="1"/>
  <c r="AU146" i="9"/>
  <c r="AT236" i="9"/>
  <c r="AH236" i="9"/>
  <c r="AH241" i="9"/>
  <c r="AS234" i="9"/>
  <c r="AS235" i="9" s="1"/>
  <c r="AS239" i="9"/>
  <c r="AS240" i="9" s="1"/>
  <c r="S14" i="26"/>
  <c r="AS134" i="9"/>
  <c r="AS148" i="9" s="1"/>
  <c r="AS138" i="9"/>
  <c r="AS152" i="9" s="1"/>
  <c r="AS139" i="9"/>
  <c r="AS153" i="9" s="1"/>
  <c r="AS137" i="9"/>
  <c r="AS151" i="9" s="1"/>
  <c r="AS200" i="9"/>
  <c r="AS68" i="9"/>
  <c r="AS63" i="9"/>
  <c r="AS62" i="9"/>
  <c r="AS61" i="9"/>
  <c r="AS60" i="9"/>
  <c r="AS120" i="9"/>
  <c r="AT86" i="9"/>
  <c r="AS90" i="9"/>
  <c r="AS88" i="9"/>
  <c r="AS87" i="9"/>
  <c r="AS110" i="9"/>
  <c r="AS112" i="9"/>
  <c r="AS184" i="9"/>
  <c r="AS185" i="9"/>
  <c r="AT81" i="9"/>
  <c r="AT79" i="9"/>
  <c r="AT76" i="9"/>
  <c r="AT75" i="9"/>
  <c r="AT78" i="9"/>
  <c r="AT74" i="9"/>
  <c r="AT80" i="9"/>
  <c r="AT73" i="9"/>
  <c r="AS66" i="9"/>
  <c r="AS65" i="9"/>
  <c r="AS67" i="9"/>
  <c r="AS92" i="9"/>
  <c r="AS116" i="9"/>
  <c r="AS114" i="9"/>
  <c r="AT223" i="9"/>
  <c r="AT227" i="9"/>
  <c r="AS96" i="9"/>
  <c r="AS94" i="9"/>
  <c r="AS124" i="9"/>
  <c r="AS122" i="9"/>
  <c r="AS100" i="9"/>
  <c r="AS141" i="9"/>
  <c r="AS155" i="9" s="1"/>
  <c r="AS140" i="9"/>
  <c r="AS154" i="9" s="1"/>
  <c r="AS136" i="9"/>
  <c r="AS150" i="9" s="1"/>
  <c r="AS135" i="9"/>
  <c r="AS149" i="9" s="1"/>
  <c r="AS142" i="9"/>
  <c r="AS156" i="9" s="1"/>
  <c r="AS163" i="9"/>
  <c r="AS162" i="9"/>
  <c r="AS165" i="9"/>
  <c r="AS161" i="9"/>
  <c r="AS98" i="9"/>
  <c r="AS171" i="9"/>
  <c r="AS169" i="9"/>
  <c r="AS167" i="9"/>
  <c r="AS172" i="9"/>
  <c r="AS170" i="9"/>
  <c r="AS168" i="9"/>
  <c r="AU194" i="9"/>
  <c r="AU199" i="9" s="1"/>
  <c r="AU201" i="9" s="1"/>
  <c r="AU189" i="9"/>
  <c r="AU221" i="9"/>
  <c r="AU182" i="9"/>
  <c r="AU175" i="9"/>
  <c r="AU204" i="9"/>
  <c r="AU159" i="9"/>
  <c r="AU132" i="9"/>
  <c r="AU108" i="9"/>
  <c r="AU84" i="9"/>
  <c r="AU71" i="9"/>
  <c r="AU54" i="9"/>
  <c r="AU101" i="9" s="1"/>
  <c r="AV53" i="9"/>
  <c r="AT195" i="9"/>
  <c r="AT196" i="9" s="1"/>
  <c r="AT222" i="9"/>
  <c r="AT224" i="9" s="1"/>
  <c r="AT205" i="9"/>
  <c r="AT206" i="9" s="1"/>
  <c r="AT183" i="9"/>
  <c r="AT186" i="9" s="1"/>
  <c r="AT176" i="9"/>
  <c r="AT190" i="9"/>
  <c r="AT191" i="9" s="1"/>
  <c r="AT160" i="9"/>
  <c r="AT166" i="9"/>
  <c r="AT133" i="9"/>
  <c r="AT125" i="9"/>
  <c r="AT117" i="9"/>
  <c r="AT113" i="9"/>
  <c r="AT115" i="9" s="1"/>
  <c r="AT121" i="9"/>
  <c r="AT123" i="9" s="1"/>
  <c r="AT109" i="9"/>
  <c r="AT111" i="9" s="1"/>
  <c r="AT97" i="9"/>
  <c r="AT99" i="9" s="1"/>
  <c r="AT93" i="9"/>
  <c r="AT95" i="9" s="1"/>
  <c r="AT89" i="9"/>
  <c r="AT91" i="9" s="1"/>
  <c r="AT85" i="9"/>
  <c r="AT72" i="9"/>
  <c r="AT58" i="9"/>
  <c r="AT57" i="9"/>
  <c r="AT56" i="9"/>
  <c r="AT55" i="9"/>
  <c r="AT77" i="9"/>
  <c r="AT64" i="9"/>
  <c r="AT59" i="9"/>
  <c r="AF242" i="22" l="1"/>
  <c r="S34" i="26" s="1"/>
  <c r="AT207" i="9"/>
  <c r="AB298" i="22"/>
  <c r="AH30" i="26"/>
  <c r="AC298" i="22"/>
  <c r="AH31" i="26"/>
  <c r="AG252" i="22"/>
  <c r="Y35" i="26" s="1"/>
  <c r="AG240" i="22"/>
  <c r="AG212" i="22"/>
  <c r="AG241" i="22"/>
  <c r="AE228" i="22"/>
  <c r="AD262" i="22"/>
  <c r="M32" i="26"/>
  <c r="AE291" i="22"/>
  <c r="AE290" i="22"/>
  <c r="AF227" i="22"/>
  <c r="AF263" i="22" s="1"/>
  <c r="AF223" i="22"/>
  <c r="AF217" i="22"/>
  <c r="AF225" i="22"/>
  <c r="AF221" i="22"/>
  <c r="AF224" i="22"/>
  <c r="AF219" i="22"/>
  <c r="AF218" i="22"/>
  <c r="AT237" i="9"/>
  <c r="AT118" i="9"/>
  <c r="AT119" i="9"/>
  <c r="AT177" i="9"/>
  <c r="AT179" i="9"/>
  <c r="AT178" i="9"/>
  <c r="AU233" i="9"/>
  <c r="AU238" i="9"/>
  <c r="AI14" i="26"/>
  <c r="AI15" i="26"/>
  <c r="AH14" i="26"/>
  <c r="AG236" i="9"/>
  <c r="AG241" i="9"/>
  <c r="AU241" i="9"/>
  <c r="AV230" i="9"/>
  <c r="AV238" i="9" s="1"/>
  <c r="AV146" i="9"/>
  <c r="AU231" i="9"/>
  <c r="AU237" i="9" s="1"/>
  <c r="AU147" i="9"/>
  <c r="AT239" i="9"/>
  <c r="AT240" i="9" s="1"/>
  <c r="AT234" i="9"/>
  <c r="AT235" i="9" s="1"/>
  <c r="Y15" i="26"/>
  <c r="AT137" i="9"/>
  <c r="AT151" i="9" s="1"/>
  <c r="AT134" i="9"/>
  <c r="AT148" i="9" s="1"/>
  <c r="AT138" i="9"/>
  <c r="AT152" i="9" s="1"/>
  <c r="AT139" i="9"/>
  <c r="AT153" i="9" s="1"/>
  <c r="AV221" i="9"/>
  <c r="AV204" i="9"/>
  <c r="AV194" i="9"/>
  <c r="AV199" i="9" s="1"/>
  <c r="AV201" i="9" s="1"/>
  <c r="AV182" i="9"/>
  <c r="AV175" i="9"/>
  <c r="AV189" i="9"/>
  <c r="AV159" i="9"/>
  <c r="AV132" i="9"/>
  <c r="AV108" i="9"/>
  <c r="AV84" i="9"/>
  <c r="AV71" i="9"/>
  <c r="AV54" i="9"/>
  <c r="AV101" i="9" s="1"/>
  <c r="AW53" i="9"/>
  <c r="AT122" i="9"/>
  <c r="AT124" i="9"/>
  <c r="AU222" i="9"/>
  <c r="AU224" i="9" s="1"/>
  <c r="AU205" i="9"/>
  <c r="AU206" i="9" s="1"/>
  <c r="AU183" i="9"/>
  <c r="AU186" i="9" s="1"/>
  <c r="AU176" i="9"/>
  <c r="AU190" i="9"/>
  <c r="AU191" i="9" s="1"/>
  <c r="AU195" i="9"/>
  <c r="AU196" i="9" s="1"/>
  <c r="AU160" i="9"/>
  <c r="AU166" i="9"/>
  <c r="AU133" i="9"/>
  <c r="AU125" i="9"/>
  <c r="AU121" i="9"/>
  <c r="AU123" i="9" s="1"/>
  <c r="AU113" i="9"/>
  <c r="AU115" i="9" s="1"/>
  <c r="AU109" i="9"/>
  <c r="AU111" i="9" s="1"/>
  <c r="AU117" i="9"/>
  <c r="AU97" i="9"/>
  <c r="AU99" i="9" s="1"/>
  <c r="AU93" i="9"/>
  <c r="AU95" i="9" s="1"/>
  <c r="AU89" i="9"/>
  <c r="AU91" i="9" s="1"/>
  <c r="AU85" i="9"/>
  <c r="AU64" i="9"/>
  <c r="AU77" i="9"/>
  <c r="AU59" i="9"/>
  <c r="AU72" i="9"/>
  <c r="AU58" i="9"/>
  <c r="AU57" i="9"/>
  <c r="AU56" i="9"/>
  <c r="AU55" i="9"/>
  <c r="AT114" i="9"/>
  <c r="AT116" i="9"/>
  <c r="AT184" i="9"/>
  <c r="AT185" i="9"/>
  <c r="AU80" i="9"/>
  <c r="AU78" i="9"/>
  <c r="AU81" i="9"/>
  <c r="AU79" i="9"/>
  <c r="AU75" i="9"/>
  <c r="AU74" i="9"/>
  <c r="AU73" i="9"/>
  <c r="AU76" i="9"/>
  <c r="AU227" i="9"/>
  <c r="AU223" i="9"/>
  <c r="AT200" i="9"/>
  <c r="AT68" i="9"/>
  <c r="AT63" i="9"/>
  <c r="AT62" i="9"/>
  <c r="AT61" i="9"/>
  <c r="AT60" i="9"/>
  <c r="AT90" i="9"/>
  <c r="AT88" i="9"/>
  <c r="AT87" i="9"/>
  <c r="AT120" i="9"/>
  <c r="AU86" i="9"/>
  <c r="AT112" i="9"/>
  <c r="AT110" i="9"/>
  <c r="AT92" i="9"/>
  <c r="AT65" i="9"/>
  <c r="AT66" i="9"/>
  <c r="AT67" i="9"/>
  <c r="AT96" i="9"/>
  <c r="AT94" i="9"/>
  <c r="AT141" i="9"/>
  <c r="AT155" i="9" s="1"/>
  <c r="AT140" i="9"/>
  <c r="AT154" i="9" s="1"/>
  <c r="AT136" i="9"/>
  <c r="AT150" i="9" s="1"/>
  <c r="AT135" i="9"/>
  <c r="AT149" i="9" s="1"/>
  <c r="AT142" i="9"/>
  <c r="AT156" i="9" s="1"/>
  <c r="AT100" i="9"/>
  <c r="AT172" i="9"/>
  <c r="AT170" i="9"/>
  <c r="AT169" i="9"/>
  <c r="AT167" i="9"/>
  <c r="AT168" i="9"/>
  <c r="AT171" i="9"/>
  <c r="AT98" i="9"/>
  <c r="AT163" i="9"/>
  <c r="AT162" i="9"/>
  <c r="AT165" i="9"/>
  <c r="AT161" i="9"/>
  <c r="AU232" i="9" l="1"/>
  <c r="AC299" i="22"/>
  <c r="AF228" i="22"/>
  <c r="AF262" i="22" s="1"/>
  <c r="AF295" i="22" s="1"/>
  <c r="AU207" i="9"/>
  <c r="AF291" i="22"/>
  <c r="AF290" i="22"/>
  <c r="AG227" i="22"/>
  <c r="AG263" i="22" s="1"/>
  <c r="AG221" i="22"/>
  <c r="AG217" i="22"/>
  <c r="AG218" i="22"/>
  <c r="AG219" i="22"/>
  <c r="AG223" i="22"/>
  <c r="AG224" i="22"/>
  <c r="AG225" i="22"/>
  <c r="AG242" i="22"/>
  <c r="S35" i="26" s="1"/>
  <c r="AD264" i="22"/>
  <c r="AF32" i="26" s="1"/>
  <c r="AE32" i="26" s="1"/>
  <c r="AD295" i="22"/>
  <c r="AD297" i="22" s="1"/>
  <c r="AI31" i="26"/>
  <c r="AE262" i="22"/>
  <c r="M33" i="26"/>
  <c r="AB299" i="22"/>
  <c r="AI29" i="26" s="1"/>
  <c r="AU178" i="9"/>
  <c r="AU177" i="9"/>
  <c r="AU179" i="9"/>
  <c r="AU118" i="9"/>
  <c r="AU119" i="9"/>
  <c r="AV236" i="9"/>
  <c r="AG15" i="26"/>
  <c r="AG14" i="26"/>
  <c r="AG36" i="26" s="1"/>
  <c r="P13" i="26"/>
  <c r="P14" i="26"/>
  <c r="Q14" i="26" s="1"/>
  <c r="AV233" i="9"/>
  <c r="AV241" i="9"/>
  <c r="AW230" i="9"/>
  <c r="AW238" i="9" s="1"/>
  <c r="AW146" i="9"/>
  <c r="AV231" i="9"/>
  <c r="AV237" i="9" s="1"/>
  <c r="AV147" i="9"/>
  <c r="AU239" i="9"/>
  <c r="AU240" i="9" s="1"/>
  <c r="AU234" i="9"/>
  <c r="AU235" i="9" s="1"/>
  <c r="AU137" i="9"/>
  <c r="AU151" i="9" s="1"/>
  <c r="AU134" i="9"/>
  <c r="AU148" i="9" s="1"/>
  <c r="AU138" i="9"/>
  <c r="AU152" i="9" s="1"/>
  <c r="AU139" i="9"/>
  <c r="AU153" i="9" s="1"/>
  <c r="AU96" i="9"/>
  <c r="AU94" i="9"/>
  <c r="AU140" i="9"/>
  <c r="AU154" i="9" s="1"/>
  <c r="AU136" i="9"/>
  <c r="AU150" i="9" s="1"/>
  <c r="AU135" i="9"/>
  <c r="AU149" i="9" s="1"/>
  <c r="AU142" i="9"/>
  <c r="AU156" i="9" s="1"/>
  <c r="AU141" i="9"/>
  <c r="AU155" i="9" s="1"/>
  <c r="AU100" i="9"/>
  <c r="AU169" i="9"/>
  <c r="AU167" i="9"/>
  <c r="AU170" i="9"/>
  <c r="AU168" i="9"/>
  <c r="AU171" i="9"/>
  <c r="AU172" i="9"/>
  <c r="AU98" i="9"/>
  <c r="AU162" i="9"/>
  <c r="AU165" i="9"/>
  <c r="AU161" i="9"/>
  <c r="AU163" i="9"/>
  <c r="AW221" i="9"/>
  <c r="AW189" i="9"/>
  <c r="AW194" i="9"/>
  <c r="AW199" i="9" s="1"/>
  <c r="AW201" i="9" s="1"/>
  <c r="AW182" i="9"/>
  <c r="AW204" i="9"/>
  <c r="AW175" i="9"/>
  <c r="AW159" i="9"/>
  <c r="AW132" i="9"/>
  <c r="AW108" i="9"/>
  <c r="AW84" i="9"/>
  <c r="AW71" i="9"/>
  <c r="AW54" i="9"/>
  <c r="AW101" i="9" s="1"/>
  <c r="AX53" i="9"/>
  <c r="AU200" i="9"/>
  <c r="AU68" i="9"/>
  <c r="AU63" i="9"/>
  <c r="AU62" i="9"/>
  <c r="AU61" i="9"/>
  <c r="AU60" i="9"/>
  <c r="AU120" i="9"/>
  <c r="AV222" i="9"/>
  <c r="AV224" i="9" s="1"/>
  <c r="AV190" i="9"/>
  <c r="AV191" i="9" s="1"/>
  <c r="AV205" i="9"/>
  <c r="AV206" i="9" s="1"/>
  <c r="AV183" i="9"/>
  <c r="AV186" i="9" s="1"/>
  <c r="AV195" i="9"/>
  <c r="AV196" i="9" s="1"/>
  <c r="AV176" i="9"/>
  <c r="AV166" i="9"/>
  <c r="AV160" i="9"/>
  <c r="AV133" i="9"/>
  <c r="AV125" i="9"/>
  <c r="AV117" i="9"/>
  <c r="AV113" i="9"/>
  <c r="AV115" i="9" s="1"/>
  <c r="AV121" i="9"/>
  <c r="AV123" i="9" s="1"/>
  <c r="AV109" i="9"/>
  <c r="AV111" i="9" s="1"/>
  <c r="AV97" i="9"/>
  <c r="AV99" i="9" s="1"/>
  <c r="AV93" i="9"/>
  <c r="AV95" i="9" s="1"/>
  <c r="AV89" i="9"/>
  <c r="AV91" i="9" s="1"/>
  <c r="AV85" i="9"/>
  <c r="AV77" i="9"/>
  <c r="AV64" i="9"/>
  <c r="AV59" i="9"/>
  <c r="AV72" i="9"/>
  <c r="AV58" i="9"/>
  <c r="AV57" i="9"/>
  <c r="AV56" i="9"/>
  <c r="AV55" i="9"/>
  <c r="AU112" i="9"/>
  <c r="AU110" i="9"/>
  <c r="AV80" i="9"/>
  <c r="AV78" i="9"/>
  <c r="AV81" i="9"/>
  <c r="AV79" i="9"/>
  <c r="AV75" i="9"/>
  <c r="AV74" i="9"/>
  <c r="AV73" i="9"/>
  <c r="AV76" i="9"/>
  <c r="AU65" i="9"/>
  <c r="AU67" i="9"/>
  <c r="AU66" i="9"/>
  <c r="AU114" i="9"/>
  <c r="AU116" i="9"/>
  <c r="AV86" i="9"/>
  <c r="AU90" i="9"/>
  <c r="AU88" i="9"/>
  <c r="AU87" i="9"/>
  <c r="AU124" i="9"/>
  <c r="AU122" i="9"/>
  <c r="AU185" i="9"/>
  <c r="AU184" i="9"/>
  <c r="AU92" i="9"/>
  <c r="AV227" i="9"/>
  <c r="AV223" i="9"/>
  <c r="AF297" i="22" l="1"/>
  <c r="AF298" i="22" s="1"/>
  <c r="M34" i="26"/>
  <c r="AG228" i="22"/>
  <c r="AG262" i="22" s="1"/>
  <c r="AG295" i="22" s="1"/>
  <c r="AV207" i="9"/>
  <c r="AD298" i="22"/>
  <c r="AH32" i="26"/>
  <c r="AG291" i="22"/>
  <c r="AG290" i="22"/>
  <c r="AE295" i="22"/>
  <c r="AE297" i="22" s="1"/>
  <c r="AE264" i="22"/>
  <c r="AF33" i="26" s="1"/>
  <c r="AE33" i="26" s="1"/>
  <c r="AI30" i="26"/>
  <c r="M18" i="26"/>
  <c r="AF264" i="22"/>
  <c r="AF34" i="26" s="1"/>
  <c r="AE34" i="26" s="1"/>
  <c r="AV178" i="9"/>
  <c r="AV177" i="9"/>
  <c r="AV179" i="9"/>
  <c r="AV118" i="9"/>
  <c r="AV119" i="9"/>
  <c r="AW236" i="9"/>
  <c r="AW241" i="9"/>
  <c r="AW233" i="9"/>
  <c r="AV232" i="9"/>
  <c r="AX230" i="9"/>
  <c r="AX241" i="9" s="1"/>
  <c r="AX146" i="9"/>
  <c r="AW231" i="9"/>
  <c r="AW237" i="9" s="1"/>
  <c r="AW147" i="9"/>
  <c r="AV239" i="9"/>
  <c r="AV240" i="9" s="1"/>
  <c r="AV234" i="9"/>
  <c r="AV235" i="9" s="1"/>
  <c r="AV139" i="9"/>
  <c r="AV153" i="9" s="1"/>
  <c r="AV137" i="9"/>
  <c r="AV151" i="9" s="1"/>
  <c r="AV134" i="9"/>
  <c r="AV148" i="9" s="1"/>
  <c r="AV138" i="9"/>
  <c r="AV152" i="9" s="1"/>
  <c r="AV96" i="9"/>
  <c r="AV94" i="9"/>
  <c r="AV162" i="9"/>
  <c r="AV165" i="9"/>
  <c r="AV161" i="9"/>
  <c r="AV163" i="9"/>
  <c r="AW76" i="9"/>
  <c r="AW75" i="9"/>
  <c r="AW74" i="9"/>
  <c r="AW73" i="9"/>
  <c r="AW79" i="9"/>
  <c r="AW78" i="9"/>
  <c r="AW81" i="9"/>
  <c r="AW80" i="9"/>
  <c r="AV100" i="9"/>
  <c r="AV172" i="9"/>
  <c r="AV170" i="9"/>
  <c r="AV168" i="9"/>
  <c r="AV171" i="9"/>
  <c r="AV167" i="9"/>
  <c r="AV169" i="9"/>
  <c r="AW86" i="9"/>
  <c r="AV200" i="9"/>
  <c r="AV63" i="9"/>
  <c r="AV68" i="9"/>
  <c r="AV62" i="9"/>
  <c r="AV61" i="9"/>
  <c r="AV60" i="9"/>
  <c r="AV112" i="9"/>
  <c r="AV110" i="9"/>
  <c r="AV67" i="9"/>
  <c r="AV65" i="9"/>
  <c r="AV66" i="9"/>
  <c r="AV124" i="9"/>
  <c r="AV122" i="9"/>
  <c r="AW223" i="9"/>
  <c r="AW227" i="9"/>
  <c r="AV98" i="9"/>
  <c r="AV116" i="9"/>
  <c r="AV114" i="9"/>
  <c r="AV184" i="9"/>
  <c r="AV185" i="9"/>
  <c r="AV120" i="9"/>
  <c r="AV90" i="9"/>
  <c r="AV88" i="9"/>
  <c r="AV87" i="9"/>
  <c r="AX204" i="9"/>
  <c r="AX221" i="9"/>
  <c r="AX182" i="9"/>
  <c r="AX175" i="9"/>
  <c r="AX159" i="9"/>
  <c r="AX189" i="9"/>
  <c r="AX194" i="9"/>
  <c r="AX199" i="9" s="1"/>
  <c r="AX201" i="9" s="1"/>
  <c r="AX132" i="9"/>
  <c r="AX108" i="9"/>
  <c r="AX84" i="9"/>
  <c r="AX71" i="9"/>
  <c r="AX54" i="9"/>
  <c r="AX101" i="9" s="1"/>
  <c r="AY53" i="9"/>
  <c r="AV92" i="9"/>
  <c r="AV142" i="9"/>
  <c r="AV156" i="9" s="1"/>
  <c r="AV141" i="9"/>
  <c r="AV155" i="9" s="1"/>
  <c r="AV140" i="9"/>
  <c r="AV154" i="9" s="1"/>
  <c r="AV136" i="9"/>
  <c r="AV150" i="9" s="1"/>
  <c r="AV135" i="9"/>
  <c r="AV149" i="9" s="1"/>
  <c r="AW205" i="9"/>
  <c r="AW206" i="9" s="1"/>
  <c r="AW222" i="9"/>
  <c r="AW224" i="9" s="1"/>
  <c r="AW176" i="9"/>
  <c r="AW183" i="9"/>
  <c r="AW186" i="9" s="1"/>
  <c r="AW166" i="9"/>
  <c r="AW190" i="9"/>
  <c r="AW191" i="9" s="1"/>
  <c r="AW160" i="9"/>
  <c r="AW195" i="9"/>
  <c r="AW196" i="9" s="1"/>
  <c r="AW133" i="9"/>
  <c r="AW121" i="9"/>
  <c r="AW123" i="9" s="1"/>
  <c r="AW113" i="9"/>
  <c r="AW115" i="9" s="1"/>
  <c r="AW125" i="9"/>
  <c r="AW109" i="9"/>
  <c r="AW111" i="9" s="1"/>
  <c r="AW117" i="9"/>
  <c r="AW93" i="9"/>
  <c r="AW95" i="9" s="1"/>
  <c r="AW89" i="9"/>
  <c r="AW91" i="9" s="1"/>
  <c r="AW85" i="9"/>
  <c r="AW72" i="9"/>
  <c r="AW97" i="9"/>
  <c r="AW99" i="9" s="1"/>
  <c r="AW77" i="9"/>
  <c r="AW64" i="9"/>
  <c r="AW59" i="9"/>
  <c r="AW58" i="9"/>
  <c r="AW57" i="9"/>
  <c r="AW56" i="9"/>
  <c r="AW55" i="9"/>
  <c r="M35" i="26" l="1"/>
  <c r="AW207" i="9"/>
  <c r="AE298" i="22"/>
  <c r="AH33" i="26"/>
  <c r="AG264" i="22"/>
  <c r="AF35" i="26" s="1"/>
  <c r="AE35" i="26" s="1"/>
  <c r="AH34" i="26"/>
  <c r="AG297" i="22"/>
  <c r="AD299" i="22"/>
  <c r="AI32" i="26" s="1"/>
  <c r="AE299" i="22"/>
  <c r="AI33" i="26" s="1"/>
  <c r="AW118" i="9"/>
  <c r="AW119" i="9"/>
  <c r="AW179" i="9"/>
  <c r="AW178" i="9"/>
  <c r="AW177" i="9"/>
  <c r="AX238" i="9"/>
  <c r="AX233" i="9"/>
  <c r="AW232" i="9"/>
  <c r="AX236" i="9"/>
  <c r="AY230" i="9"/>
  <c r="AY238" i="9" s="1"/>
  <c r="AY146" i="9"/>
  <c r="AX231" i="9"/>
  <c r="AX232" i="9" s="1"/>
  <c r="AX147" i="9"/>
  <c r="AW234" i="9"/>
  <c r="AW235" i="9" s="1"/>
  <c r="AW239" i="9"/>
  <c r="AW240" i="9" s="1"/>
  <c r="AW139" i="9"/>
  <c r="AW153" i="9" s="1"/>
  <c r="AW137" i="9"/>
  <c r="AW151" i="9" s="1"/>
  <c r="AW134" i="9"/>
  <c r="AW148" i="9" s="1"/>
  <c r="AW138" i="9"/>
  <c r="AW152" i="9" s="1"/>
  <c r="AW100" i="9"/>
  <c r="AW116" i="9"/>
  <c r="AW114" i="9"/>
  <c r="AW98" i="9"/>
  <c r="AW124" i="9"/>
  <c r="AW122" i="9"/>
  <c r="AW90" i="9"/>
  <c r="AW88" i="9"/>
  <c r="AW87" i="9"/>
  <c r="AW140" i="9"/>
  <c r="AW154" i="9" s="1"/>
  <c r="AW142" i="9"/>
  <c r="AW156" i="9" s="1"/>
  <c r="AW141" i="9"/>
  <c r="AW155" i="9" s="1"/>
  <c r="AW136" i="9"/>
  <c r="AW150" i="9" s="1"/>
  <c r="AW135" i="9"/>
  <c r="AW149" i="9" s="1"/>
  <c r="AX222" i="9"/>
  <c r="AX224" i="9" s="1"/>
  <c r="AX205" i="9"/>
  <c r="AX206" i="9" s="1"/>
  <c r="AX195" i="9"/>
  <c r="AX196" i="9" s="1"/>
  <c r="AX183" i="9"/>
  <c r="AX186" i="9" s="1"/>
  <c r="AX190" i="9"/>
  <c r="AX191" i="9" s="1"/>
  <c r="AX160" i="9"/>
  <c r="AX176" i="9"/>
  <c r="AX166" i="9"/>
  <c r="AX133" i="9"/>
  <c r="AX125" i="9"/>
  <c r="AX113" i="9"/>
  <c r="AX115" i="9" s="1"/>
  <c r="AX121" i="9"/>
  <c r="AX123" i="9" s="1"/>
  <c r="AX109" i="9"/>
  <c r="AX111" i="9" s="1"/>
  <c r="AX117" i="9"/>
  <c r="AX89" i="9"/>
  <c r="AX91" i="9" s="1"/>
  <c r="AX85" i="9"/>
  <c r="AX97" i="9"/>
  <c r="AX99" i="9" s="1"/>
  <c r="AX93" i="9"/>
  <c r="AX95" i="9" s="1"/>
  <c r="AX77" i="9"/>
  <c r="AX64" i="9"/>
  <c r="AX59" i="9"/>
  <c r="AX58" i="9"/>
  <c r="AX57" i="9"/>
  <c r="AX56" i="9"/>
  <c r="AX55" i="9"/>
  <c r="AX72" i="9"/>
  <c r="AX80" i="9"/>
  <c r="AX78" i="9"/>
  <c r="AX74" i="9"/>
  <c r="AX81" i="9"/>
  <c r="AX73" i="9"/>
  <c r="AX76" i="9"/>
  <c r="AX79" i="9"/>
  <c r="AX75" i="9"/>
  <c r="AW200" i="9"/>
  <c r="AW63" i="9"/>
  <c r="AW62" i="9"/>
  <c r="AW61" i="9"/>
  <c r="AW60" i="9"/>
  <c r="AW68" i="9"/>
  <c r="AW96" i="9"/>
  <c r="AW94" i="9"/>
  <c r="AW165" i="9"/>
  <c r="AW163" i="9"/>
  <c r="AW162" i="9"/>
  <c r="AW161" i="9"/>
  <c r="AX86" i="9"/>
  <c r="AW66" i="9"/>
  <c r="AW65" i="9"/>
  <c r="AW67" i="9"/>
  <c r="AW120" i="9"/>
  <c r="AX227" i="9"/>
  <c r="AX223" i="9"/>
  <c r="AW112" i="9"/>
  <c r="AW110" i="9"/>
  <c r="AW172" i="9"/>
  <c r="AW170" i="9"/>
  <c r="AW168" i="9"/>
  <c r="AW167" i="9"/>
  <c r="AW171" i="9"/>
  <c r="AW169" i="9"/>
  <c r="AW92" i="9"/>
  <c r="AW185" i="9"/>
  <c r="AW184" i="9"/>
  <c r="AY221" i="9"/>
  <c r="AY194" i="9"/>
  <c r="AY199" i="9" s="1"/>
  <c r="AY201" i="9" s="1"/>
  <c r="AY182" i="9"/>
  <c r="AY159" i="9"/>
  <c r="AY189" i="9"/>
  <c r="AY204" i="9"/>
  <c r="AY175" i="9"/>
  <c r="AY132" i="9"/>
  <c r="AY108" i="9"/>
  <c r="AY84" i="9"/>
  <c r="AY71" i="9"/>
  <c r="AY54" i="9"/>
  <c r="AY101" i="9" s="1"/>
  <c r="AZ53" i="9"/>
  <c r="AX207" i="9" l="1"/>
  <c r="AH35" i="26"/>
  <c r="AH36" i="26" s="1"/>
  <c r="AG298" i="22"/>
  <c r="AG299" i="22" s="1"/>
  <c r="AF299" i="22"/>
  <c r="AI34" i="26" s="1"/>
  <c r="AX118" i="9"/>
  <c r="AX119" i="9"/>
  <c r="AX179" i="9"/>
  <c r="AX178" i="9"/>
  <c r="AX177" i="9"/>
  <c r="AX237" i="9"/>
  <c r="AY233" i="9"/>
  <c r="AY236" i="9"/>
  <c r="AY241" i="9"/>
  <c r="AZ230" i="9"/>
  <c r="AZ233" i="9" s="1"/>
  <c r="AZ146" i="9"/>
  <c r="AY231" i="9"/>
  <c r="AY232" i="9" s="1"/>
  <c r="AY147" i="9"/>
  <c r="AX234" i="9"/>
  <c r="AX235" i="9" s="1"/>
  <c r="AX239" i="9"/>
  <c r="AX240" i="9" s="1"/>
  <c r="AX139" i="9"/>
  <c r="AX153" i="9" s="1"/>
  <c r="AX137" i="9"/>
  <c r="AX151" i="9" s="1"/>
  <c r="AX134" i="9"/>
  <c r="AX148" i="9" s="1"/>
  <c r="AX138" i="9"/>
  <c r="AX152" i="9" s="1"/>
  <c r="AZ221" i="9"/>
  <c r="AZ182" i="9"/>
  <c r="AZ189" i="9"/>
  <c r="AZ204" i="9"/>
  <c r="AZ194" i="9"/>
  <c r="AZ199" i="9" s="1"/>
  <c r="AZ201" i="9" s="1"/>
  <c r="AZ175" i="9"/>
  <c r="AZ159" i="9"/>
  <c r="AZ132" i="9"/>
  <c r="AZ108" i="9"/>
  <c r="AZ84" i="9"/>
  <c r="AZ71" i="9"/>
  <c r="AZ54" i="9"/>
  <c r="AZ101" i="9" s="1"/>
  <c r="BA53" i="9"/>
  <c r="AY222" i="9"/>
  <c r="AY224" i="9" s="1"/>
  <c r="AY205" i="9"/>
  <c r="AY206" i="9" s="1"/>
  <c r="AY183" i="9"/>
  <c r="AY186" i="9" s="1"/>
  <c r="AY190" i="9"/>
  <c r="AY191" i="9" s="1"/>
  <c r="AY195" i="9"/>
  <c r="AY196" i="9" s="1"/>
  <c r="AY176" i="9"/>
  <c r="AY160" i="9"/>
  <c r="AY166" i="9"/>
  <c r="AY133" i="9"/>
  <c r="AY121" i="9"/>
  <c r="AY123" i="9" s="1"/>
  <c r="AY109" i="9"/>
  <c r="AY111" i="9" s="1"/>
  <c r="AY125" i="9"/>
  <c r="AY117" i="9"/>
  <c r="AY113" i="9"/>
  <c r="AY115" i="9" s="1"/>
  <c r="AY85" i="9"/>
  <c r="AY64" i="9"/>
  <c r="AY97" i="9"/>
  <c r="AY99" i="9" s="1"/>
  <c r="AY93" i="9"/>
  <c r="AY95" i="9" s="1"/>
  <c r="AY89" i="9"/>
  <c r="AY91" i="9" s="1"/>
  <c r="AY59" i="9"/>
  <c r="AY58" i="9"/>
  <c r="AY57" i="9"/>
  <c r="AY56" i="9"/>
  <c r="AY55" i="9"/>
  <c r="AY72" i="9"/>
  <c r="AY77" i="9"/>
  <c r="AX98" i="9"/>
  <c r="AX142" i="9"/>
  <c r="AX156" i="9" s="1"/>
  <c r="AX141" i="9"/>
  <c r="AX155" i="9" s="1"/>
  <c r="AX136" i="9"/>
  <c r="AX150" i="9" s="1"/>
  <c r="AX135" i="9"/>
  <c r="AX149" i="9" s="1"/>
  <c r="AX140" i="9"/>
  <c r="AX154" i="9" s="1"/>
  <c r="AY81" i="9"/>
  <c r="AY79" i="9"/>
  <c r="AY80" i="9"/>
  <c r="AY78" i="9"/>
  <c r="AY74" i="9"/>
  <c r="AY73" i="9"/>
  <c r="AY76" i="9"/>
  <c r="AY75" i="9"/>
  <c r="AX90" i="9"/>
  <c r="AX88" i="9"/>
  <c r="AX87" i="9"/>
  <c r="AX171" i="9"/>
  <c r="AX170" i="9"/>
  <c r="AX168" i="9"/>
  <c r="AX169" i="9"/>
  <c r="AX172" i="9"/>
  <c r="AX167" i="9"/>
  <c r="AX92" i="9"/>
  <c r="AX200" i="9"/>
  <c r="AX63" i="9"/>
  <c r="AX62" i="9"/>
  <c r="AX61" i="9"/>
  <c r="AX60" i="9"/>
  <c r="AX68" i="9"/>
  <c r="AX120" i="9"/>
  <c r="AX165" i="9"/>
  <c r="AX163" i="9"/>
  <c r="AX162" i="9"/>
  <c r="AX161" i="9"/>
  <c r="AY86" i="9"/>
  <c r="AY223" i="9"/>
  <c r="AY227" i="9"/>
  <c r="AX65" i="9"/>
  <c r="AX67" i="9"/>
  <c r="AX66" i="9"/>
  <c r="AX112" i="9"/>
  <c r="AX110" i="9"/>
  <c r="AX122" i="9"/>
  <c r="AX124" i="9"/>
  <c r="AX185" i="9"/>
  <c r="AX184" i="9"/>
  <c r="AX96" i="9"/>
  <c r="AX94" i="9"/>
  <c r="AX116" i="9"/>
  <c r="AX114" i="9"/>
  <c r="AX100" i="9"/>
  <c r="G303" i="22" l="1"/>
  <c r="G304" i="22" s="1"/>
  <c r="AY207" i="9"/>
  <c r="G302" i="22"/>
  <c r="AI35" i="26"/>
  <c r="AI36" i="26" s="1"/>
  <c r="AY118" i="9"/>
  <c r="AY119" i="9"/>
  <c r="AY178" i="9"/>
  <c r="AY179" i="9"/>
  <c r="AY177" i="9"/>
  <c r="AZ241" i="9"/>
  <c r="AZ236" i="9"/>
  <c r="AZ238" i="9"/>
  <c r="AY237" i="9"/>
  <c r="BA230" i="9"/>
  <c r="BA233" i="9" s="1"/>
  <c r="BA146" i="9"/>
  <c r="AZ231" i="9"/>
  <c r="AZ232" i="9" s="1"/>
  <c r="AZ147" i="9"/>
  <c r="AY234" i="9"/>
  <c r="AY235" i="9" s="1"/>
  <c r="AY239" i="9"/>
  <c r="AY240" i="9" s="1"/>
  <c r="AY138" i="9"/>
  <c r="AY152" i="9" s="1"/>
  <c r="AY139" i="9"/>
  <c r="AY153" i="9" s="1"/>
  <c r="AY137" i="9"/>
  <c r="AY151" i="9" s="1"/>
  <c r="AY134" i="9"/>
  <c r="AY148" i="9" s="1"/>
  <c r="AY98" i="9"/>
  <c r="AY142" i="9"/>
  <c r="AY156" i="9" s="1"/>
  <c r="AY141" i="9"/>
  <c r="AY155" i="9" s="1"/>
  <c r="AY136" i="9"/>
  <c r="AY150" i="9" s="1"/>
  <c r="AY135" i="9"/>
  <c r="AY149" i="9" s="1"/>
  <c r="AY140" i="9"/>
  <c r="AY154" i="9" s="1"/>
  <c r="AY67" i="9"/>
  <c r="AY66" i="9"/>
  <c r="AY65" i="9"/>
  <c r="AY170" i="9"/>
  <c r="AY168" i="9"/>
  <c r="AY171" i="9"/>
  <c r="AY169" i="9"/>
  <c r="AY172" i="9"/>
  <c r="AY167" i="9"/>
  <c r="AY88" i="9"/>
  <c r="AY87" i="9"/>
  <c r="AY90" i="9"/>
  <c r="AY165" i="9"/>
  <c r="AY161" i="9"/>
  <c r="AY163" i="9"/>
  <c r="AY162" i="9"/>
  <c r="BA221" i="9"/>
  <c r="BA204" i="9"/>
  <c r="BA189" i="9"/>
  <c r="BA194" i="9"/>
  <c r="BA199" i="9" s="1"/>
  <c r="BA201" i="9" s="1"/>
  <c r="BA175" i="9"/>
  <c r="BA182" i="9"/>
  <c r="BA159" i="9"/>
  <c r="BA132" i="9"/>
  <c r="BA108" i="9"/>
  <c r="BA84" i="9"/>
  <c r="BA54" i="9"/>
  <c r="BA101" i="9" s="1"/>
  <c r="BB53" i="9"/>
  <c r="BA71" i="9"/>
  <c r="AY116" i="9"/>
  <c r="AY114" i="9"/>
  <c r="AZ205" i="9"/>
  <c r="AZ206" i="9" s="1"/>
  <c r="AZ222" i="9"/>
  <c r="AZ224" i="9" s="1"/>
  <c r="AZ183" i="9"/>
  <c r="AZ186" i="9" s="1"/>
  <c r="AZ190" i="9"/>
  <c r="AZ191" i="9" s="1"/>
  <c r="AZ195" i="9"/>
  <c r="AZ196" i="9" s="1"/>
  <c r="AZ176" i="9"/>
  <c r="AZ160" i="9"/>
  <c r="AZ166" i="9"/>
  <c r="AZ133" i="9"/>
  <c r="AZ125" i="9"/>
  <c r="AZ117" i="9"/>
  <c r="AZ121" i="9"/>
  <c r="AZ123" i="9" s="1"/>
  <c r="AZ109" i="9"/>
  <c r="AZ111" i="9" s="1"/>
  <c r="AZ113" i="9"/>
  <c r="AZ115" i="9" s="1"/>
  <c r="AZ77" i="9"/>
  <c r="AZ97" i="9"/>
  <c r="AZ99" i="9" s="1"/>
  <c r="AZ93" i="9"/>
  <c r="AZ95" i="9" s="1"/>
  <c r="AZ89" i="9"/>
  <c r="AZ91" i="9" s="1"/>
  <c r="AZ85" i="9"/>
  <c r="AZ64" i="9"/>
  <c r="AZ59" i="9"/>
  <c r="AZ58" i="9"/>
  <c r="AZ57" i="9"/>
  <c r="AZ56" i="9"/>
  <c r="AZ55" i="9"/>
  <c r="AZ72" i="9"/>
  <c r="AY200" i="9"/>
  <c r="AY68" i="9"/>
  <c r="AY61" i="9"/>
  <c r="AY60" i="9"/>
  <c r="AY63" i="9"/>
  <c r="AY62" i="9"/>
  <c r="AY120" i="9"/>
  <c r="AZ81" i="9"/>
  <c r="AZ79" i="9"/>
  <c r="AZ80" i="9"/>
  <c r="AZ78" i="9"/>
  <c r="AZ73" i="9"/>
  <c r="AZ76" i="9"/>
  <c r="AZ75" i="9"/>
  <c r="AZ74" i="9"/>
  <c r="AY92" i="9"/>
  <c r="AZ86" i="9"/>
  <c r="AY96" i="9"/>
  <c r="AY94" i="9"/>
  <c r="AY112" i="9"/>
  <c r="AY110" i="9"/>
  <c r="AY185" i="9"/>
  <c r="AY184" i="9"/>
  <c r="AZ223" i="9"/>
  <c r="AZ227" i="9"/>
  <c r="AY100" i="9"/>
  <c r="AY124" i="9"/>
  <c r="AY122" i="9"/>
  <c r="AZ207" i="9" l="1"/>
  <c r="AZ118" i="9"/>
  <c r="AZ119" i="9"/>
  <c r="AZ179" i="9"/>
  <c r="AZ178" i="9"/>
  <c r="AZ177" i="9"/>
  <c r="BA241" i="9"/>
  <c r="BA236" i="9"/>
  <c r="AZ237" i="9"/>
  <c r="BA238" i="9"/>
  <c r="BB230" i="9"/>
  <c r="BB233" i="9" s="1"/>
  <c r="BB146" i="9"/>
  <c r="BA231" i="9"/>
  <c r="BA232" i="9" s="1"/>
  <c r="BA147" i="9"/>
  <c r="AZ234" i="9"/>
  <c r="AZ235" i="9" s="1"/>
  <c r="AZ239" i="9"/>
  <c r="AZ240" i="9" s="1"/>
  <c r="AZ138" i="9"/>
  <c r="AZ152" i="9" s="1"/>
  <c r="AZ139" i="9"/>
  <c r="AZ153" i="9" s="1"/>
  <c r="AZ134" i="9"/>
  <c r="AZ148" i="9" s="1"/>
  <c r="AZ137" i="9"/>
  <c r="AZ151" i="9" s="1"/>
  <c r="AZ100" i="9"/>
  <c r="AZ142" i="9"/>
  <c r="AZ156" i="9" s="1"/>
  <c r="AZ141" i="9"/>
  <c r="AZ155" i="9" s="1"/>
  <c r="AZ140" i="9"/>
  <c r="AZ154" i="9" s="1"/>
  <c r="AZ136" i="9"/>
  <c r="AZ150" i="9" s="1"/>
  <c r="AZ135" i="9"/>
  <c r="AZ149" i="9" s="1"/>
  <c r="BB221" i="9"/>
  <c r="BB189" i="9"/>
  <c r="BB204" i="9"/>
  <c r="BB194" i="9"/>
  <c r="BB199" i="9" s="1"/>
  <c r="BB201" i="9" s="1"/>
  <c r="BB175" i="9"/>
  <c r="BB182" i="9"/>
  <c r="BB159" i="9"/>
  <c r="BB132" i="9"/>
  <c r="BB108" i="9"/>
  <c r="BB71" i="9"/>
  <c r="BB84" i="9"/>
  <c r="BB54" i="9"/>
  <c r="BB101" i="9" s="1"/>
  <c r="BC53" i="9"/>
  <c r="AZ98" i="9"/>
  <c r="AZ171" i="9"/>
  <c r="AZ169" i="9"/>
  <c r="AZ167" i="9"/>
  <c r="AZ172" i="9"/>
  <c r="AZ170" i="9"/>
  <c r="AZ168" i="9"/>
  <c r="BA222" i="9"/>
  <c r="BA224" i="9" s="1"/>
  <c r="BA205" i="9"/>
  <c r="BA206" i="9" s="1"/>
  <c r="BA190" i="9"/>
  <c r="BA191" i="9" s="1"/>
  <c r="BA195" i="9"/>
  <c r="BA196" i="9" s="1"/>
  <c r="BA176" i="9"/>
  <c r="BA183" i="9"/>
  <c r="BA186" i="9" s="1"/>
  <c r="BA160" i="9"/>
  <c r="BA166" i="9"/>
  <c r="BA133" i="9"/>
  <c r="BA121" i="9"/>
  <c r="BA123" i="9" s="1"/>
  <c r="BA113" i="9"/>
  <c r="BA115" i="9" s="1"/>
  <c r="BA109" i="9"/>
  <c r="BA111" i="9" s="1"/>
  <c r="BA125" i="9"/>
  <c r="BA117" i="9"/>
  <c r="BA72" i="9"/>
  <c r="BA97" i="9"/>
  <c r="BA99" i="9" s="1"/>
  <c r="BA93" i="9"/>
  <c r="BA95" i="9" s="1"/>
  <c r="BA89" i="9"/>
  <c r="BA91" i="9" s="1"/>
  <c r="BA85" i="9"/>
  <c r="BA64" i="9"/>
  <c r="BA59" i="9"/>
  <c r="BA58" i="9"/>
  <c r="BA57" i="9"/>
  <c r="BA56" i="9"/>
  <c r="BA55" i="9"/>
  <c r="BA77" i="9"/>
  <c r="AZ165" i="9"/>
  <c r="AZ161" i="9"/>
  <c r="AZ163" i="9"/>
  <c r="AZ162" i="9"/>
  <c r="BA86" i="9"/>
  <c r="AZ200" i="9"/>
  <c r="AZ63" i="9"/>
  <c r="AZ60" i="9"/>
  <c r="AZ68" i="9"/>
  <c r="AZ62" i="9"/>
  <c r="AZ61" i="9"/>
  <c r="AZ116" i="9"/>
  <c r="AZ114" i="9"/>
  <c r="BA227" i="9"/>
  <c r="BA223" i="9"/>
  <c r="AZ67" i="9"/>
  <c r="AZ66" i="9"/>
  <c r="AZ65" i="9"/>
  <c r="AZ112" i="9"/>
  <c r="AZ110" i="9"/>
  <c r="AZ90" i="9"/>
  <c r="AZ88" i="9"/>
  <c r="AZ87" i="9"/>
  <c r="AZ124" i="9"/>
  <c r="AZ122" i="9"/>
  <c r="AZ92" i="9"/>
  <c r="AZ120" i="9"/>
  <c r="AZ185" i="9"/>
  <c r="AZ184" i="9"/>
  <c r="AZ96" i="9"/>
  <c r="AZ94" i="9"/>
  <c r="BA76" i="9"/>
  <c r="BA75" i="9"/>
  <c r="BA74" i="9"/>
  <c r="BA73" i="9"/>
  <c r="BA81" i="9"/>
  <c r="BA78" i="9"/>
  <c r="BA80" i="9"/>
  <c r="BA79" i="9"/>
  <c r="I13" i="26" l="1"/>
  <c r="K13" i="26" s="1"/>
  <c r="R21" i="26"/>
  <c r="X17" i="26"/>
  <c r="X22" i="26"/>
  <c r="R34" i="26"/>
  <c r="I19" i="26"/>
  <c r="I30" i="26"/>
  <c r="X24" i="26"/>
  <c r="Z24" i="26" s="1"/>
  <c r="X35" i="26"/>
  <c r="X29" i="26"/>
  <c r="R22" i="26"/>
  <c r="X28" i="26"/>
  <c r="X16" i="26"/>
  <c r="X33" i="26"/>
  <c r="R17" i="26"/>
  <c r="I24" i="26"/>
  <c r="K24" i="26" s="1"/>
  <c r="I18" i="26"/>
  <c r="I22" i="26"/>
  <c r="X34" i="26"/>
  <c r="I26" i="26"/>
  <c r="R20" i="26"/>
  <c r="X23" i="26"/>
  <c r="R28" i="26"/>
  <c r="I29" i="26"/>
  <c r="K29" i="26" s="1"/>
  <c r="I21" i="26"/>
  <c r="I35" i="26"/>
  <c r="X31" i="26"/>
  <c r="R35" i="26"/>
  <c r="X32" i="26"/>
  <c r="X18" i="26"/>
  <c r="X20" i="26"/>
  <c r="R26" i="26"/>
  <c r="T26" i="26" s="1"/>
  <c r="I16" i="26"/>
  <c r="R33" i="26"/>
  <c r="I34" i="26"/>
  <c r="R23" i="26"/>
  <c r="R24" i="26"/>
  <c r="I23" i="26"/>
  <c r="R25" i="26"/>
  <c r="X25" i="26"/>
  <c r="Z25" i="26" s="1"/>
  <c r="I17" i="26"/>
  <c r="R29" i="26"/>
  <c r="I27" i="26"/>
  <c r="I25" i="26"/>
  <c r="X19" i="26"/>
  <c r="R16" i="26"/>
  <c r="R27" i="26"/>
  <c r="X26" i="26"/>
  <c r="Z26" i="26" s="1"/>
  <c r="R19" i="26"/>
  <c r="R18" i="26"/>
  <c r="I15" i="26"/>
  <c r="R30" i="26"/>
  <c r="X21" i="26"/>
  <c r="R32" i="26"/>
  <c r="X30" i="26"/>
  <c r="R31" i="26"/>
  <c r="I33" i="26"/>
  <c r="I28" i="26"/>
  <c r="I31" i="26"/>
  <c r="X27" i="26"/>
  <c r="I20" i="26"/>
  <c r="I32" i="26"/>
  <c r="BA207" i="9"/>
  <c r="AD10" i="26"/>
  <c r="AE10" i="26" s="1"/>
  <c r="AD11" i="26"/>
  <c r="AE11" i="26" s="1"/>
  <c r="R10" i="26"/>
  <c r="T10" i="26" s="1"/>
  <c r="O11" i="26"/>
  <c r="Q11" i="26" s="1"/>
  <c r="R11" i="26"/>
  <c r="T11" i="26" s="1"/>
  <c r="O10" i="26"/>
  <c r="Q10" i="26" s="1"/>
  <c r="F11" i="26"/>
  <c r="H11" i="26" s="1"/>
  <c r="F10" i="26"/>
  <c r="H10" i="26" s="1"/>
  <c r="K11" i="26"/>
  <c r="U10" i="26"/>
  <c r="W10" i="26" s="1"/>
  <c r="U11" i="26"/>
  <c r="W11" i="26" s="1"/>
  <c r="X10" i="26"/>
  <c r="Z10" i="26" s="1"/>
  <c r="X11" i="26"/>
  <c r="Z11" i="26" s="1"/>
  <c r="K10" i="26"/>
  <c r="N10" i="26"/>
  <c r="BA118" i="9"/>
  <c r="BA119" i="9"/>
  <c r="BA179" i="9"/>
  <c r="BA178" i="9"/>
  <c r="BA177" i="9"/>
  <c r="U9" i="26"/>
  <c r="W9" i="26" s="1"/>
  <c r="L9" i="26"/>
  <c r="N9" i="26" s="1"/>
  <c r="AD9" i="26"/>
  <c r="AE9" i="26" s="1"/>
  <c r="X9" i="26"/>
  <c r="Z9" i="26" s="1"/>
  <c r="O9" i="26"/>
  <c r="Q9" i="26" s="1"/>
  <c r="R9" i="26"/>
  <c r="T9" i="26" s="1"/>
  <c r="F9" i="26"/>
  <c r="H9" i="26" s="1"/>
  <c r="I9" i="26"/>
  <c r="K9" i="26" s="1"/>
  <c r="AD7" i="26"/>
  <c r="AE7" i="26" s="1"/>
  <c r="AD8" i="26"/>
  <c r="AE8" i="26" s="1"/>
  <c r="BB236" i="9"/>
  <c r="Z30" i="26"/>
  <c r="Z28" i="26"/>
  <c r="Z18" i="26"/>
  <c r="T19" i="26"/>
  <c r="U31" i="26"/>
  <c r="W31" i="26" s="1"/>
  <c r="Z35" i="26"/>
  <c r="X14" i="26"/>
  <c r="Z14" i="26" s="1"/>
  <c r="Z31" i="26"/>
  <c r="Z17" i="26"/>
  <c r="T34" i="26"/>
  <c r="Z34" i="26"/>
  <c r="U35" i="26"/>
  <c r="W35" i="26" s="1"/>
  <c r="U7" i="26"/>
  <c r="W7" i="26" s="1"/>
  <c r="U24" i="26"/>
  <c r="W24" i="26" s="1"/>
  <c r="U20" i="26"/>
  <c r="W20" i="26" s="1"/>
  <c r="U16" i="26"/>
  <c r="W16" i="26" s="1"/>
  <c r="T28" i="26"/>
  <c r="T33" i="26"/>
  <c r="R15" i="26"/>
  <c r="T15" i="26" s="1"/>
  <c r="Z32" i="26"/>
  <c r="T22" i="26"/>
  <c r="U32" i="26"/>
  <c r="W32" i="26" s="1"/>
  <c r="T32" i="26"/>
  <c r="U28" i="26"/>
  <c r="W28" i="26" s="1"/>
  <c r="T35" i="26"/>
  <c r="U33" i="26"/>
  <c r="W33" i="26" s="1"/>
  <c r="R7" i="26"/>
  <c r="T7" i="26" s="1"/>
  <c r="Z21" i="26"/>
  <c r="T30" i="26"/>
  <c r="T18" i="26"/>
  <c r="U14" i="26"/>
  <c r="W14" i="26" s="1"/>
  <c r="U18" i="26"/>
  <c r="W18" i="26" s="1"/>
  <c r="U8" i="26"/>
  <c r="W8" i="26" s="1"/>
  <c r="T23" i="26"/>
  <c r="U30" i="26"/>
  <c r="W30" i="26" s="1"/>
  <c r="T27" i="26"/>
  <c r="U17" i="26"/>
  <c r="W17" i="26" s="1"/>
  <c r="U26" i="26"/>
  <c r="W26" i="26" s="1"/>
  <c r="T24" i="26"/>
  <c r="T29" i="26"/>
  <c r="U29" i="26"/>
  <c r="W29" i="26" s="1"/>
  <c r="Z19" i="26"/>
  <c r="Z27" i="26"/>
  <c r="X8" i="26"/>
  <c r="Z8" i="26" s="1"/>
  <c r="R8" i="26"/>
  <c r="T8" i="26" s="1"/>
  <c r="Z23" i="26"/>
  <c r="U27" i="26"/>
  <c r="W27" i="26" s="1"/>
  <c r="U19" i="26"/>
  <c r="W19" i="26" s="1"/>
  <c r="Z33" i="26"/>
  <c r="T17" i="26"/>
  <c r="R14" i="26"/>
  <c r="T14" i="26" s="1"/>
  <c r="T16" i="26"/>
  <c r="Z16" i="26"/>
  <c r="T20" i="26"/>
  <c r="U34" i="26"/>
  <c r="W34" i="26" s="1"/>
  <c r="U22" i="26"/>
  <c r="W22" i="26" s="1"/>
  <c r="X7" i="26"/>
  <c r="Z7" i="26" s="1"/>
  <c r="U23" i="26"/>
  <c r="W23" i="26" s="1"/>
  <c r="T21" i="26"/>
  <c r="Z20" i="26"/>
  <c r="T25" i="26"/>
  <c r="T31" i="26"/>
  <c r="U15" i="26"/>
  <c r="W15" i="26" s="1"/>
  <c r="U21" i="26"/>
  <c r="W21" i="26" s="1"/>
  <c r="Z22" i="26"/>
  <c r="U25" i="26"/>
  <c r="W25" i="26" s="1"/>
  <c r="Z29" i="26"/>
  <c r="BB241" i="9"/>
  <c r="F35" i="26"/>
  <c r="H35" i="26" s="1"/>
  <c r="F25" i="26"/>
  <c r="H25" i="26" s="1"/>
  <c r="N23" i="26"/>
  <c r="N24" i="26"/>
  <c r="F18" i="26"/>
  <c r="H18" i="26" s="1"/>
  <c r="K17" i="26"/>
  <c r="O24" i="26"/>
  <c r="Q24" i="26" s="1"/>
  <c r="O7" i="26"/>
  <c r="Q7" i="26" s="1"/>
  <c r="N31" i="26"/>
  <c r="L7" i="26"/>
  <c r="N7" i="26" s="1"/>
  <c r="O27" i="26"/>
  <c r="Q27" i="26" s="1"/>
  <c r="N22" i="26"/>
  <c r="O19" i="26"/>
  <c r="Q19" i="26" s="1"/>
  <c r="K32" i="26"/>
  <c r="F30" i="26"/>
  <c r="H30" i="26" s="1"/>
  <c r="O18" i="26"/>
  <c r="Q18" i="26" s="1"/>
  <c r="O16" i="26"/>
  <c r="Q16" i="26" s="1"/>
  <c r="K22" i="26"/>
  <c r="F26" i="26"/>
  <c r="H26" i="26" s="1"/>
  <c r="F14" i="26"/>
  <c r="H14" i="26" s="1"/>
  <c r="K23" i="26"/>
  <c r="F29" i="26"/>
  <c r="H29" i="26" s="1"/>
  <c r="F28" i="26"/>
  <c r="H28" i="26" s="1"/>
  <c r="O23" i="26"/>
  <c r="Q23" i="26" s="1"/>
  <c r="F8" i="26"/>
  <c r="H8" i="26" s="1"/>
  <c r="K25" i="26"/>
  <c r="O8" i="26"/>
  <c r="Q8" i="26" s="1"/>
  <c r="N26" i="26"/>
  <c r="K19" i="26"/>
  <c r="N29" i="26"/>
  <c r="L8" i="26"/>
  <c r="N8" i="26" s="1"/>
  <c r="F34" i="26"/>
  <c r="H34" i="26" s="1"/>
  <c r="N16" i="26"/>
  <c r="O20" i="26"/>
  <c r="Q20" i="26" s="1"/>
  <c r="O22" i="26"/>
  <c r="Q22" i="26" s="1"/>
  <c r="N14" i="26"/>
  <c r="K34" i="26"/>
  <c r="F32" i="26"/>
  <c r="H32" i="26" s="1"/>
  <c r="N34" i="26"/>
  <c r="F7" i="26"/>
  <c r="H7" i="26" s="1"/>
  <c r="F20" i="26"/>
  <c r="H20" i="26" s="1"/>
  <c r="O35" i="26"/>
  <c r="Q35" i="26" s="1"/>
  <c r="K18" i="26"/>
  <c r="O32" i="26"/>
  <c r="Q32" i="26" s="1"/>
  <c r="K30" i="26"/>
  <c r="F33" i="26"/>
  <c r="H33" i="26" s="1"/>
  <c r="K21" i="26"/>
  <c r="N35" i="26"/>
  <c r="N25" i="26"/>
  <c r="K26" i="26"/>
  <c r="K35" i="26"/>
  <c r="K27" i="26"/>
  <c r="N15" i="26"/>
  <c r="K28" i="26"/>
  <c r="O30" i="26"/>
  <c r="Q30" i="26" s="1"/>
  <c r="F22" i="26"/>
  <c r="H22" i="26" s="1"/>
  <c r="I8" i="26"/>
  <c r="K8" i="26" s="1"/>
  <c r="F21" i="26"/>
  <c r="H21" i="26" s="1"/>
  <c r="N30" i="26"/>
  <c r="K33" i="26"/>
  <c r="N27" i="26"/>
  <c r="N18" i="26"/>
  <c r="O28" i="26"/>
  <c r="Q28" i="26" s="1"/>
  <c r="F17" i="26"/>
  <c r="H17" i="26" s="1"/>
  <c r="N32" i="26"/>
  <c r="F23" i="26"/>
  <c r="H23" i="26" s="1"/>
  <c r="O31" i="26"/>
  <c r="Q31" i="26" s="1"/>
  <c r="O17" i="26"/>
  <c r="Q17" i="26" s="1"/>
  <c r="N17" i="26"/>
  <c r="F27" i="26"/>
  <c r="H27" i="26" s="1"/>
  <c r="O25" i="26"/>
  <c r="Q25" i="26" s="1"/>
  <c r="F24" i="26"/>
  <c r="H24" i="26" s="1"/>
  <c r="F31" i="26"/>
  <c r="H31" i="26" s="1"/>
  <c r="O29" i="26"/>
  <c r="Q29" i="26" s="1"/>
  <c r="N33" i="26"/>
  <c r="F19" i="26"/>
  <c r="H19" i="26" s="1"/>
  <c r="K20" i="26"/>
  <c r="N19" i="26"/>
  <c r="K16" i="26"/>
  <c r="O26" i="26"/>
  <c r="Q26" i="26" s="1"/>
  <c r="N20" i="26"/>
  <c r="O21" i="26"/>
  <c r="Q21" i="26" s="1"/>
  <c r="O33" i="26"/>
  <c r="Q33" i="26" s="1"/>
  <c r="N28" i="26"/>
  <c r="N21" i="26"/>
  <c r="K31" i="26"/>
  <c r="I7" i="26"/>
  <c r="K7" i="26" s="1"/>
  <c r="O34" i="26"/>
  <c r="Q34" i="26" s="1"/>
  <c r="BA237" i="9"/>
  <c r="BB238" i="9"/>
  <c r="BC230" i="9"/>
  <c r="BC233" i="9" s="1"/>
  <c r="BC146" i="9"/>
  <c r="BB231" i="9"/>
  <c r="BB232" i="9" s="1"/>
  <c r="BB147" i="9"/>
  <c r="BA234" i="9"/>
  <c r="BA235" i="9" s="1"/>
  <c r="BA239" i="9"/>
  <c r="BA240" i="9" s="1"/>
  <c r="BA134" i="9"/>
  <c r="BA148" i="9" s="1"/>
  <c r="BA138" i="9"/>
  <c r="BA152" i="9" s="1"/>
  <c r="BA139" i="9"/>
  <c r="BA153" i="9" s="1"/>
  <c r="BA137" i="9"/>
  <c r="BA151" i="9" s="1"/>
  <c r="BA92" i="9"/>
  <c r="BA116" i="9"/>
  <c r="BA114" i="9"/>
  <c r="BB81" i="9"/>
  <c r="BB79" i="9"/>
  <c r="BB78" i="9"/>
  <c r="BB73" i="9"/>
  <c r="BB76" i="9"/>
  <c r="BB80" i="9"/>
  <c r="BB75" i="9"/>
  <c r="BB74" i="9"/>
  <c r="BA96" i="9"/>
  <c r="BA94" i="9"/>
  <c r="BA124" i="9"/>
  <c r="BA122" i="9"/>
  <c r="BB227" i="9"/>
  <c r="BB223" i="9"/>
  <c r="BA100" i="9"/>
  <c r="BA142" i="9"/>
  <c r="BA156" i="9" s="1"/>
  <c r="BA141" i="9"/>
  <c r="BA155" i="9" s="1"/>
  <c r="BA136" i="9"/>
  <c r="BA150" i="9" s="1"/>
  <c r="BA135" i="9"/>
  <c r="BA149" i="9" s="1"/>
  <c r="BA140" i="9"/>
  <c r="BA154" i="9" s="1"/>
  <c r="BA171" i="9"/>
  <c r="BA169" i="9"/>
  <c r="BA167" i="9"/>
  <c r="BA170" i="9"/>
  <c r="BA168" i="9"/>
  <c r="BA172" i="9"/>
  <c r="BA98" i="9"/>
  <c r="BA163" i="9"/>
  <c r="BA162" i="9"/>
  <c r="BA165" i="9"/>
  <c r="BA161" i="9"/>
  <c r="BA200" i="9"/>
  <c r="BA68" i="9"/>
  <c r="BA62" i="9"/>
  <c r="BA63" i="9"/>
  <c r="BA61" i="9"/>
  <c r="BA60" i="9"/>
  <c r="BA120" i="9"/>
  <c r="BA185" i="9"/>
  <c r="BA184" i="9"/>
  <c r="BC221" i="9"/>
  <c r="BC204" i="9"/>
  <c r="BC194" i="9"/>
  <c r="BC199" i="9" s="1"/>
  <c r="BC201" i="9" s="1"/>
  <c r="BC182" i="9"/>
  <c r="BC189" i="9"/>
  <c r="BC175" i="9"/>
  <c r="BC159" i="9"/>
  <c r="BC132" i="9"/>
  <c r="BC108" i="9"/>
  <c r="BC84" i="9"/>
  <c r="BC71" i="9"/>
  <c r="BC54" i="9"/>
  <c r="BC101" i="9" s="1"/>
  <c r="BA66" i="9"/>
  <c r="BA67" i="9"/>
  <c r="BA65" i="9"/>
  <c r="BB195" i="9"/>
  <c r="BB196" i="9" s="1"/>
  <c r="BB190" i="9"/>
  <c r="BB191" i="9" s="1"/>
  <c r="BB176" i="9"/>
  <c r="BB222" i="9"/>
  <c r="BB224" i="9" s="1"/>
  <c r="BB183" i="9"/>
  <c r="BB186" i="9" s="1"/>
  <c r="BB205" i="9"/>
  <c r="BB206" i="9" s="1"/>
  <c r="BB160" i="9"/>
  <c r="BB166" i="9"/>
  <c r="BB133" i="9"/>
  <c r="BB125" i="9"/>
  <c r="BB121" i="9"/>
  <c r="BB123" i="9" s="1"/>
  <c r="BB117" i="9"/>
  <c r="BB113" i="9"/>
  <c r="BB115" i="9" s="1"/>
  <c r="BB109" i="9"/>
  <c r="BB111" i="9" s="1"/>
  <c r="BB97" i="9"/>
  <c r="BB99" i="9" s="1"/>
  <c r="BB93" i="9"/>
  <c r="BB95" i="9" s="1"/>
  <c r="BB89" i="9"/>
  <c r="BB91" i="9" s="1"/>
  <c r="BB85" i="9"/>
  <c r="BB58" i="9"/>
  <c r="BB57" i="9"/>
  <c r="BB56" i="9"/>
  <c r="BB55" i="9"/>
  <c r="BB72" i="9"/>
  <c r="BB77" i="9"/>
  <c r="BB64" i="9"/>
  <c r="BB59" i="9"/>
  <c r="BA90" i="9"/>
  <c r="BA88" i="9"/>
  <c r="BA87" i="9"/>
  <c r="BA110" i="9"/>
  <c r="BA112" i="9"/>
  <c r="BB86" i="9"/>
  <c r="BB207" i="9" l="1"/>
  <c r="BB118" i="9"/>
  <c r="BB119" i="9"/>
  <c r="BB179" i="9"/>
  <c r="BB177" i="9"/>
  <c r="BB178" i="9"/>
  <c r="BB237" i="9"/>
  <c r="BC241" i="9"/>
  <c r="BC236" i="9"/>
  <c r="BC238" i="9"/>
  <c r="BC231" i="9"/>
  <c r="BC232" i="9" s="1"/>
  <c r="BC147" i="9"/>
  <c r="BB234" i="9"/>
  <c r="BB235" i="9" s="1"/>
  <c r="BB239" i="9"/>
  <c r="BB240" i="9" s="1"/>
  <c r="BB137" i="9"/>
  <c r="BB151" i="9" s="1"/>
  <c r="BB134" i="9"/>
  <c r="BB148" i="9" s="1"/>
  <c r="BB138" i="9"/>
  <c r="BB152" i="9" s="1"/>
  <c r="BB139" i="9"/>
  <c r="BB153" i="9" s="1"/>
  <c r="BB163" i="9"/>
  <c r="BB162" i="9"/>
  <c r="BB165" i="9"/>
  <c r="BB161" i="9"/>
  <c r="BB112" i="9"/>
  <c r="BB110" i="9"/>
  <c r="BB114" i="9"/>
  <c r="BB116" i="9"/>
  <c r="BB184" i="9"/>
  <c r="BB185" i="9"/>
  <c r="BB120" i="9"/>
  <c r="BB200" i="9"/>
  <c r="BB68" i="9"/>
  <c r="BB62" i="9"/>
  <c r="BB63" i="9"/>
  <c r="BB61" i="9"/>
  <c r="BB60" i="9"/>
  <c r="BB90" i="9"/>
  <c r="BB88" i="9"/>
  <c r="BB87" i="9"/>
  <c r="BB124" i="9"/>
  <c r="BB122" i="9"/>
  <c r="BB65" i="9"/>
  <c r="BB66" i="9"/>
  <c r="BB67" i="9"/>
  <c r="BB92" i="9"/>
  <c r="BB96" i="9"/>
  <c r="BB94" i="9"/>
  <c r="BB142" i="9"/>
  <c r="BB156" i="9" s="1"/>
  <c r="BB141" i="9"/>
  <c r="BB155" i="9" s="1"/>
  <c r="BB136" i="9"/>
  <c r="BB150" i="9" s="1"/>
  <c r="BB135" i="9"/>
  <c r="BB149" i="9" s="1"/>
  <c r="BB140" i="9"/>
  <c r="BB154" i="9" s="1"/>
  <c r="BC195" i="9"/>
  <c r="BC196" i="9" s="1"/>
  <c r="BC222" i="9"/>
  <c r="BC224" i="9" s="1"/>
  <c r="BC205" i="9"/>
  <c r="BC206" i="9" s="1"/>
  <c r="BC176" i="9"/>
  <c r="BC183" i="9"/>
  <c r="BC186" i="9" s="1"/>
  <c r="R13" i="26" s="1"/>
  <c r="T13" i="26" s="1"/>
  <c r="T36" i="26" s="1"/>
  <c r="BC190" i="9"/>
  <c r="BC191" i="9" s="1"/>
  <c r="U13" i="26" s="1"/>
  <c r="W13" i="26" s="1"/>
  <c r="W36" i="26" s="1"/>
  <c r="BC166" i="9"/>
  <c r="BC160" i="9"/>
  <c r="BC133" i="9"/>
  <c r="BC125" i="9"/>
  <c r="BC121" i="9"/>
  <c r="BC123" i="9" s="1"/>
  <c r="BC117" i="9"/>
  <c r="BC113" i="9"/>
  <c r="BC115" i="9" s="1"/>
  <c r="BC109" i="9"/>
  <c r="BC111" i="9" s="1"/>
  <c r="BC97" i="9"/>
  <c r="BC99" i="9" s="1"/>
  <c r="BC93" i="9"/>
  <c r="BC95" i="9" s="1"/>
  <c r="BC89" i="9"/>
  <c r="BC91" i="9" s="1"/>
  <c r="BC85" i="9"/>
  <c r="BC64" i="9"/>
  <c r="BC77" i="9"/>
  <c r="BC72" i="9"/>
  <c r="BC59" i="9"/>
  <c r="BC58" i="9"/>
  <c r="BC57" i="9"/>
  <c r="BC56" i="9"/>
  <c r="BC55" i="9"/>
  <c r="BB100" i="9"/>
  <c r="BB172" i="9"/>
  <c r="BB170" i="9"/>
  <c r="BB171" i="9"/>
  <c r="BB169" i="9"/>
  <c r="BB167" i="9"/>
  <c r="BB168" i="9"/>
  <c r="BC80" i="9"/>
  <c r="BC78" i="9"/>
  <c r="BC81" i="9"/>
  <c r="BC79" i="9"/>
  <c r="BC76" i="9"/>
  <c r="BC75" i="9"/>
  <c r="BC74" i="9"/>
  <c r="BC73" i="9"/>
  <c r="F31" i="1" s="1"/>
  <c r="BB98" i="9"/>
  <c r="BC86" i="9"/>
  <c r="BC227" i="9"/>
  <c r="BC223" i="9"/>
  <c r="BC207" i="9" l="1"/>
  <c r="BC178" i="9"/>
  <c r="BC179" i="9"/>
  <c r="BC177" i="9"/>
  <c r="BC118" i="9"/>
  <c r="BC119" i="9"/>
  <c r="X13" i="26"/>
  <c r="Z13" i="26" s="1"/>
  <c r="X15" i="26"/>
  <c r="Z15" i="26" s="1"/>
  <c r="BC237" i="9"/>
  <c r="BC239" i="9"/>
  <c r="BC240" i="9" s="1"/>
  <c r="BC234" i="9"/>
  <c r="BC235" i="9" s="1"/>
  <c r="BC137" i="9"/>
  <c r="BC151" i="9" s="1"/>
  <c r="BC134" i="9"/>
  <c r="BC148" i="9" s="1"/>
  <c r="BC138" i="9"/>
  <c r="BC152" i="9" s="1"/>
  <c r="BC139" i="9"/>
  <c r="BC153" i="9" s="1"/>
  <c r="BC96" i="9"/>
  <c r="BC94" i="9"/>
  <c r="BC141" i="9"/>
  <c r="BC155" i="9" s="1"/>
  <c r="BC136" i="9"/>
  <c r="BC150" i="9" s="1"/>
  <c r="BC135" i="9"/>
  <c r="BC149" i="9" s="1"/>
  <c r="BC140" i="9"/>
  <c r="BC154" i="9" s="1"/>
  <c r="BC142" i="9"/>
  <c r="BC156" i="9" s="1"/>
  <c r="BC100" i="9"/>
  <c r="BC163" i="9"/>
  <c r="BC162" i="9"/>
  <c r="BC165" i="9"/>
  <c r="BC161" i="9"/>
  <c r="BC200" i="9"/>
  <c r="BC68" i="9"/>
  <c r="BC62" i="9"/>
  <c r="BC63" i="9"/>
  <c r="BC61" i="9"/>
  <c r="BC60" i="9"/>
  <c r="BC98" i="9"/>
  <c r="BC171" i="9"/>
  <c r="BC169" i="9"/>
  <c r="BC172" i="9"/>
  <c r="BC167" i="9"/>
  <c r="BC168" i="9"/>
  <c r="BC170" i="9"/>
  <c r="BC110" i="9"/>
  <c r="BC112" i="9"/>
  <c r="BC114" i="9"/>
  <c r="BC116" i="9"/>
  <c r="BC185" i="9"/>
  <c r="BC184" i="9"/>
  <c r="BC66" i="9"/>
  <c r="BC65" i="9"/>
  <c r="BC67" i="9"/>
  <c r="BC120" i="9"/>
  <c r="BC90" i="9"/>
  <c r="BC88" i="9"/>
  <c r="BC87" i="9"/>
  <c r="BC124" i="9"/>
  <c r="BC122" i="9"/>
  <c r="BC92" i="9"/>
  <c r="K15" i="26" l="1"/>
  <c r="I14" i="26"/>
  <c r="K14" i="26" s="1"/>
  <c r="N13" i="26"/>
  <c r="L11" i="26"/>
  <c r="N11" i="26" s="1"/>
  <c r="AF13" i="26"/>
  <c r="AF14" i="26"/>
  <c r="AE14" i="26" s="1"/>
  <c r="Z36" i="26"/>
  <c r="O13" i="26"/>
  <c r="Q13" i="26" s="1"/>
  <c r="O15" i="26"/>
  <c r="Q15" i="26" s="1"/>
  <c r="F15" i="26"/>
  <c r="H15" i="26" s="1"/>
  <c r="F16" i="26"/>
  <c r="H16" i="26" s="1"/>
  <c r="K36" i="26" l="1"/>
  <c r="N36" i="26"/>
  <c r="H36" i="26"/>
  <c r="AE13" i="26"/>
  <c r="AF36" i="26"/>
  <c r="Q36"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heatherseagle</author>
  </authors>
  <commentList>
    <comment ref="G14" authorId="0" shapeId="0" xr:uid="{0B186165-FCD4-4012-9D84-D297225A6C00}">
      <text>
        <r>
          <rPr>
            <b/>
            <sz val="9"/>
            <color indexed="81"/>
            <rFont val="Tahoma"/>
            <charset val="1"/>
          </rPr>
          <t>heatherseagle:</t>
        </r>
        <r>
          <rPr>
            <sz val="9"/>
            <color indexed="81"/>
            <rFont val="Tahoma"/>
            <charset val="1"/>
          </rPr>
          <t xml:space="preserve">
no critical or severe categories for NCDOT</t>
        </r>
      </text>
    </comment>
    <comment ref="K14" authorId="0" shapeId="0" xr:uid="{714D10D9-6E93-4F39-B977-8EE17700620B}">
      <text>
        <r>
          <rPr>
            <b/>
            <sz val="9"/>
            <color indexed="81"/>
            <rFont val="Tahoma"/>
            <charset val="1"/>
          </rPr>
          <t>heatherseagle:</t>
        </r>
        <r>
          <rPr>
            <sz val="9"/>
            <color indexed="81"/>
            <rFont val="Tahoma"/>
            <charset val="1"/>
          </rPr>
          <t xml:space="preserve">
includes unkown &amp; possible injury</t>
        </r>
      </text>
    </comment>
  </commentList>
</comments>
</file>

<file path=xl/sharedStrings.xml><?xml version="1.0" encoding="utf-8"?>
<sst xmlns="http://schemas.openxmlformats.org/spreadsheetml/2006/main" count="2052" uniqueCount="803">
  <si>
    <t>ALTA PLANNING + DESIGN</t>
  </si>
  <si>
    <t>WHAT THIS MODEL DOES:</t>
  </si>
  <si>
    <t>PROJECT NAME</t>
  </si>
  <si>
    <t>DATE OF LAST UPDATE</t>
  </si>
  <si>
    <t>DOCUMENT ORGANIZATION:</t>
  </si>
  <si>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</si>
  <si>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</si>
  <si>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</si>
  <si>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</si>
  <si>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</si>
  <si>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</si>
  <si>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</si>
  <si>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</si>
  <si>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</si>
  <si>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</si>
  <si>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</si>
  <si>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</si>
  <si>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</si>
  <si>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</si>
  <si>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</si>
  <si>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</si>
  <si>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</si>
  <si>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</si>
  <si>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</si>
  <si>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</si>
  <si>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</si>
  <si>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</si>
  <si>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</si>
  <si>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</si>
  <si>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</si>
  <si>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</si>
  <si>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</si>
  <si>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</si>
  <si>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</si>
  <si>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</si>
  <si>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</si>
  <si>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</si>
  <si>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</si>
  <si>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</si>
  <si>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</si>
  <si>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</si>
  <si>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</si>
  <si>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</si>
  <si>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</si>
  <si>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</si>
  <si>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</si>
  <si>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</si>
  <si>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</si>
  <si>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</si>
  <si>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</si>
  <si>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</si>
  <si>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</si>
  <si>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</si>
  <si>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</si>
  <si>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</si>
  <si>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</si>
  <si>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YEAR</t>
  </si>
  <si>
    <t>METRO</t>
  </si>
  <si>
    <t>&gt;3 million</t>
  </si>
  <si>
    <t>1-3 million</t>
  </si>
  <si>
    <t>500,000-1 million</t>
  </si>
  <si>
    <t>&lt;500,000</t>
  </si>
  <si>
    <t>All Cities</t>
  </si>
  <si>
    <t>CONSTRUCTION START YEAR</t>
  </si>
  <si>
    <t>LAST YEAR OF CONSTRUCTION</t>
  </si>
  <si>
    <t>LAST YEAR OF ACS DATA</t>
  </si>
  <si>
    <t></t>
  </si>
  <si>
    <t>STUDY AREA MODE SHARE</t>
  </si>
  <si>
    <t>ESTIMATED BIKE</t>
  </si>
  <si>
    <t>ESTIMATED WALK</t>
  </si>
  <si>
    <t>COLLISIONS</t>
  </si>
  <si>
    <t>PROPERTY DAMAGE ONLY</t>
  </si>
  <si>
    <t>FATAL INJURIES</t>
  </si>
  <si>
    <t>CRITICAL INJURIES</t>
  </si>
  <si>
    <t>SEVERE INJURIES</t>
  </si>
  <si>
    <t>MINOR INJURIES</t>
  </si>
  <si>
    <t>MODERATE INJURIES</t>
  </si>
  <si>
    <t>SERIOUS INJURIES</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</si>
  <si>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</si>
  <si>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</si>
  <si>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</si>
  <si>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</si>
  <si>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</si>
  <si>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</si>
  <si>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</si>
  <si>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</si>
  <si>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</si>
  <si>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</si>
  <si>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</si>
  <si>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</si>
  <si>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</si>
  <si>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</si>
  <si>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</si>
  <si>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</si>
  <si>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</si>
  <si>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</si>
  <si>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</si>
  <si>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</si>
  <si>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</si>
  <si>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</si>
  <si>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</si>
  <si>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</si>
  <si>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</si>
  <si>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</si>
  <si>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</si>
  <si>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</si>
  <si>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</si>
  <si>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</si>
  <si>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</si>
  <si>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</si>
  <si>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</si>
  <si>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</si>
  <si>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</si>
  <si>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</si>
  <si>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</si>
  <si>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</si>
  <si>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</si>
  <si>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</si>
  <si>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TOTAL CAPITAL COSTS</t>
  </si>
  <si>
    <t>CAPITAL COST SCHEDULE</t>
  </si>
  <si>
    <t>MAINTENANCE COSTS/YEAR</t>
  </si>
  <si>
    <t>REGIONAL INVESTMENT</t>
  </si>
  <si>
    <t>ANNUAL BIKE/PED SPENDING</t>
  </si>
  <si>
    <t>ACS DATA</t>
  </si>
  <si>
    <t>Walk (0.5 mi buffer)</t>
  </si>
  <si>
    <t>Bike (3.0 mi buffer)</t>
  </si>
  <si>
    <t>PROJECT AREA</t>
  </si>
  <si>
    <t>TRANSIT</t>
  </si>
  <si>
    <t>BIKE</t>
  </si>
  <si>
    <t>WALK</t>
  </si>
  <si>
    <t>TOTAL</t>
  </si>
  <si>
    <t>TABLE ID: B01003</t>
  </si>
  <si>
    <t>TABLE ID: B08301</t>
  </si>
  <si>
    <t>TABLE ID: B14001</t>
  </si>
  <si>
    <t>OTHER</t>
  </si>
  <si>
    <t>EMP</t>
  </si>
  <si>
    <t>DRVALN</t>
  </si>
  <si>
    <t>CARPL</t>
  </si>
  <si>
    <t>WRKHOME</t>
  </si>
  <si>
    <t>POP</t>
  </si>
  <si>
    <t>K-8</t>
  </si>
  <si>
    <t>9-12</t>
  </si>
  <si>
    <t>COLLEGE</t>
  </si>
  <si>
    <t>INSERT ACS DATA IN THE ROWS TO THE RIGHT 
(5,000 ROWS MAX)
BE SURE TO INCLUDE "Walk (0.5 mi buffer)" and "Bike (3.0 mi buffer)" IN COLUMN F</t>
  </si>
  <si>
    <t>TAZ DATA</t>
  </si>
  <si>
    <t>K-12</t>
  </si>
  <si>
    <t>TAZ ID</t>
  </si>
  <si>
    <t>INSERT TAZ DATA IN THE ROWS TO THE RIGHT 
(5,000 ROWS MAX)
BE SURE TO INCLUDE THE TAZ IDENTIFICATION NUMBER IN COLUMN F</t>
  </si>
  <si>
    <t>WHAT THIS TAB ALL ABOUT:</t>
  </si>
  <si>
    <t>MULTIPLIERS</t>
  </si>
  <si>
    <t>Multiplier and adjustment factors for quantifying project benefits.</t>
  </si>
  <si>
    <t>CATEGORY</t>
  </si>
  <si>
    <t>FACTOR</t>
  </si>
  <si>
    <t>UNIT</t>
  </si>
  <si>
    <t>CITATION</t>
  </si>
  <si>
    <t>LINK</t>
  </si>
  <si>
    <t>NOTES</t>
  </si>
  <si>
    <t>COLLISION</t>
  </si>
  <si>
    <t>Specific Values</t>
  </si>
  <si>
    <t>General Estimates</t>
  </si>
  <si>
    <t>-</t>
  </si>
  <si>
    <t>SHORT-TERM JOBS CREATED</t>
  </si>
  <si>
    <t>per job-year</t>
  </si>
  <si>
    <t>Estimate includes direct oon-site jobs, indirect jobs in supplier indiustries, and jobs that are induced in consumer goods and services industries as workers with direct and indirect jobs spend their increased incomes. These or any other well-documented and reasonable estimates of short-term job creation would be acceptable values to use. The most important information about short-term creation is how quickly these jobs are created, so applicants should provide quarter-by-quarter estimates of the timing of short-term job creation.</t>
  </si>
  <si>
    <t>VALUE</t>
  </si>
  <si>
    <t>BIKE COMMUTE TRIP DISTANCE</t>
  </si>
  <si>
    <t>WALK COMMUTE TRIP DISTANCE</t>
  </si>
  <si>
    <t>BIKE COLLEGE TRIP DISTANCE</t>
  </si>
  <si>
    <t>WALK COLLEGE TRIP DISTANCE</t>
  </si>
  <si>
    <t>BIKE K-12 TRIP DISTANCE</t>
  </si>
  <si>
    <t>WALK K-12 TRIP DISTANCE</t>
  </si>
  <si>
    <t>BIKE UTILITARIAN TRIP DISTANCE</t>
  </si>
  <si>
    <t>WALK UTILITARIAN TRIP DISTANCE</t>
  </si>
  <si>
    <t>VMT reduced</t>
  </si>
  <si>
    <t>mode share</t>
  </si>
  <si>
    <t>Includes school bus and transit</t>
  </si>
  <si>
    <t>VMT REDUCED</t>
  </si>
  <si>
    <t>NATIONAL MODE SHARE</t>
  </si>
  <si>
    <t>COMMUTE - DROVE ALONE</t>
  </si>
  <si>
    <t>COMMUTE - CARPOOL</t>
  </si>
  <si>
    <t>COMMUTE - TRANSIT</t>
  </si>
  <si>
    <t>COMMUTE - BIKE</t>
  </si>
  <si>
    <t>COMMUTE - WALK</t>
  </si>
  <si>
    <t>COMMUTE - OTHER</t>
  </si>
  <si>
    <t>COMMUTE - WORKED AT HOME</t>
  </si>
  <si>
    <t>COLLEGE - DROVE ALONE</t>
  </si>
  <si>
    <t>COLLEGE - CARPOOL</t>
  </si>
  <si>
    <t>COLLEGE - TRANSIT</t>
  </si>
  <si>
    <t>COLLEGE - BIKE</t>
  </si>
  <si>
    <t>COLLEGE - WALK</t>
  </si>
  <si>
    <t>COLLEGE - OTHER</t>
  </si>
  <si>
    <t>COLLEGE - WORKED AT HOME</t>
  </si>
  <si>
    <t>K-12 - DROVE ALONE</t>
  </si>
  <si>
    <t>K-12 - CARPOOL</t>
  </si>
  <si>
    <t>K-12 - TRANSIT</t>
  </si>
  <si>
    <t>K-12 - BIKE</t>
  </si>
  <si>
    <t>K-12 - WALK</t>
  </si>
  <si>
    <t>K-12 - OTHER</t>
  </si>
  <si>
    <t>K-12 - WORKED AT HOME</t>
  </si>
  <si>
    <t>UTILITARIAN - DROVE ALONE</t>
  </si>
  <si>
    <t>UTILITARIAN - CARPOOL</t>
  </si>
  <si>
    <t>UTILITARIAN - TRANSIT</t>
  </si>
  <si>
    <t>UTILITARIAN - BIKE</t>
  </si>
  <si>
    <t>UTILITARIAN - WALK</t>
  </si>
  <si>
    <t>UTILITARIAN - OTHER</t>
  </si>
  <si>
    <t>UTILITARIAN - WORKED AT HOME</t>
  </si>
  <si>
    <t>Assume ACS, 5-Year Estimates, omitting work at home trips</t>
  </si>
  <si>
    <t>LOCAL MODE SHARE</t>
  </si>
  <si>
    <t>COMMUTE - WALK AREA - WALK</t>
  </si>
  <si>
    <t>COMMUTE - BIKE AREA - BIKE</t>
  </si>
  <si>
    <t>COLLEGE - WALK AREA - WALK</t>
  </si>
  <si>
    <t>COLLEGE - BIKE AREA - BIKE</t>
  </si>
  <si>
    <t>K-12 - WALK AREA - WALK</t>
  </si>
  <si>
    <t>K-12 - BIKE AREA - BIKE</t>
  </si>
  <si>
    <t>COMMUTE - WALK AREA - DROVE ALONE</t>
  </si>
  <si>
    <t>COMMUTE - WALK AREA - CARPOOL</t>
  </si>
  <si>
    <t>COMMUTE - WALK AREA - TRANSIT</t>
  </si>
  <si>
    <t>COMMUTE - WALK AREA - BIKE</t>
  </si>
  <si>
    <t>COMMUTE - WALK AREA - OTHER</t>
  </si>
  <si>
    <t>COMMUTE - WALK AREA - WORKED AT HOME</t>
  </si>
  <si>
    <t>COMMUTE - BIKE AREA - DROVE ALONE</t>
  </si>
  <si>
    <t>COMMUTE - BIKE AREA - CARPOOL</t>
  </si>
  <si>
    <t>COMMUTE - BIKE AREA - TRANSIT</t>
  </si>
  <si>
    <t>COMMUTE - BIKE AREA - WALK</t>
  </si>
  <si>
    <t>COMMUTE - BIKE AREA - OTHER</t>
  </si>
  <si>
    <t>COMMUTE - BIKE AREA - WORKED AT HOME</t>
  </si>
  <si>
    <t>COLLEGE - WALK AREA - DROVE ALONE</t>
  </si>
  <si>
    <t>COLLEGE - WALK AREA - CARPOOL</t>
  </si>
  <si>
    <t>COLLEGE - WALK AREA - TRANSIT</t>
  </si>
  <si>
    <t>COLLEGE - WALK AREA - BIKE</t>
  </si>
  <si>
    <t>COLLEGE - WALK AREA - OTHER</t>
  </si>
  <si>
    <t>COLLEGE - WALK AREA - WORKED AT HOME</t>
  </si>
  <si>
    <t>COLLEGE - BIKE AREA - DROVE ALONE</t>
  </si>
  <si>
    <t>COLLEGE - BIKE AREA - CARPOOL</t>
  </si>
  <si>
    <t>COLLEGE - BIKE AREA - TRANSIT</t>
  </si>
  <si>
    <t>COLLEGE - BIKE AREA - WALK</t>
  </si>
  <si>
    <t>COLLEGE - BIKE AREA - OTHER</t>
  </si>
  <si>
    <t>COLLEGE - BIKE AREA - WORKED AT HOME</t>
  </si>
  <si>
    <t>K-12 - WALK AREA - DROVE ALONE</t>
  </si>
  <si>
    <t>K-12 - WALK AREA - CARPOOL</t>
  </si>
  <si>
    <t>K-12 - WALK AREA - TRANSIT</t>
  </si>
  <si>
    <t>K-12 - WALK AREA - BIKE</t>
  </si>
  <si>
    <t>K-12 - WALK AREA - OTHER</t>
  </si>
  <si>
    <t>K-12 - WALK AREA - WORKED AT HOME</t>
  </si>
  <si>
    <t>K-12 - BIKE AREA - DROVE ALONE</t>
  </si>
  <si>
    <t>K-12 - BIKE AREA - CARPOOL</t>
  </si>
  <si>
    <t>K-12 - BIKE AREA - TRANSIT</t>
  </si>
  <si>
    <t>K-12 - BIKE AREA - WALK</t>
  </si>
  <si>
    <t>K-12 - BIKE AREA - OTHER</t>
  </si>
  <si>
    <t>K-12 - BIKE AREA - WORKED AT HOME</t>
  </si>
  <si>
    <t>UTILITARIAN - WALK AREA - DROVE ALONE</t>
  </si>
  <si>
    <t>UTILITARIAN - WALK AREA - CARPOOL</t>
  </si>
  <si>
    <t>UTILITARIAN - WALK AREA - TRANSIT</t>
  </si>
  <si>
    <t>UTILITARIAN - WALK AREA - BIKE</t>
  </si>
  <si>
    <t>UTILITARIAN - WALK AREA - WALK</t>
  </si>
  <si>
    <t>UTILITARIAN - WALK AREA - OTHER</t>
  </si>
  <si>
    <t>UTILITARIAN - WALK AREA - WORKED AT HOME</t>
  </si>
  <si>
    <t>UTILITARIAN - BIKE AREA - DROVE ALONE</t>
  </si>
  <si>
    <t>UTILITARIAN - BIKE AREA - CARPOOL</t>
  </si>
  <si>
    <t>UTILITARIAN - BIKE AREA - TRANSIT</t>
  </si>
  <si>
    <t>UTILITARIAN - BIKE AREA - BIKE</t>
  </si>
  <si>
    <t>UTILITARIAN - BIKE AREA - WALK</t>
  </si>
  <si>
    <t>UTILITARIAN - BIKE AREA - OTHER</t>
  </si>
  <si>
    <t>UTILITARIAN - BIKE AREA - WORKED AT HOME</t>
  </si>
  <si>
    <t>ASSUMED LOCAL BASELINE TRIP REPLACEMENT MULTIPLIERS</t>
  </si>
  <si>
    <t>COMMUTE  - BIKE AREA - BIKE</t>
  </si>
  <si>
    <t>COLLEGE  - BIKE AREA - BIKE</t>
  </si>
  <si>
    <t>K-12  - BIKE AREA - BIKE</t>
  </si>
  <si>
    <t>UTILITARIAN  - BIKE AREA - BIKE</t>
  </si>
  <si>
    <t>trips replaced</t>
  </si>
  <si>
    <t>Assumes national average carpool size (2.40727953019561)</t>
  </si>
  <si>
    <t>MODE SHARE GOALS (20-YEAR) - ALTERNATIVE A</t>
  </si>
  <si>
    <t>MODE SHARE GOALS (20-YEAR) - ALTERNATIVE B</t>
  </si>
  <si>
    <t>MODE SHARE GOALS (20-YEAR) - ALTERNATIVE C</t>
  </si>
  <si>
    <t>MODE SHARE GOALS (20-YEAR) - ALTERNATIVE D</t>
  </si>
  <si>
    <t>Adjustment factor shows increase from baseline to meet 20-year goal</t>
  </si>
  <si>
    <t>Derived from the difference between commute baseline and 20-year goal</t>
  </si>
  <si>
    <t>PERSON TRIP RATIOS</t>
  </si>
  <si>
    <t>REFUSED - RATIO TO BIKE TO WORK TRIPS</t>
  </si>
  <si>
    <t>REFUSED - RATIO TO WALK TO WORK TRIPS</t>
  </si>
  <si>
    <t>DON'T KNOW - RATIO TO BIKE TO WORK TRIPS</t>
  </si>
  <si>
    <t>DON'T KNOW - RATIO TO WALK TO WORK TRIPS</t>
  </si>
  <si>
    <t>HOME - RATIO TO BIKE TO WORK TRIPS</t>
  </si>
  <si>
    <t>HOME - RATIO TO WALK TO WORK TRIPS</t>
  </si>
  <si>
    <t>WORK - RATIO TO BIKE TO WORK TRIPS</t>
  </si>
  <si>
    <t>WORK - RATIO TO WALK TO WORK TRIPS</t>
  </si>
  <si>
    <t>SCHOOL/DAYCARE/RELIGIOUS ACTIVITY - RATIO TO BIKE TO WORK TRIPS</t>
  </si>
  <si>
    <t>SCHOOL/DAYCARE/RELIGIOUS ACTIVITY - RATIO TO WALK TO WORK TRIPS</t>
  </si>
  <si>
    <t>MEDICAL/DENTAL - RATIO TO BIKE TO WORK TRIPS</t>
  </si>
  <si>
    <t>MEDICAL/DENTAL - RATIO TO WALK TO WORK TRIPS</t>
  </si>
  <si>
    <t>SHOPPING/ERRANDS - RATIO TO BIKE TO WORK TRIPS</t>
  </si>
  <si>
    <t>SOCIAL/RECREATIONAL - RATIO TO BIKE TO WORK TRIPS</t>
  </si>
  <si>
    <t>FAMILY/PERSONAL BUSINESS/OBLIGATIONS - RATIO TO BIKE TO WORK TRIPS</t>
  </si>
  <si>
    <t>FAMILY/PERSONAL BUSINESS/OBLIGATIONS - RATIO TO WALK TO WORK TRIPS</t>
  </si>
  <si>
    <t>TRANSPORT SOMEONE - RATIO TO BIKE TO WORK TRIPS</t>
  </si>
  <si>
    <t>TRANSPORT SOMEONE - RATIO TO WALK TO WORK TRIPS</t>
  </si>
  <si>
    <t>MEALS - RATIO TO BIKE TO WORK TRIPS</t>
  </si>
  <si>
    <t>OTHER - RATIO TO BIKE TO WORK TRIPS</t>
  </si>
  <si>
    <t>OTHER - RATIO TO WALK TO WORK TRIPS</t>
  </si>
  <si>
    <t>UTILITARIAN- RATIO TO WALK TO WORK TRIPS</t>
  </si>
  <si>
    <t>UTILITARIAN- RATIO TO BIKE TO WORK TRIPS</t>
  </si>
  <si>
    <t>NOT ASCERTAINED - RATIO TO WALK TO WORK TRIPS</t>
  </si>
  <si>
    <t>NOT ASCERTAINED- RATIO TO BIKE TO WORK TRIPS</t>
  </si>
  <si>
    <t>SHOPPING/ERRANDS - RATIO TO WALKTO WORK TRIPS</t>
  </si>
  <si>
    <t>SOCIAL/RECREATIONAL - RATIO TO WALKTO WORK TRIPS</t>
  </si>
  <si>
    <t>MEALS - RATIO TO WALKTO WORK TRIPS</t>
  </si>
  <si>
    <t>TOTAL TRIPS</t>
  </si>
  <si>
    <t>Number of refused trips divided by work trips</t>
  </si>
  <si>
    <t>Number of don't know trips divided by work trips</t>
  </si>
  <si>
    <t>Number of not ascertained trips divided by work trips</t>
  </si>
  <si>
    <t>Number of home trips divided by work trips</t>
  </si>
  <si>
    <t>Number of school/day/religious activities trips divided by work trips</t>
  </si>
  <si>
    <t>Number of medical/dental trips divided by work trips</t>
  </si>
  <si>
    <t>Number of shopping/errands trips divided by work trips</t>
  </si>
  <si>
    <t>Number of social/recreational trips divided by work trips</t>
  </si>
  <si>
    <t>Number of family/personal business/obligations trips divided by work trips</t>
  </si>
  <si>
    <t>Number of transport someone trips divided by work trips</t>
  </si>
  <si>
    <t>Number of meals trips divided by work trips</t>
  </si>
  <si>
    <t>Number of other trips divided by work trips</t>
  </si>
  <si>
    <t xml:space="preserve">Number of total walk trips divided by total trips </t>
  </si>
  <si>
    <t>Number of total bike trips divided by total trips</t>
  </si>
  <si>
    <t>ratio to total trips</t>
  </si>
  <si>
    <t>ratio to walk to work trips</t>
  </si>
  <si>
    <t>ratio to bike to work trips</t>
  </si>
  <si>
    <t>$USD</t>
  </si>
  <si>
    <t>ADJUSTED VALUE</t>
  </si>
  <si>
    <t>EMISSIONS COST REDUCTIONS</t>
  </si>
  <si>
    <t>CARBON DIOXIDE</t>
  </si>
  <si>
    <t>NITROUS OXIDES (NOx)</t>
  </si>
  <si>
    <t>PARTICUlATE MATTER (PM)</t>
  </si>
  <si>
    <t>TOTAL HYDROCARBONS (THC)</t>
  </si>
  <si>
    <t>VOLATILE ORGANIC COMPOUNDS (VOC)</t>
  </si>
  <si>
    <t>CARBON MONOXIDE (CO)</t>
  </si>
  <si>
    <t>metric ton/VMT</t>
  </si>
  <si>
    <t>metric ton/VMT  for passenger cars</t>
  </si>
  <si>
    <t>metric ton/VMT  for light-duty trucks</t>
  </si>
  <si>
    <t>https://www3.epa.gov/otaq/consumer/420f08024.pdf</t>
  </si>
  <si>
    <t>SUV</t>
  </si>
  <si>
    <t>VAN</t>
  </si>
  <si>
    <t>PASSENGER CAR</t>
  </si>
  <si>
    <t>miles per travel day</t>
  </si>
  <si>
    <t>Average Annual Emissions and Fuel Consumption for Gasoline-Fueled Passenger Cars and Light Trucks, EPA (2008)</t>
  </si>
  <si>
    <t>Weighted average of passenger cars and light-duty vehicles by miles per travel day</t>
  </si>
  <si>
    <t>per VMT</t>
  </si>
  <si>
    <t xml:space="preserve">GHG Equivalencies Calculator, EPA </t>
  </si>
  <si>
    <t>https://www.epa.gov/energy/ghg-equivalencies-calculator-calculations-and-references</t>
  </si>
  <si>
    <t>HYDROCARBONS (THC)</t>
  </si>
  <si>
    <t>TOTAL EMISSIONS COST SAVINGS</t>
  </si>
  <si>
    <t>Social cost of carbon values are per unit metric ton of carbon dioxide and already discounted forward to the reference year (in 2007 nominal dollars). Unlike previous OMB guidance on social cost of carbon values, the latest OMB guidance shows the values to the nearest dollar only. The Resource Guide converted this to 2013 dollars and also shows the value to the nearest dollar. 
See Part II, Section 1 ("Clarification on the Social Cost of Carbon (SCC) Guidance and the Annual SCC Values"), for methodology of how to use 3% SCC values in TIGER BCA.</t>
  </si>
  <si>
    <t>STATE OF GOOD REPAIR</t>
  </si>
  <si>
    <t>ROAD MAINTENANCE COSTS</t>
  </si>
  <si>
    <t>OPERATING COSTS PER MILE FOR PASSENGER VEHICLES</t>
  </si>
  <si>
    <t>AVERAGE SUV PERSON TRIP LENGTH PER YEAR</t>
  </si>
  <si>
    <t>AVERAGE VAN PERSON TRIP LENGTH PER YEAR</t>
  </si>
  <si>
    <t>AVERAGE CAR PERSON TRIP LENGTH PER YEAR</t>
  </si>
  <si>
    <t>miles</t>
  </si>
  <si>
    <t>Sum of all Trip Purposes</t>
  </si>
  <si>
    <t>Weighted average of operational costs and annual average per trip length</t>
  </si>
  <si>
    <t>RATIO OF CRASH COSTS TO CONGESTION COSTS</t>
  </si>
  <si>
    <t>COST OF CRASHES AND CONGESTION PER VMT</t>
  </si>
  <si>
    <t>COST OF CRASHES PER VMT</t>
  </si>
  <si>
    <t>COST OF CONGESTION PER VMT</t>
  </si>
  <si>
    <t>SULFUR OXIDES (SOx)</t>
  </si>
  <si>
    <t>454 grams per pound; 2,204.62 lbs per metric ton. For alternative costs, see "Transportation Cost and Benefit Analysis II - Air Pollution Costs" (2015), Victoria Transport Policy Institute &lt;http://www.vtpi.org/tca/tca0510.pdf?&gt;</t>
  </si>
  <si>
    <t>Average Lifetime Emissions for Gasoline Vehicles (11.8 kilograms, Table 5.10.4-10, http://www.vtpi.org/tca/tca0510.pdf), converted from kilograms to metric tons (0.0118 metric tons), divided by Average Age of Automobiles and Trucks in Operation in the United States (11.4 years, http://www.rita.dot.gov/bts/sites/rita.dot.gov.bts/files/publications/national_transportation_statistics/html/table_01_26.html_mfd), divided by Average Annual Miles per Driver (13,476 miles, https://www.fhwa.dot.gov/ohim/onh00/bar8.htm).</t>
  </si>
  <si>
    <t>Same as passenger vehicle estimate</t>
  </si>
  <si>
    <t>California Carbon Dashboard</t>
  </si>
  <si>
    <t>http://calcarbondash.org/</t>
  </si>
  <si>
    <t>Alternative to TIGER BCA Resource Guide</t>
  </si>
  <si>
    <t>Average Annual Miles per Driver by Age Group. Last modified: Spetember 26, 2014. FHWA. https://www.fhwa.dot.gov/ohim/onh00/bar8.htm; Using Figure ES.3 "Cost of Crashes and Congestion per Vehicle Mile Traveled" ratios from 2008 report and adjusting to 2011 values. http://www.camsys.com/pubs/AAA.pdf</t>
  </si>
  <si>
    <t xml:space="preserve">Crashes vs. Congestion: What's the Cost to Society? AAA, 2011. Figure 3, pg 13. </t>
  </si>
  <si>
    <t>http://www.camsys.com/pubs/2011_AAA_CrashvCongUpd.pdf</t>
  </si>
  <si>
    <t>ratio</t>
  </si>
  <si>
    <t>STUDY AREA SIZE</t>
  </si>
  <si>
    <t>SPECIFIC COLLISION COSTS</t>
  </si>
  <si>
    <t>TOTAL COLLISION COSTS</t>
  </si>
  <si>
    <t>https://www.transportation.gov/sites/dot.gov/files/docs/BCA%20Resource%20Guide%202016.pdf</t>
  </si>
  <si>
    <t>TIGER Benefit-Cost Analysis (BCA) Resource Guide (2016)</t>
  </si>
  <si>
    <t>OPERATING AND OWNERSHIP COSTS OF SEDANS</t>
  </si>
  <si>
    <t>OPERATING AND OWNERSHIP COSTS OF SUVS</t>
  </si>
  <si>
    <t>OPERATING AND OWNERSHIP COSTS OF MINIVANS</t>
  </si>
  <si>
    <t>ALTERNATIVE NAME</t>
  </si>
  <si>
    <t>Cost-benefit calculations for Alternative A using inputs from the "UPFRONTS", "ACS DATA", "TAZ DATA", and "OPTIONAL: PROPERTY DATA" worksheets.</t>
  </si>
  <si>
    <t>HOUSEHOLD TRANSPORTATION COST SAVINGS</t>
  </si>
  <si>
    <t>EMPLOYED POPULATION</t>
  </si>
  <si>
    <t>COLLEGE STUDENT POPULATION</t>
  </si>
  <si>
    <t>K-12 STUDENT POPULATION</t>
  </si>
  <si>
    <t>COMMUTE TRIP</t>
  </si>
  <si>
    <t>COLLEGE TRIP</t>
  </si>
  <si>
    <t>K-12 SCHOOL TRIP</t>
  </si>
  <si>
    <t>SOCIAL/RECREATIONAL TRIP</t>
  </si>
  <si>
    <t>UTILITARIAN TRIP MULTIPLIER</t>
  </si>
  <si>
    <t>SOCIAL/RECREATIONAL TRIP MULTIPLIER</t>
  </si>
  <si>
    <t>ENVIRONMENTAL SUSTAINABILITY MULTIPLIERS</t>
  </si>
  <si>
    <t>TRIP DISTANCE (MILES)</t>
  </si>
  <si>
    <t>TRIP REPLACEMENT FACTORS</t>
  </si>
  <si>
    <t>/VMT</t>
  </si>
  <si>
    <t>QUALITY OF LIFE MULTIPLIERS</t>
  </si>
  <si>
    <t>ECONOMIC COMPETITIVENESS MULTIPLIERS</t>
  </si>
  <si>
    <t>CONGESTION COST SAVING SAVINGS</t>
  </si>
  <si>
    <t>SAFETY MULTIPLIERS</t>
  </si>
  <si>
    <t>COLLISION COST SAVINGS</t>
  </si>
  <si>
    <t>STATE OF GOOD REPAIR MULTIPLIERS</t>
  </si>
  <si>
    <t>ROADWAY MAINTENANCE COST SAVINGS</t>
  </si>
  <si>
    <t>TRAVEL TIMES SAVING - ALL TRIP PURPOSES</t>
  </si>
  <si>
    <t>/HOUR</t>
  </si>
  <si>
    <t>COST-BENEFIT ANALSYSIS SIMPLIFIED INPUTS</t>
  </si>
  <si>
    <t>PROJECT YEAR</t>
  </si>
  <si>
    <t>POPULATION FORECAST</t>
  </si>
  <si>
    <t>TOTAL IMPACT AREA (TAZ)</t>
  </si>
  <si>
    <t>TOTAL POPULATION</t>
  </si>
  <si>
    <t>BIKE STUDY AREA (3 MILES)</t>
  </si>
  <si>
    <t>WALK STUDY AREA (0.5 MILE)</t>
  </si>
  <si>
    <t>BIKE MODE SHARE</t>
  </si>
  <si>
    <t>UTILITARIAN TRIP</t>
  </si>
  <si>
    <t>WALK MODE SHARE</t>
  </si>
  <si>
    <t>MODE SHARE FORECAST</t>
  </si>
  <si>
    <t>BIKE TRIP FORECAST</t>
  </si>
  <si>
    <t>BIKE COMMUTE TRIPS</t>
  </si>
  <si>
    <t>WEEKDAY BIKE COMMUTE TRIPS</t>
  </si>
  <si>
    <t>WEEKDAY BIKE COLLEGE TRIPS</t>
  </si>
  <si>
    <t>BIKE COLLEGE TRIPS</t>
  </si>
  <si>
    <t>BIKE K-12 STUDENT TRIPS</t>
  </si>
  <si>
    <t>WEEKDAY BIKE K-12 STUDENT TRIPS</t>
  </si>
  <si>
    <t>WEEKDAY COLLEGE VMT REDUCED</t>
  </si>
  <si>
    <t>WEEKDAY COLLEGE VEHICLE TRIPS REDUCED</t>
  </si>
  <si>
    <t>WEEKDAY STUDENT VEHICLE TRIPS REDUCED</t>
  </si>
  <si>
    <t>WEEKDAY COMMUTE VEHICLE TRIPS REDUCED</t>
  </si>
  <si>
    <t>WEEKDAY COMMUTE VMT REDUCED</t>
  </si>
  <si>
    <t>WEEKDAY K-12 STUDENT VMT REDUCED</t>
  </si>
  <si>
    <t>BIKE UTILITARIAN TRIPS</t>
  </si>
  <si>
    <t>WEEKDAY BIKE UTILITARIAN TRIPS</t>
  </si>
  <si>
    <t>WEEKDAY UTILITARIAN VEHICLE TRIPS REDUCED</t>
  </si>
  <si>
    <t>WEEKDAY UTILITARIAN VMT REDUCED</t>
  </si>
  <si>
    <t>BIKE SOCIAL/RECREATIONAL TRIPS</t>
  </si>
  <si>
    <t>WALK TRIP FORECAST</t>
  </si>
  <si>
    <t>WALK COMMUTE TRIPS</t>
  </si>
  <si>
    <t>WEEKDAY WALK COMMUTE TRIPS</t>
  </si>
  <si>
    <t>WALK COLLEGE TRIPS</t>
  </si>
  <si>
    <t>WEEKDAY WALK COLLEGE TRIPS</t>
  </si>
  <si>
    <t>WALK K-12 STUDENT TRIPS</t>
  </si>
  <si>
    <t>WEEKDAY WALK K-12 STUDENT TRIPS</t>
  </si>
  <si>
    <t>WALK UTILITARIAN TRIPS</t>
  </si>
  <si>
    <t>WEEKDAY WALK UTILITARIAN TRIPS</t>
  </si>
  <si>
    <t>WALK SOCIAL/RECREATIONAL TRIPS</t>
  </si>
  <si>
    <t>Yes</t>
  </si>
  <si>
    <t>No</t>
  </si>
  <si>
    <t>INCLUDE SOCIAL/REC TRIPS</t>
  </si>
  <si>
    <t xml:space="preserve">     ALTERNATIVE C</t>
  </si>
  <si>
    <t xml:space="preserve">     ALTERNATIVE D</t>
  </si>
  <si>
    <t>VMT REDUCTIONS</t>
  </si>
  <si>
    <t xml:space="preserve">ANNUAL BIKE TRIPS </t>
  </si>
  <si>
    <t>ANNUAL VEHICLE TRIPS REDUCED FROM BIKING</t>
  </si>
  <si>
    <t>ANNUAL VMT REDUCED FROM BIKING</t>
  </si>
  <si>
    <t>ANNUAL WALK TRIPS</t>
  </si>
  <si>
    <t>ANNUAL VEHICLE TRIPS REDUCED FROM WALKING</t>
  </si>
  <si>
    <t>ANNUAL VMT REDUCED FROM WALKING</t>
  </si>
  <si>
    <t>TABLE 1</t>
  </si>
  <si>
    <t>TABLE 2</t>
  </si>
  <si>
    <t>TABLE 3</t>
  </si>
  <si>
    <t>TABLE 4</t>
  </si>
  <si>
    <t>TABLE 5</t>
  </si>
  <si>
    <t>TABLE 6</t>
  </si>
  <si>
    <t>TOTAL ANNUAL VEHICLE TRIPS REDUCED</t>
  </si>
  <si>
    <t>TOTAL ANNUAL BIKE AND PED TRIPS</t>
  </si>
  <si>
    <t>TOTAL ANNUAL VMT REDUCED</t>
  </si>
  <si>
    <t>ENVIRONMENTAL SUSTAINABILITY BENEFITS</t>
  </si>
  <si>
    <t>PARTICUlATE MATTER (PM) REDUCED</t>
  </si>
  <si>
    <t>NITROUS OXIDES (NOx) REDUCED</t>
  </si>
  <si>
    <t>SULFUR OXIDES (SOx) REDUCED</t>
  </si>
  <si>
    <t>CARBON DIOXIDE REDUCED</t>
  </si>
  <si>
    <t>METRIC TONS OF GHGS AND CRITERIA POLLUTANTS</t>
  </si>
  <si>
    <t>QUANTIFIED BENEFITS</t>
  </si>
  <si>
    <t>TOTAL QUANTIFIED BENEFITS</t>
  </si>
  <si>
    <t>TABLE 7</t>
  </si>
  <si>
    <t>QUALITY OF LIFE BENEFITS</t>
  </si>
  <si>
    <t>TABLE 8</t>
  </si>
  <si>
    <t>ECONOMIC COMPETITIVENESS BENEFITS</t>
  </si>
  <si>
    <t>HOUSEHOLD  TRANSPORTATION COST SAVINGS</t>
  </si>
  <si>
    <t>TRAFFIC CONGESTION COST SAVINGS</t>
  </si>
  <si>
    <t>TABLE 9</t>
  </si>
  <si>
    <t>SAFETY BENEFITS</t>
  </si>
  <si>
    <t>COLLISON COST SAVINGS</t>
  </si>
  <si>
    <t>TABLE 10</t>
  </si>
  <si>
    <t>STATE OF GOOD REPAIR BENEFITS</t>
  </si>
  <si>
    <t>TABLE 11</t>
  </si>
  <si>
    <t>CAPITAL COSTS (RAW, UNDISCOUNTED)</t>
  </si>
  <si>
    <t>MAINTENANCE COSTS (RAW, UNDISCOUNTED)</t>
  </si>
  <si>
    <t>TABLE 12</t>
  </si>
  <si>
    <t>TOTAL COSTS (RAW, UNDISCOUNTED)</t>
  </si>
  <si>
    <t>TABLE 13</t>
  </si>
  <si>
    <t>TOTAL BENEFITS (RAW, UNDISCOUNTED)</t>
  </si>
  <si>
    <t>TOTAL BENEFITS AND REGIONAL RESPONSIBILITY</t>
  </si>
  <si>
    <t>TOTAL PROJECT COSTS</t>
  </si>
  <si>
    <t>DISCOUNTED COSTS AND BENEFITS</t>
  </si>
  <si>
    <t>TABLE 14</t>
  </si>
  <si>
    <t>ANNUAL COSTS (DISCOUNTED, 3%)</t>
  </si>
  <si>
    <t>ANNUAL COSTS (DISCOUNTED, 7%)</t>
  </si>
  <si>
    <t>ANNUAL BENEFITS (BY RESPONSIBILITY, DISCOUNTED 3%)</t>
  </si>
  <si>
    <t>ANNUAL BENEFITS (BY RESPONSIBILITY, DISCOUNTED 7%)</t>
  </si>
  <si>
    <t>3% DISCOUNT RATE</t>
  </si>
  <si>
    <t>7% DISCOUNT RATE</t>
  </si>
  <si>
    <t>NET PRESENT VALUE (7% DISCOUNT RATE)</t>
  </si>
  <si>
    <t>IRR (7% DISCOUNT RATE)</t>
  </si>
  <si>
    <t>UTILITARIAN</t>
  </si>
  <si>
    <t>TRIP PURPOSE MULTILIPLIER</t>
  </si>
  <si>
    <t>VALUE (MT/VMT)</t>
  </si>
  <si>
    <t>VALUE ($/VMT)</t>
  </si>
  <si>
    <t>NET COSTS AND BENEFITS (DISCOUNTED, 3%)</t>
  </si>
  <si>
    <t>NET CUMULATIVE COSTS AND BENEFITS (DISCOUNTED, 3%)</t>
  </si>
  <si>
    <t>NET COSTS AND BENEFITS (DISCOUNTED, 7%)</t>
  </si>
  <si>
    <t>NET CUMULATIVE COSTS AND BENEFITS (DISCOUNTED, 7%)</t>
  </si>
  <si>
    <t>SOCIAL/RECREATIONAL - WALK AREA - WALK</t>
  </si>
  <si>
    <t>SOCIAL/RECREATIONAL - WALK AREA - BIKE</t>
  </si>
  <si>
    <t>SOCIAL/RECREATIONAL - BIKE AREA - WALK</t>
  </si>
  <si>
    <t>SOCIAL/RECREATIONAL - BIKE AREA - BIKE</t>
  </si>
  <si>
    <t>SOCIAL/RECREATIONAL - BIKE AREA - DROVE ALONE</t>
  </si>
  <si>
    <t>SOCIAL/RECREATIONAL - BIKE AREA - CARPOOL</t>
  </si>
  <si>
    <t>SOCIAL/RECREATIONAL - BIKE AREA - TRANSIT</t>
  </si>
  <si>
    <t>SOCIAL/RECREATIONAL - BIKE AREA - OTHER</t>
  </si>
  <si>
    <t>SOCIAL/RECREATIONAL - BIKE AREA - WORKED AT HOME</t>
  </si>
  <si>
    <t>SOCIAL/RECREATIONAL - DROVE ALONE</t>
  </si>
  <si>
    <t>SOCIAL/RECREATIONAL - CARPOOL</t>
  </si>
  <si>
    <t>SOCIAL/RECREATIONAL - TRANSIT</t>
  </si>
  <si>
    <t>SOCIAL/RECREATIONAL - BIKE</t>
  </si>
  <si>
    <t>SOCIAL/RECREATIONAL - WALK</t>
  </si>
  <si>
    <t>SOCIAL/RECREATIONAL - OTHER</t>
  </si>
  <si>
    <t>SOCIAL/RECREATIONAL - WORKED AT HOME</t>
  </si>
  <si>
    <t>BIKE SOCIAL/RECREATIONAL TRIP DISTANCE</t>
  </si>
  <si>
    <t>WALK SOCIAL/RECREATIONAL TRIP DISTANCE</t>
  </si>
  <si>
    <t>Table 2 - Common Social and Recreational Trips: National Annual Estimates of Number of Trips to Destinations and to Destinations by Mode. "Social and recreational travel: the destinations, travel modes and CO2  emissions of New Zealand households." (2011)</t>
  </si>
  <si>
    <t>https://www.msd.govt.nz/about-msd-and-our-work/publications-resources/journals-and-magazines/social-policy-journal/spj37/37-the-destinations-travel-modes-and-co2-emissions-of-new-zealand-households.html</t>
  </si>
  <si>
    <t>Weighted average of "Percentage of trips by walk for destination categories" and "NAE of trip numbers"</t>
  </si>
  <si>
    <t>Bike</t>
  </si>
  <si>
    <t>Walk</t>
  </si>
  <si>
    <t>Commute Trips</t>
  </si>
  <si>
    <t>College Trips</t>
  </si>
  <si>
    <t>Year</t>
  </si>
  <si>
    <t>Project Year</t>
  </si>
  <si>
    <t>Annual Environmental Sustainability Benefits</t>
  </si>
  <si>
    <t>Annual Quality of Life Benefits</t>
  </si>
  <si>
    <t>Annual Economic Competitiveness Benefits</t>
  </si>
  <si>
    <t>Annual Safety Benefits</t>
  </si>
  <si>
    <t>Annual State of Good Repair Benefits</t>
  </si>
  <si>
    <t>Total</t>
  </si>
  <si>
    <t>Alternatives</t>
  </si>
  <si>
    <t>Alt A</t>
  </si>
  <si>
    <t>Alt B</t>
  </si>
  <si>
    <t>Alt C</t>
  </si>
  <si>
    <t>Alt D</t>
  </si>
  <si>
    <t>BENEFIT - COST RATIO</t>
  </si>
  <si>
    <t>CM ID</t>
  </si>
  <si>
    <t>CRF</t>
  </si>
  <si>
    <t>Lighting</t>
  </si>
  <si>
    <t>Add intersection lighting (S.I.)</t>
  </si>
  <si>
    <t>Improve signal hardware: lenses, back-plates, mounting, size, and number</t>
  </si>
  <si>
    <t>Improve signal timing (coordination, phases, red, yellow,  or operation)</t>
  </si>
  <si>
    <t>Provide Advanced Dilemma Zone Detection for high speed approaches</t>
  </si>
  <si>
    <t>Install emergency vehicle pre-emption systems</t>
  </si>
  <si>
    <t>Provide protected left turn phase 
(left turn lane already exists)</t>
  </si>
  <si>
    <t>Convert signal to mast arm 
(from pedestal-mounted)</t>
  </si>
  <si>
    <t>Install raised pavement markers and striping
(Through Intersection)</t>
  </si>
  <si>
    <t>Install flashing beacons as advance warning (S.I.)</t>
  </si>
  <si>
    <t>Improve pavement friction (High Friction Surface Treatments)</t>
  </si>
  <si>
    <t>Install raised median on approaches (S.I.)</t>
  </si>
  <si>
    <t>Create directional median openings to allow (and restrict) left-turns and u-turns (S.I.)</t>
  </si>
  <si>
    <t>Install left-turn lane and add turn phase  (signal has no left-turn lane or phase before)</t>
  </si>
  <si>
    <t>Convert intersection to roundabout (from signal)</t>
  </si>
  <si>
    <t>Install pedestrian countdown signal heads</t>
  </si>
  <si>
    <t>Install pedestrian crossing (S.I.)</t>
  </si>
  <si>
    <t>Install advance stop bar before crosswalk (Bicycle Box)</t>
  </si>
  <si>
    <t>Install pedestrian median fencing on approaches</t>
  </si>
  <si>
    <t>Add intersection lighting (NS.I.)</t>
  </si>
  <si>
    <t>Control</t>
  </si>
  <si>
    <t>Convert to all-way STOP control 
(from 2-way or Yield control)</t>
  </si>
  <si>
    <t>Install signals</t>
  </si>
  <si>
    <t>Convert intersection to roundabout  (from all way stop)</t>
  </si>
  <si>
    <t>Convert intersection to roundabout (from stop or yield control on minor road)</t>
  </si>
  <si>
    <t>Install/upgrade larger or additional stop signs or other intersection warning/regulatory signs</t>
  </si>
  <si>
    <t>Upgrade intersection pavement markings (NS.I.)</t>
  </si>
  <si>
    <t>Install Flashing Beacons at Stop-Controlled Intersections</t>
  </si>
  <si>
    <t>Install flashing beacons as advance warning (NS.I.)</t>
  </si>
  <si>
    <t>Install transverse rumble strips on approaches</t>
  </si>
  <si>
    <t>Improve sight distance to intersection
(Clear Sight Triangles)</t>
  </si>
  <si>
    <t>Install splitter-islands on the minor road approaches</t>
  </si>
  <si>
    <t>Install raised median on approaches (NS.I.)</t>
  </si>
  <si>
    <t>Create directional median openings to allow (and restrict) left-turns and u-turns (NS.I.)</t>
  </si>
  <si>
    <t>Install right-turn lane (NS.I.)</t>
  </si>
  <si>
    <t>Install left-turn lane (where no left-turn lane exists)</t>
  </si>
  <si>
    <t>Install raised medians / refuge islands (NS.I.)</t>
  </si>
  <si>
    <t>Install pedestrian crossing at uncontrolled locations (new signs and markings only)</t>
  </si>
  <si>
    <t>Install pedestrian crossing at uncontrolled locations (with enhanced safety features)</t>
  </si>
  <si>
    <t>Install pedestrian signal or HAWK</t>
  </si>
  <si>
    <t>Add segment lighting</t>
  </si>
  <si>
    <t>Remove or relocate fixed objects outside of Clear Recovery Zone</t>
  </si>
  <si>
    <t>Install Median Barrier</t>
  </si>
  <si>
    <t>Install Guardrail</t>
  </si>
  <si>
    <t>Install impact attenuators</t>
  </si>
  <si>
    <t>Flatten side slopes</t>
  </si>
  <si>
    <t>Install raised median</t>
  </si>
  <si>
    <t>Install median (flush)</t>
  </si>
  <si>
    <t>Install acceleration/ deceleration lanes</t>
  </si>
  <si>
    <t>Widen lane (initially less than 10 ft)</t>
  </si>
  <si>
    <t>Add two-way left-turn lane 
(without reducing travel lanes)</t>
  </si>
  <si>
    <t>Road Diet (Reduce travel lanes from 4 to 3 and add a two way left-turn and bike lanes)</t>
  </si>
  <si>
    <t>Widen shoulder (paved)</t>
  </si>
  <si>
    <t>Widen shoulder (unpaved)</t>
  </si>
  <si>
    <t>Pave existing shoulder</t>
  </si>
  <si>
    <t>Improve horizontal alignment (flatten curves)</t>
  </si>
  <si>
    <t>Flatten crest vertical curve</t>
  </si>
  <si>
    <t>Improve horizontal and vertical alignments</t>
  </si>
  <si>
    <t>Improve curve superelevation</t>
  </si>
  <si>
    <t>Convert from two-way to one-way traffic</t>
  </si>
  <si>
    <t>Install/Upgrade signs with new fluorescent sheeting  (regulatory or warning)</t>
  </si>
  <si>
    <t>Install chevron signs on horizontal curves</t>
  </si>
  <si>
    <t>Install curve advance warning signs</t>
  </si>
  <si>
    <t>Install curve advance warning signs (flashing beacon)</t>
  </si>
  <si>
    <t>Install dynamic/variable speed warning signs</t>
  </si>
  <si>
    <t>Install delineators, reflectors and/or object markers</t>
  </si>
  <si>
    <t>Install edge-lines and centerlines</t>
  </si>
  <si>
    <t>Install no-passing line</t>
  </si>
  <si>
    <t>Install centerline rumble strips/stripes</t>
  </si>
  <si>
    <t>Install edgeline rumble strips/stripes</t>
  </si>
  <si>
    <t>Install bike lanes</t>
  </si>
  <si>
    <t>R37</t>
  </si>
  <si>
    <t>Install sidewalk/pathway (to avoid walking along roadway)</t>
  </si>
  <si>
    <t>Install pedestrian crossing (with enhanced safety features)</t>
  </si>
  <si>
    <t>Install raised pedestrian crossing</t>
  </si>
  <si>
    <t>Signalized Intersection</t>
  </si>
  <si>
    <t>Roadway</t>
  </si>
  <si>
    <t>CRASH REDUCTION FACTORS</t>
  </si>
  <si>
    <t>INTERVENTION TYPE</t>
  </si>
  <si>
    <t>INTERVENTION NAME</t>
  </si>
  <si>
    <t>INTERVENTION LOCATION</t>
  </si>
  <si>
    <t>START</t>
  </si>
  <si>
    <t>END</t>
  </si>
  <si>
    <t>CRASH PERIOD</t>
  </si>
  <si>
    <t>FATAL</t>
  </si>
  <si>
    <t>SEVERE</t>
  </si>
  <si>
    <t>NIGHT</t>
  </si>
  <si>
    <t>DATASET APPLIED</t>
  </si>
  <si>
    <t>INTERVENTION</t>
  </si>
  <si>
    <t>[SELECT INTERVENTION TYPE]</t>
  </si>
  <si>
    <t>Signal</t>
  </si>
  <si>
    <t>Geometric</t>
  </si>
  <si>
    <t>Operation</t>
  </si>
  <si>
    <t>Active</t>
  </si>
  <si>
    <t>Shield</t>
  </si>
  <si>
    <t>[SELECT LIGHTING]</t>
  </si>
  <si>
    <t>[SELECT SIGNAL]</t>
  </si>
  <si>
    <t>[SELECT OPERATION]</t>
  </si>
  <si>
    <t>[SELECT GEOMETRIC]</t>
  </si>
  <si>
    <t>[SELECT ACTIVE]</t>
  </si>
  <si>
    <t>[SELECT CONTROL]</t>
  </si>
  <si>
    <t>[SELECT SHIELD]</t>
  </si>
  <si>
    <t>EMERGENCY</t>
  </si>
  <si>
    <t>AVERAGE ANNUAL</t>
  </si>
  <si>
    <t>ACTIVE</t>
  </si>
  <si>
    <t>ALL</t>
  </si>
  <si>
    <t>TOTAL CRASHES</t>
  </si>
  <si>
    <t>USEFUL LIFE</t>
  </si>
  <si>
    <t>LOCATION</t>
  </si>
  <si>
    <t>[SELECT LOCATION TYPE]</t>
  </si>
  <si>
    <t>Non-Signalized Intersection</t>
  </si>
  <si>
    <t>[D/M/YEAR]</t>
  </si>
  <si>
    <r>
      <t>FINE PARTICUlATE MATTER (PM</t>
    </r>
    <r>
      <rPr>
        <vertAlign val="subscript"/>
        <sz val="11"/>
        <color theme="1"/>
        <rFont val="Calibri"/>
        <family val="2"/>
        <scheme val="minor"/>
      </rPr>
      <t>2.5</t>
    </r>
    <r>
      <rPr>
        <sz val="11"/>
        <color theme="1"/>
        <rFont val="Calibri"/>
        <family val="2"/>
        <scheme val="minor"/>
      </rPr>
      <t>)</t>
    </r>
  </si>
  <si>
    <r>
      <t>PARTICULATE MATTER (PM</t>
    </r>
    <r>
      <rPr>
        <vertAlign val="subscript"/>
        <sz val="11"/>
        <color theme="1"/>
        <rFont val="Calibri"/>
        <family val="2"/>
        <scheme val="minor"/>
      </rPr>
      <t>10</t>
    </r>
    <r>
      <rPr>
        <sz val="11"/>
        <color theme="1"/>
        <rFont val="Calibri"/>
        <family val="2"/>
        <scheme val="minor"/>
      </rPr>
      <t>)</t>
    </r>
  </si>
  <si>
    <r>
      <t>SULFUR DIOXIDE (SO</t>
    </r>
    <r>
      <rPr>
        <vertAlign val="subscript"/>
        <sz val="11"/>
        <color theme="1"/>
        <rFont val="Calibri"/>
        <family val="2"/>
        <scheme val="minor"/>
      </rPr>
      <t>2</t>
    </r>
    <r>
      <rPr>
        <sz val="11"/>
        <color theme="1"/>
        <rFont val="Calibri"/>
        <family val="2"/>
        <scheme val="minor"/>
      </rPr>
      <t>)</t>
    </r>
  </si>
  <si>
    <r>
      <t>CARBON DIOXIDE (CO</t>
    </r>
    <r>
      <rPr>
        <vertAlign val="subscript"/>
        <sz val="11"/>
        <color theme="1"/>
        <rFont val="Calibri"/>
        <family val="2"/>
        <scheme val="minor"/>
      </rPr>
      <t>2</t>
    </r>
    <r>
      <rPr>
        <sz val="11"/>
        <color theme="1"/>
        <rFont val="Calibri"/>
        <family val="2"/>
        <scheme val="minor"/>
      </rPr>
      <t>)</t>
    </r>
  </si>
  <si>
    <r>
      <t>metric tons CO</t>
    </r>
    <r>
      <rPr>
        <vertAlign val="subscript"/>
        <sz val="11"/>
        <color theme="1"/>
        <rFont val="Calibri"/>
        <family val="2"/>
        <scheme val="minor"/>
      </rPr>
      <t>2</t>
    </r>
    <r>
      <rPr>
        <sz val="11"/>
        <color theme="1"/>
        <rFont val="Calibri"/>
        <family val="2"/>
        <scheme val="minor"/>
      </rPr>
      <t>e/mile</t>
    </r>
  </si>
  <si>
    <r>
      <t>$/METRIC TON OF CO</t>
    </r>
    <r>
      <rPr>
        <vertAlign val="subscript"/>
        <sz val="11"/>
        <color theme="1"/>
        <rFont val="Calibri"/>
        <family val="2"/>
        <scheme val="minor"/>
      </rPr>
      <t>2</t>
    </r>
    <r>
      <rPr>
        <sz val="11"/>
        <color theme="1"/>
        <rFont val="Calibri"/>
        <family val="2"/>
        <scheme val="minor"/>
      </rPr>
      <t>e</t>
    </r>
  </si>
  <si>
    <r>
      <t>per metric ton of CO</t>
    </r>
    <r>
      <rPr>
        <vertAlign val="subscript"/>
        <sz val="11"/>
        <color theme="1"/>
        <rFont val="Calibri"/>
        <family val="2"/>
        <scheme val="minor"/>
      </rPr>
      <t>2</t>
    </r>
  </si>
  <si>
    <t>TABLE 15</t>
  </si>
  <si>
    <t>TABLE 16</t>
  </si>
  <si>
    <t>IS THIS YOUR BASELINE?</t>
  </si>
  <si>
    <t>[INDICATE IF THIS IS YOUR BASELINE]</t>
  </si>
  <si>
    <t>IS THIS THE BASELINE?</t>
  </si>
  <si>
    <t>TABLE 17</t>
  </si>
  <si>
    <t>TABLE 18</t>
  </si>
  <si>
    <t>INCLUDE RESIDUAL?</t>
  </si>
  <si>
    <t>[INDICATE RESIDUAL CHOICE]</t>
  </si>
  <si>
    <t>RESIDUAL VALUE</t>
  </si>
  <si>
    <t>RESIDUAL</t>
  </si>
  <si>
    <t>ESTIMATED AUTO</t>
  </si>
  <si>
    <t>ESTIMATED TRANSIT</t>
  </si>
  <si>
    <r>
      <t>CO</t>
    </r>
    <r>
      <rPr>
        <vertAlign val="subscript"/>
        <sz val="11"/>
        <color theme="1" tint="0.499984740745262"/>
        <rFont val="Calibri"/>
        <family val="2"/>
        <scheme val="minor"/>
      </rPr>
      <t>2</t>
    </r>
    <r>
      <rPr>
        <sz val="11"/>
        <color theme="1" tint="0.499984740745262"/>
        <rFont val="Calibri"/>
        <family val="2"/>
        <scheme val="minor"/>
      </rPr>
      <t>e PER PASSENGER VEHICLE VMT</t>
    </r>
  </si>
  <si>
    <t>Bureau of Economic Analysis, National Income and Product Accounts, Table 1.1.9, "Implicit Price Deflators for Gross Domestic Product" (March 2018)</t>
  </si>
  <si>
    <t>Average Person Trip Length by Mode and Purpose, NHTS (2017)</t>
  </si>
  <si>
    <t>https://nhts.ornl.gov/</t>
  </si>
  <si>
    <t>NHTS, 2017</t>
  </si>
  <si>
    <t>Travel Day Person Trips (in millions), NHTSA 2017</t>
  </si>
  <si>
    <t>NHTS, 2017 and NHTS, 2009</t>
  </si>
  <si>
    <t>https://nhts.ornl.gov/tables09/ae/work/Job64228.html</t>
  </si>
  <si>
    <t>https://www.epa.gov/sites/production/files/2016-12/documents/sc_co2_tsd_august_2016.pdf</t>
  </si>
  <si>
    <t>Applicants should carefully note whether their emissions
data is reported in short tons or metric tons. A metric ton
is equal to 1.1015 short tons.</t>
  </si>
  <si>
    <t>https://www.nhtsa.gov/sites/nhtsa.dot.gov/files/documents/ld_cafe_co2_nhtsa_2127-al76_epa_pria_181016.pdf</t>
  </si>
  <si>
    <t>DailyBikeEstimate</t>
  </si>
  <si>
    <t>Exisiting</t>
  </si>
  <si>
    <t>Students Trips</t>
  </si>
  <si>
    <t>Social/Rec Trips</t>
  </si>
  <si>
    <t>Utilitarian</t>
  </si>
  <si>
    <t>Split</t>
  </si>
  <si>
    <t>BASELINE</t>
  </si>
  <si>
    <t>DEMAND ESTIMATES</t>
  </si>
  <si>
    <t>Benefit-Cost Analysis Guideance for Discretionary Grant Programs. Table A-5 (2021)</t>
  </si>
  <si>
    <t>Estimating the External Costs of Driving in San Francisco. SPUR, September 1, 2005,</t>
  </si>
  <si>
    <t>https://www.spur.org/publications/urbanist-article/2005-09-01/estimating-external-costs-driving-san-francisco</t>
  </si>
  <si>
    <t>PedShare</t>
  </si>
  <si>
    <t>PedEstimate</t>
  </si>
  <si>
    <t>BikeEstimate</t>
  </si>
  <si>
    <t>Project Wide</t>
  </si>
  <si>
    <t>OLD CO2</t>
  </si>
  <si>
    <t>Damage Cost of Nox</t>
  </si>
  <si>
    <t>Damage Cost of PM2.5</t>
  </si>
  <si>
    <t>Damage Cost of SO2</t>
  </si>
  <si>
    <t>per metric ton of Nox</t>
  </si>
  <si>
    <t>per metric ton of SO2</t>
  </si>
  <si>
    <t>per metric ton of PM2.5</t>
  </si>
  <si>
    <t>PICKUP/LIGHT DUTY TRUCK</t>
  </si>
  <si>
    <t>Demand Estimate</t>
  </si>
  <si>
    <t>Population Growth Rate</t>
  </si>
  <si>
    <t>Daily Trips</t>
  </si>
  <si>
    <t>CRASH DATA</t>
  </si>
  <si>
    <t>CRASH DAMAGE COSTS</t>
  </si>
  <si>
    <t>Name</t>
  </si>
  <si>
    <t>Install Shared-Use Path</t>
  </si>
  <si>
    <t>SERIOUS</t>
  </si>
  <si>
    <t>MAIS LEVEL</t>
  </si>
  <si>
    <t>UNIT VALUE</t>
  </si>
  <si>
    <t>MODERATE</t>
  </si>
  <si>
    <t>MINOR</t>
  </si>
  <si>
    <t xml:space="preserve">PDO </t>
  </si>
  <si>
    <t>CRITICAL</t>
  </si>
  <si>
    <t>BUILD SCENARIO</t>
  </si>
  <si>
    <t>VMT</t>
  </si>
  <si>
    <t>RESULTS</t>
  </si>
  <si>
    <t xml:space="preserve">       BASELINE</t>
  </si>
  <si>
    <t xml:space="preserve">     BUILD SCENARIO</t>
  </si>
  <si>
    <t>IF YOU SELECTED "SPECIFIC VALUES", ENTER COLLISION DATA IN THE CELLS TO THE LEFT. IF YOU SELECTED "GENERAL ESTIMATES" or "CRF", LEAVE THE CELLS TO THE LEFT BLANK.</t>
  </si>
  <si>
    <t>DEMAND METHOD</t>
  </si>
  <si>
    <t>[INDICATE DEMAND METHOD]</t>
  </si>
  <si>
    <t>PEER LOCATIONS</t>
  </si>
  <si>
    <t>COUNTS/CONNECTIVITY</t>
  </si>
  <si>
    <t>NET BENEFITS (Total, Undiscounted)</t>
  </si>
  <si>
    <t>Cost-benefit calculations for BUILD Scenario using inputs from the "UPFRONTS", "ACS DATA", "TAZ DATA", and "OPTIONAL: PROPERTY DATA" worksheets.</t>
  </si>
  <si>
    <t>BENEFITS</t>
  </si>
  <si>
    <t>BICYCLE AND PEDESTRIAN TRIPS</t>
  </si>
  <si>
    <t>Maintenance Costs (Dis-benefit)</t>
  </si>
  <si>
    <t>TOTAL ECONOMIC COMPETITIVENESS BENEFITS</t>
  </si>
  <si>
    <t>TOTAL ECONOMIC COMPETITVENESS BENEFITS</t>
  </si>
  <si>
    <t xml:space="preserve">Estiamted Annual Benefits </t>
  </si>
  <si>
    <t xml:space="preserve">TOTAL BENEFITS (RAW, UNDISCOUNTED) w/o Carbon </t>
  </si>
  <si>
    <t>Discounted Benefits and Costs</t>
  </si>
  <si>
    <t>BENEFIT-COST MODEL</t>
  </si>
  <si>
    <t>This spreadsheet contains confidential business information. Worksheets with confidential business information are marked with CBI in the worksheet name.</t>
  </si>
  <si>
    <t>This containts 2019 5-year American Community Survey data for the project study area: 3 miles for bicycling and 0.5 for walking, overlapping.</t>
  </si>
  <si>
    <t>Insert forecasts from the Metropolitan Transportation Commission for population, employment, K-12 student, and college student at the Transportation Analysis Zone (TAZ) level within 3 miles of the project.</t>
  </si>
  <si>
    <t>PARTICUlATE MATTER 2.5 (PM2.5) REDUCED</t>
  </si>
  <si>
    <t>PARTICUlATE MATTER 2.5 (PM 2.5) REDUCED</t>
  </si>
  <si>
    <t>Shared Use Paths</t>
  </si>
  <si>
    <t>NET BENEFITS w/o Carbon (UNDISCOUNTED)</t>
  </si>
  <si>
    <t>Carbon (UNDISCOUNTED)</t>
  </si>
  <si>
    <t>ANNUAL BENEFITS (NOT INCLUDING CARBON, DISCOUNTED 7%)</t>
  </si>
  <si>
    <t>CARBON BENEFITS (DISCOUNTED 3%)</t>
  </si>
  <si>
    <t>ANNUAL BENEFITS (CARBON DISCOUNTED 3%, EVERYTHING ELSE 7%)</t>
  </si>
  <si>
    <t>The Safer Affordable Fuel-Efficient Vehicles
Rule for MY2021-MY2026 Passenger Cars, 
and Light Trucks Preliminary Regulatory
Impact Analysis (October 2018)</t>
  </si>
  <si>
    <t xml:space="preserve">ANALYSIS - BUILD SCENARIO </t>
  </si>
  <si>
    <t xml:space="preserve">Refer to the technical memo for an explanation of the demand methodology. </t>
  </si>
  <si>
    <t>PROJECT APPLICANT</t>
  </si>
  <si>
    <t>TYPE OF PROJECT</t>
  </si>
  <si>
    <t>MAIS RELATIVE DISUTILITY FATORS BY INJURY SEVERITY LEVEL</t>
  </si>
  <si>
    <t>Benefit-Cost Analysis Guideance for Discretionary Grant Programs. Table A-1 and A-2 (2022)</t>
  </si>
  <si>
    <t>Benefit-Cost Analysis Guideance for Discretionary Grant Programs. Table A-6 (2022)</t>
  </si>
  <si>
    <t>USDOT Departmental Guidance. Treatment of the Value of Preventing Fatalities and Injuries in Preparing Economic Analyses (March 2021)</t>
  </si>
  <si>
    <t>Walking Age Proportion (20-74)</t>
  </si>
  <si>
    <t>Cycling Age Proportion (20-64)</t>
  </si>
  <si>
    <t>Trips induced from non-active modes</t>
  </si>
  <si>
    <t>Walking Value per Induced Trip</t>
  </si>
  <si>
    <t>Cycling Value per Induced Trip</t>
  </si>
  <si>
    <t>MORTALITY REDUCTION BENEFITS OF INDUCED ACTIVE TRANSPORTATION</t>
  </si>
  <si>
    <t>Benefit-Cost Analysis Guideance for Discretionary Grant Programs. Table A-12 (2022)</t>
  </si>
  <si>
    <t>TOTAL MORTALITY REDUCTION BENEFITS</t>
  </si>
  <si>
    <t>MORTALITY REDUCTION BENEFITS FROM WALKING</t>
  </si>
  <si>
    <t>MORTALITY REDUCTION BENEFITS FROM CYCLING</t>
  </si>
  <si>
    <t xml:space="preserve">MORTALITY REDUCTION BENEFITS </t>
  </si>
  <si>
    <t>VALUE ($/TRIP)</t>
  </si>
  <si>
    <t>CARBON BENEFITS (DISCOUNTED 7%)</t>
  </si>
  <si>
    <t>'CBI - BASELINE'!N124+(INDEX(DEMAND!$G$6:$Z$6, MATCH('CBI - BUILD_SCENARIO'!N137, DEMAND!$G$3:$Z$3, 0))*DEMAND!$C$15)</t>
  </si>
  <si>
    <t>TRIP REPLACEMENT FACTOR</t>
  </si>
  <si>
    <t>% OF TRIPS</t>
  </si>
  <si>
    <t>NET COSTS AND BENEFITS (CARBON DISCOUNTED 3%, EVERYTHING ELSE DISCOUNTED, 7%)</t>
  </si>
  <si>
    <t>NET CUMULATIVE COSTS AND BENEFITS (CARBON DISCOUNTED 3%, EVERYTHING ELSE DISCOUNTED, 7%)</t>
  </si>
  <si>
    <t>SOCIAL COST OF CARBON</t>
  </si>
  <si>
    <t>Benefit-Cost Analysis Guideance for Discretionary Grant Programs. Table A-7 (2022)</t>
  </si>
  <si>
    <t>2022 RAISE GRANT</t>
  </si>
  <si>
    <t>Total:</t>
  </si>
  <si>
    <t>Overall Estimate (Daily Average)</t>
  </si>
  <si>
    <t>Brevard, NC, Ecusta Trail RAISE Grant</t>
  </si>
  <si>
    <t>rail trail</t>
  </si>
  <si>
    <t>Ecusta Trail</t>
  </si>
  <si>
    <t>K-12 school enrollment 2045 projection - assumed an average decline of 26 students per year for 30 years, based on school enrollement data from 2005 to 2018</t>
  </si>
  <si>
    <t>College enrollment 2045 projection assumed a -35.5% decline over 10 years based on college enrollment data from ACS 5-yr estimates in 2010 and 2020</t>
  </si>
  <si>
    <t xml:space="preserve">This model measures the net monetized value of benefits (what society would be willing to pay to have a project built) and costs (the total capital, maintenance, and external costs of that project) for proposed bike/ped projects and adheres to RAISE grant application guidelines. Monetized benefits and costs have been discounted at a discount rate of 7% (with the exception of carbon reduction benefits which were discounted at 3%) over a 27-year evaluation period which includes seven years of construction and  20 years following implementation.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</si>
</sst>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00_)"/>
    <numFmt numFmtId="167" formatCode="#,##0_)"/>
    <numFmt numFmtId="168" formatCode="0.0_W"/>
    <numFmt numFmtId="169" formatCode="#,##0.0000000_);[Red]\(#,##0.0000000\)"/>
    <numFmt numFmtId="170" formatCode="0.0000000"/>
    <numFmt numFmtId="171" formatCode="0.000"/>
    <numFmt numFmtId="172" formatCode="m/d/yyyy;@"/>
    <numFmt numFmtId="173" formatCode="0.0000"/>
    <numFmt numFmtId="174" formatCode="0.00000"/>
    <numFmt numFmtId="175" formatCode="_(* #,##0_);_(* \(#,##0\);_(* &quot;-&quot;??_);_(@_)"/>
    <numFmt numFmtId="176" formatCode="&quot;$&quot;#,##0.0000_);[Red]\(&quot;$&quot;#,##0.0000\)"/>
    <numFmt numFmtId="177" formatCode="0.0%"/>
    <numFmt numFmtId="178" formatCode="0.00000000"/>
    <numFmt numFmtId="179" formatCode="_(&quot;$&quot;* #,##0_);_(&quot;$&quot;* \(#,##0\);_(&quot;$&quot;* &quot;-&quot;??_);_(@_)"/>
    <numFmt numFmtId="180" formatCode="0.000000000"/>
    <numFmt numFmtId="181" formatCode="&quot;$&quot;#,##0.000_);[Red]\(&quot;$&quot;#,##0.000\)"/>
    <numFmt numFmtId="182" formatCode="0.0000000000"/>
    <numFmt numFmtId="183" formatCode="#,##0.000000000_);[Red]\(#,##0.000000000\)"/>
    <numFmt numFmtId="184" formatCode="_(* #,##0.0_);_(* \(#,##0.0\);_(* &quot;-&quot;?_);_(@_)"/>
    <numFmt numFmtId="185" formatCode="#,##0.00000"/>
    <numFmt numFmtId="186" formatCode="[$-409]d\-mmm;@"/>
  </numFmts>
  <fonts count="11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entury Gothic"/>
      <family val="2"/>
    </font>
    <font>
      <b/>
      <sz val="24"/>
      <color rgb="FF008000"/>
      <name val="Century Gothic"/>
      <family val="2"/>
    </font>
    <font>
      <sz val="12"/>
      <color theme="1" tint="0.499984740745262"/>
      <name val="Century Gothic"/>
      <family val="2"/>
    </font>
    <font>
      <sz val="10"/>
      <color theme="1" tint="0.499984740745262"/>
      <name val="Century Gothic"/>
      <family val="2"/>
    </font>
    <font>
      <sz val="10"/>
      <color rgb="FF008000"/>
      <name val="Century Gothic"/>
      <family val="2"/>
    </font>
    <font>
      <sz val="10"/>
      <color theme="0"/>
      <name val="Century Gothic"/>
      <family val="2"/>
    </font>
    <font>
      <sz val="10"/>
      <color theme="0" tint="-0.499984740745262"/>
      <name val="Century Gothic"/>
      <family val="2"/>
    </font>
    <font>
      <sz val="10"/>
      <color theme="1"/>
      <name val="Arial"/>
      <family val="2"/>
    </font>
    <font>
      <b/>
      <sz val="18"/>
      <color theme="3"/>
      <name val="Calibri Light"/>
      <family val="2"/>
      <scheme val="major"/>
    </font>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name val="Helv"/>
    </font>
    <font>
      <sz val="8"/>
      <name val="Helv"/>
    </font>
    <font>
      <sz val="12"/>
      <name val="Helv"/>
      <family val="2"/>
    </font>
    <font>
      <b/>
      <sz val="12"/>
      <name val="Helv"/>
      <family val="2"/>
    </font>
    <font>
      <sz val="10"/>
      <name val="Helv"/>
      <family val="2"/>
    </font>
    <font>
      <sz val="9"/>
      <name val="Helv"/>
      <family val="2"/>
    </font>
    <font>
      <vertAlign val="superscript"/>
      <sz val="12"/>
      <name val="Helv"/>
      <family val="2"/>
    </font>
    <font>
      <sz val="10"/>
      <name val="Helv"/>
    </font>
    <font>
      <b/>
      <sz val="10"/>
      <name val="Helv"/>
      <family val="2"/>
    </font>
    <font>
      <b/>
      <sz val="9"/>
      <name val="Helv"/>
      <family val="2"/>
    </font>
    <font>
      <sz val="8.5"/>
      <name val="Helv"/>
      <family val="2"/>
    </font>
    <font>
      <sz val="8"/>
      <name val="Helv"/>
      <family val="2"/>
    </font>
    <font>
      <sz val="12"/>
      <name val="Helv"/>
    </font>
    <font>
      <vertAlign val="superscript"/>
      <sz val="12"/>
      <name val="Helv"/>
    </font>
    <font>
      <b/>
      <sz val="14"/>
      <name val="Helv"/>
      <family val="2"/>
    </font>
    <font>
      <b/>
      <sz val="14"/>
      <name val="Helv"/>
    </font>
    <font>
      <b/>
      <sz val="10"/>
      <name val="Helv"/>
    </font>
    <font>
      <sz val="11"/>
      <color rgb="FF000000"/>
      <name val="Calibri"/>
      <family val="2"/>
      <scheme val="minor"/>
    </font>
    <font>
      <b/>
      <sz val="10"/>
      <color theme="0"/>
      <name val="Century Gothic"/>
      <family val="2"/>
    </font>
    <font>
      <u/>
      <sz val="11"/>
      <color theme="10"/>
      <name val="Calibri"/>
      <family val="2"/>
      <scheme val="minor"/>
    </font>
    <font>
      <sz val="11"/>
      <color theme="1" tint="0.499984740745262"/>
      <name val="Century Gothic"/>
      <family val="2"/>
    </font>
    <font>
      <sz val="11"/>
      <color theme="0" tint="-0.499984740745262"/>
      <name val="Calibri"/>
      <family val="2"/>
      <scheme val="minor"/>
    </font>
    <font>
      <sz val="11"/>
      <color theme="1"/>
      <name val="Calibri"/>
      <family val="2"/>
      <scheme val="minor"/>
    </font>
    <font>
      <sz val="10"/>
      <color rgb="FF008000"/>
      <name val="Century Gothic"/>
      <family val="2"/>
    </font>
    <font>
      <b/>
      <sz val="11"/>
      <color theme="0"/>
      <name val="Century Gothic"/>
      <family val="2"/>
    </font>
    <font>
      <sz val="11"/>
      <color theme="0"/>
      <name val="Century Gothic"/>
      <family val="2"/>
    </font>
    <font>
      <sz val="11"/>
      <color theme="0" tint="-0.499984740745262"/>
      <name val="Calibri"/>
      <family val="2"/>
      <scheme val="minor"/>
    </font>
    <font>
      <sz val="10"/>
      <color theme="0" tint="-0.249977111117893"/>
      <name val="Wingdings 3"/>
      <family val="1"/>
      <charset val="2"/>
    </font>
    <font>
      <sz val="10"/>
      <color theme="0" tint="-0.499984740745262"/>
      <name val="Century Gothic"/>
      <family val="2"/>
    </font>
    <font>
      <b/>
      <sz val="24"/>
      <color rgb="FF008000"/>
      <name val="Century Gothic"/>
      <family val="2"/>
    </font>
    <font>
      <sz val="10"/>
      <color theme="1" tint="0.499984740745262"/>
      <name val="Century Gothic"/>
      <family val="2"/>
    </font>
    <font>
      <sz val="12"/>
      <color theme="1" tint="0.499984740745262"/>
      <name val="Century Gothic"/>
      <family val="2"/>
    </font>
    <font>
      <sz val="11"/>
      <color theme="1"/>
      <name val="Century Gothic"/>
      <family val="2"/>
    </font>
    <font>
      <sz val="10"/>
      <color rgb="FF008000"/>
      <name val="Century Gothic"/>
      <family val="2"/>
    </font>
    <font>
      <sz val="10"/>
      <color theme="0"/>
      <name val="Century Gothic"/>
      <family val="2"/>
    </font>
    <font>
      <u/>
      <sz val="10"/>
      <color theme="1" tint="0.499984740745262"/>
      <name val="Century Gothic"/>
      <family val="2"/>
    </font>
    <font>
      <sz val="11"/>
      <color theme="1" tint="0.499984740745262"/>
      <name val="Calibri"/>
      <family val="2"/>
      <scheme val="minor"/>
    </font>
    <font>
      <vertAlign val="subscript"/>
      <sz val="11"/>
      <color theme="1"/>
      <name val="Calibri"/>
      <family val="2"/>
      <scheme val="minor"/>
    </font>
    <font>
      <sz val="11"/>
      <color theme="1"/>
      <name val="Century Gothic"/>
      <family val="2"/>
    </font>
    <font>
      <sz val="12"/>
      <color theme="1" tint="0.499984740745262"/>
      <name val="Century Gothic"/>
      <family val="2"/>
    </font>
    <font>
      <sz val="10"/>
      <color rgb="FF008000"/>
      <name val="Century Gothic"/>
      <family val="2"/>
    </font>
    <font>
      <sz val="10"/>
      <color theme="1" tint="0.499984740745262"/>
      <name val="Century Gothic"/>
      <family val="2"/>
    </font>
    <font>
      <sz val="10"/>
      <color theme="0" tint="-0.499984740745262"/>
      <name val="Century Gothic"/>
      <family val="2"/>
    </font>
    <font>
      <sz val="10"/>
      <color theme="0" tint="-0.249977111117893"/>
      <name val="Wingdings 3"/>
      <family val="1"/>
      <charset val="2"/>
    </font>
    <font>
      <b/>
      <sz val="11"/>
      <color theme="0"/>
      <name val="Century Gothic"/>
      <family val="2"/>
    </font>
    <font>
      <sz val="11"/>
      <color theme="0"/>
      <name val="Century Gothic"/>
      <family val="2"/>
    </font>
    <font>
      <b/>
      <sz val="11"/>
      <color rgb="FF008000"/>
      <name val="Century Gothic"/>
      <family val="2"/>
    </font>
    <font>
      <sz val="11"/>
      <color rgb="FF008000"/>
      <name val="Century Gothic"/>
      <family val="2"/>
    </font>
    <font>
      <sz val="11"/>
      <color theme="1" tint="0.499984740745262"/>
      <name val="Century Gothic"/>
      <family val="2"/>
    </font>
    <font>
      <b/>
      <sz val="11"/>
      <color theme="1" tint="0.499984740745262"/>
      <name val="Century Gothic"/>
      <family val="2"/>
    </font>
    <font>
      <sz val="10"/>
      <color rgb="FFC00000"/>
      <name val="Century Gothic"/>
      <family val="2"/>
    </font>
    <font>
      <sz val="11"/>
      <color rgb="FFC00000"/>
      <name val="Century Gothic"/>
      <family val="2"/>
    </font>
    <font>
      <b/>
      <sz val="10"/>
      <color theme="1" tint="0.499984740745262"/>
      <name val="Century Gothic"/>
      <family val="2"/>
    </font>
    <font>
      <sz val="8"/>
      <name val="Arial"/>
      <family val="2"/>
    </font>
    <font>
      <u/>
      <sz val="11"/>
      <color theme="0" tint="-0.499984740745262"/>
      <name val="Calibri"/>
      <family val="2"/>
      <scheme val="minor"/>
    </font>
    <font>
      <vertAlign val="subscript"/>
      <sz val="11"/>
      <color theme="1" tint="0.499984740745262"/>
      <name val="Calibri"/>
      <family val="2"/>
      <scheme val="minor"/>
    </font>
    <font>
      <sz val="10"/>
      <color rgb="FFFF0000"/>
      <name val="Century Gothic"/>
      <family val="2"/>
    </font>
    <font>
      <b/>
      <sz val="12"/>
      <color theme="1"/>
      <name val="Calibri"/>
      <family val="2"/>
      <scheme val="minor"/>
    </font>
    <font>
      <sz val="8"/>
      <name val="Calibri"/>
      <family val="2"/>
      <scheme val="minor"/>
    </font>
    <font>
      <sz val="10"/>
      <name val="Century Gothic"/>
      <family val="2"/>
    </font>
    <font>
      <sz val="10"/>
      <color rgb="FF808080"/>
      <name val="Century Gothic"/>
      <family val="2"/>
    </font>
    <font>
      <sz val="11"/>
      <color rgb="FF808080"/>
      <name val="Calibri"/>
      <family val="2"/>
      <scheme val="minor"/>
    </font>
    <font>
      <b/>
      <sz val="12"/>
      <color rgb="FF008000"/>
      <name val="Century Gothic"/>
      <family val="2"/>
    </font>
    <font>
      <b/>
      <sz val="12"/>
      <name val="Calibri"/>
    </font>
    <font>
      <sz val="9"/>
      <color indexed="81"/>
      <name val="Tahoma"/>
      <charset val="1"/>
    </font>
    <font>
      <b/>
      <sz val="9"/>
      <color indexed="81"/>
      <name val="Tahoma"/>
      <charset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
      <patternFill patternType="solid">
        <fgColor indexed="22"/>
        <bgColor indexed="9"/>
      </patternFill>
    </fill>
    <fill>
      <patternFill patternType="solid">
        <fgColor indexed="22"/>
        <bgColor indexed="55"/>
      </patternFill>
    </fill>
    <fill>
      <patternFill patternType="solid">
        <fgColor theme="0" tint="-0.34998626667073579"/>
        <bgColor indexed="64"/>
      </patternFill>
    </fill>
    <fill>
      <gradientFill degree="90">
        <stop position="0">
          <color rgb="FFFEFEFE"/>
        </stop>
        <stop position="1">
          <color rgb="FFF1F4F8"/>
        </stop>
      </gradientFill>
    </fill>
    <fill>
      <patternFill patternType="solid">
        <fgColor rgb="FF008000"/>
        <bgColor indexed="64"/>
      </patternFill>
    </fill>
    <fill>
      <patternFill patternType="solid">
        <fgColor theme="0"/>
        <bgColor auto="1"/>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249977111117893"/>
        <bgColor indexed="64"/>
      </patternFill>
    </fill>
    <fill>
      <patternFill patternType="solid">
        <fgColor rgb="FFFFFF00"/>
        <bgColor indexed="64"/>
      </patternFill>
    </fill>
    <fill>
      <patternFill patternType="solid">
        <fgColor rgb="FFE6E6E6"/>
        <bgColor rgb="FFE6E6E6"/>
      </patternFill>
    </fill>
  </fills>
  <borders count="1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auto="1"/>
      </bottom>
      <diagonal/>
    </border>
    <border>
      <left/>
      <right/>
      <top/>
      <bottom style="hair">
        <color auto="1"/>
      </bottom>
      <diagonal/>
    </border>
    <border>
      <left/>
      <right/>
      <top/>
      <bottom style="thin">
        <color indexed="22"/>
      </bottom>
      <diagonal/>
    </border>
    <border>
      <left/>
      <right/>
      <top/>
      <bottom style="hair">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style="thin">
        <color theme="0"/>
      </top>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thin">
        <color theme="1" tint="0.499984740745262"/>
      </left>
      <right style="thin">
        <color theme="1" tint="0.499984740745262"/>
      </right>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style="thin">
        <color theme="0"/>
      </top>
      <bottom/>
      <diagonal/>
    </border>
    <border>
      <left/>
      <right style="thin">
        <color theme="1" tint="0.499984740745262"/>
      </right>
      <top style="thin">
        <color theme="0"/>
      </top>
      <bottom/>
      <diagonal/>
    </border>
    <border>
      <left style="dotted">
        <color theme="1" tint="0.499984740745262"/>
      </left>
      <right style="dotted">
        <color theme="1" tint="0.499984740745262"/>
      </right>
      <top style="dotted">
        <color theme="1" tint="0.499984740745262"/>
      </top>
      <bottom/>
      <diagonal/>
    </border>
    <border>
      <left style="dotted">
        <color theme="1" tint="0.499984740745262"/>
      </left>
      <right style="dashed">
        <color theme="0" tint="-0.499984740745262"/>
      </right>
      <top style="dotted">
        <color theme="1" tint="0.499984740745262"/>
      </top>
      <bottom style="dotted">
        <color theme="1" tint="0.499984740745262"/>
      </bottom>
      <diagonal/>
    </border>
    <border>
      <left style="dotted">
        <color theme="1" tint="0.499984740745262"/>
      </left>
      <right style="dashed">
        <color theme="1" tint="0.499984740745262"/>
      </right>
      <top style="dotted">
        <color theme="1" tint="0.499984740745262"/>
      </top>
      <bottom style="dotted">
        <color theme="1" tint="0.499984740745262"/>
      </bottom>
      <diagonal/>
    </border>
    <border>
      <left/>
      <right/>
      <top style="dotted">
        <color theme="1" tint="0.499984740745262"/>
      </top>
      <bottom/>
      <diagonal/>
    </border>
    <border>
      <left/>
      <right/>
      <top/>
      <bottom style="thin">
        <color indexed="64"/>
      </bottom>
      <diagonal/>
    </border>
    <border>
      <left/>
      <right style="thin">
        <color theme="0" tint="-0.499984740745262"/>
      </right>
      <top style="thin">
        <color theme="1" tint="0.499984740745262"/>
      </top>
      <bottom style="thin">
        <color theme="1" tint="0.499984740745262"/>
      </bottom>
      <diagonal/>
    </border>
    <border>
      <left style="thin">
        <color theme="1" tint="0.499984740745262"/>
      </left>
      <right style="dotted">
        <color theme="1" tint="0.499984740745262"/>
      </right>
      <top style="thin">
        <color theme="1" tint="0.499984740745262"/>
      </top>
      <bottom style="dotted">
        <color theme="1" tint="0.499984740745262"/>
      </bottom>
      <diagonal/>
    </border>
    <border>
      <left style="dotted">
        <color theme="1" tint="0.499984740745262"/>
      </left>
      <right style="dotted">
        <color theme="1" tint="0.499984740745262"/>
      </right>
      <top style="thin">
        <color theme="1" tint="0.499984740745262"/>
      </top>
      <bottom style="dotted">
        <color theme="1" tint="0.499984740745262"/>
      </bottom>
      <diagonal/>
    </border>
    <border>
      <left style="dotted">
        <color theme="1" tint="0.499984740745262"/>
      </left>
      <right style="thin">
        <color theme="1" tint="0.499984740745262"/>
      </right>
      <top style="thin">
        <color theme="1" tint="0.499984740745262"/>
      </top>
      <bottom style="dotted">
        <color theme="1" tint="0.499984740745262"/>
      </bottom>
      <diagonal/>
    </border>
    <border>
      <left style="thin">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dotted">
        <color theme="1" tint="0.499984740745262"/>
      </right>
      <top style="dotted">
        <color theme="1" tint="0.499984740745262"/>
      </top>
      <bottom style="thin">
        <color theme="1" tint="0.499984740745262"/>
      </bottom>
      <diagonal/>
    </border>
    <border>
      <left style="dotted">
        <color theme="1" tint="0.499984740745262"/>
      </left>
      <right style="dotted">
        <color theme="1" tint="0.499984740745262"/>
      </right>
      <top style="dotted">
        <color theme="1" tint="0.499984740745262"/>
      </top>
      <bottom style="thin">
        <color theme="1" tint="0.499984740745262"/>
      </bottom>
      <diagonal/>
    </border>
    <border>
      <left style="dotted">
        <color theme="1" tint="0.499984740745262"/>
      </left>
      <right style="thin">
        <color theme="1" tint="0.499984740745262"/>
      </right>
      <top style="dotted">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style="thin">
        <color theme="1" tint="0.499984740745262"/>
      </bottom>
      <diagonal/>
    </border>
    <border>
      <left style="thin">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diagonal/>
    </border>
    <border>
      <left style="dotted">
        <color theme="1" tint="0.499984740745262"/>
      </left>
      <right style="dotted">
        <color theme="1" tint="0.499984740745262"/>
      </right>
      <top/>
      <bottom/>
      <diagonal/>
    </border>
    <border>
      <left style="dotted">
        <color theme="1" tint="0.499984740745262"/>
      </left>
      <right style="dotted">
        <color theme="1" tint="0.499984740745262"/>
      </right>
      <top/>
      <bottom style="thin">
        <color theme="1" tint="0.499984740745262"/>
      </bottom>
      <diagonal/>
    </border>
    <border>
      <left style="dotted">
        <color theme="1" tint="0.499984740745262"/>
      </left>
      <right style="thin">
        <color theme="1" tint="0.499984740745262"/>
      </right>
      <top style="thin">
        <color theme="1" tint="0.499984740745262"/>
      </top>
      <bottom/>
      <diagonal/>
    </border>
    <border>
      <left style="dotted">
        <color theme="1" tint="0.499984740745262"/>
      </left>
      <right style="thin">
        <color theme="1" tint="0.499984740745262"/>
      </right>
      <top/>
      <bottom/>
      <diagonal/>
    </border>
    <border>
      <left style="dotted">
        <color theme="1" tint="0.499984740745262"/>
      </left>
      <right style="thin">
        <color theme="1" tint="0.499984740745262"/>
      </right>
      <top/>
      <bottom style="dotted">
        <color theme="1" tint="0.499984740745262"/>
      </bottom>
      <diagonal/>
    </border>
    <border>
      <left style="dotted">
        <color theme="1" tint="0.499984740745262"/>
      </left>
      <right style="thin">
        <color theme="1" tint="0.499984740745262"/>
      </right>
      <top/>
      <bottom style="thin">
        <color theme="1" tint="0.499984740745262"/>
      </bottom>
      <diagonal/>
    </border>
    <border>
      <left style="dotted">
        <color theme="1" tint="0.499984740745262"/>
      </left>
      <right style="dotted">
        <color theme="1" tint="0.499984740745262"/>
      </right>
      <top/>
      <bottom style="dotted">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dotted">
        <color theme="1" tint="0.499984740745262"/>
      </right>
      <top style="dotted">
        <color theme="1" tint="0.499984740745262"/>
      </top>
      <bottom/>
      <diagonal/>
    </border>
    <border>
      <left style="dotted">
        <color theme="1" tint="0.499984740745262"/>
      </left>
      <right style="thin">
        <color theme="1" tint="0.499984740745262"/>
      </right>
      <top style="dotted">
        <color theme="1" tint="0.499984740745262"/>
      </top>
      <bottom/>
      <diagonal/>
    </border>
    <border>
      <left style="thin">
        <color theme="1" tint="0.499984740745262"/>
      </left>
      <right style="dotted">
        <color theme="1" tint="0.499984740745262"/>
      </right>
      <top/>
      <bottom style="thin">
        <color theme="1" tint="0.499984740745262"/>
      </bottom>
      <diagonal/>
    </border>
    <border>
      <left style="thin">
        <color theme="1" tint="0.499984740745262"/>
      </left>
      <right style="dotted">
        <color theme="1" tint="0.499984740745262"/>
      </right>
      <top style="thin">
        <color theme="1" tint="0.499984740745262"/>
      </top>
      <bottom/>
      <diagonal/>
    </border>
    <border>
      <left/>
      <right/>
      <top/>
      <bottom style="thin">
        <color theme="0" tint="-0.499984740745262"/>
      </bottom>
      <diagonal/>
    </border>
    <border>
      <left style="thin">
        <color theme="1" tint="0.499984740745262"/>
      </left>
      <right style="dotted">
        <color theme="1" tint="0.499984740745262"/>
      </right>
      <top/>
      <bottom/>
      <diagonal/>
    </border>
    <border>
      <left/>
      <right style="dotted">
        <color theme="1" tint="0.499984740745262"/>
      </right>
      <top style="thin">
        <color theme="1" tint="0.499984740745262"/>
      </top>
      <bottom style="dotted">
        <color theme="1" tint="0.499984740745262"/>
      </bottom>
      <diagonal/>
    </border>
    <border>
      <left/>
      <right style="dotted">
        <color theme="1" tint="0.499984740745262"/>
      </right>
      <top style="dotted">
        <color theme="1" tint="0.499984740745262"/>
      </top>
      <bottom style="dotted">
        <color theme="1" tint="0.499984740745262"/>
      </bottom>
      <diagonal/>
    </border>
    <border>
      <left/>
      <right style="dotted">
        <color theme="1" tint="0.499984740745262"/>
      </right>
      <top style="dotted">
        <color theme="1" tint="0.499984740745262"/>
      </top>
      <bottom style="thin">
        <color theme="1" tint="0.499984740745262"/>
      </bottom>
      <diagonal/>
    </border>
    <border>
      <left/>
      <right style="dotted">
        <color theme="1" tint="0.499984740745262"/>
      </right>
      <top style="dotted">
        <color theme="1" tint="0.499984740745262"/>
      </top>
      <bottom/>
      <diagonal/>
    </border>
    <border>
      <left style="dotted">
        <color theme="1" tint="0.499984740745262"/>
      </left>
      <right/>
      <top style="thin">
        <color theme="1" tint="0.499984740745262"/>
      </top>
      <bottom style="dotted">
        <color theme="1" tint="0.499984740745262"/>
      </bottom>
      <diagonal/>
    </border>
    <border>
      <left style="dotted">
        <color theme="1" tint="0.499984740745262"/>
      </left>
      <right/>
      <top style="dotted">
        <color theme="1" tint="0.499984740745262"/>
      </top>
      <bottom style="dotted">
        <color theme="1" tint="0.499984740745262"/>
      </bottom>
      <diagonal/>
    </border>
    <border>
      <left style="dotted">
        <color theme="1" tint="0.499984740745262"/>
      </left>
      <right/>
      <top style="dotted">
        <color theme="1" tint="0.499984740745262"/>
      </top>
      <bottom style="thin">
        <color theme="1"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dotted">
        <color theme="1" tint="0.499984740745262"/>
      </right>
      <top/>
      <bottom style="dotted">
        <color theme="1" tint="0.499984740745262"/>
      </bottom>
      <diagonal/>
    </border>
    <border>
      <left style="thin">
        <color theme="1" tint="0.499984740745262"/>
      </left>
      <right style="dotted">
        <color theme="1" tint="0.499984740745262"/>
      </right>
      <top style="dashed">
        <color theme="1" tint="0.499984740745262"/>
      </top>
      <bottom style="dotted">
        <color theme="1" tint="0.499984740745262"/>
      </bottom>
      <diagonal/>
    </border>
    <border>
      <left/>
      <right/>
      <top style="dotted">
        <color theme="1" tint="0.499984740745262"/>
      </top>
      <bottom style="dotted">
        <color theme="1" tint="0.499984740745262"/>
      </bottom>
      <diagonal/>
    </border>
    <border>
      <left/>
      <right style="thin">
        <color theme="1" tint="0.499984740745262"/>
      </right>
      <top style="dotted">
        <color theme="1" tint="0.499984740745262"/>
      </top>
      <bottom style="dotted">
        <color theme="1" tint="0.499984740745262"/>
      </bottom>
      <diagonal/>
    </border>
    <border>
      <left/>
      <right/>
      <top/>
      <bottom style="thin">
        <color theme="1"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style="dotted">
        <color theme="1" tint="0.499984740745262"/>
      </right>
      <top style="thin">
        <color theme="1" tint="0.499984740745262"/>
      </top>
      <bottom/>
      <diagonal/>
    </border>
    <border>
      <left/>
      <right style="dotted">
        <color theme="1" tint="0.499984740745262"/>
      </right>
      <top/>
      <bottom style="thin">
        <color theme="1" tint="0.499984740745262"/>
      </bottom>
      <diagonal/>
    </border>
    <border>
      <left/>
      <right style="dotted">
        <color theme="1" tint="0.499984740745262"/>
      </right>
      <top style="thin">
        <color theme="1" tint="0.499984740745262"/>
      </top>
      <bottom style="thin">
        <color theme="1" tint="0.499984740745262"/>
      </bottom>
      <diagonal/>
    </border>
    <border>
      <left style="thin">
        <color theme="1" tint="0.499984740745262"/>
      </left>
      <right style="dashed">
        <color theme="1" tint="0.499984740745262"/>
      </right>
      <top/>
      <bottom/>
      <diagonal/>
    </border>
    <border>
      <left style="thin">
        <color theme="1" tint="0.499984740745262"/>
      </left>
      <right style="dashed">
        <color theme="1" tint="0.499984740745262"/>
      </right>
      <top/>
      <bottom style="thin">
        <color theme="1" tint="0.499984740745262"/>
      </bottom>
      <diagonal/>
    </border>
    <border>
      <left/>
      <right style="dotted">
        <color theme="1" tint="0.499984740745262"/>
      </right>
      <top/>
      <bottom style="dotted">
        <color theme="1" tint="0.499984740745262"/>
      </bottom>
      <diagonal/>
    </border>
    <border>
      <left style="dotted">
        <color theme="1" tint="0.499984740745262"/>
      </left>
      <right/>
      <top/>
      <bottom style="dotted">
        <color theme="1" tint="0.499984740745262"/>
      </bottom>
      <diagonal/>
    </border>
    <border>
      <left/>
      <right style="dotted">
        <color theme="1" tint="0.499984740745262"/>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theme="1" tint="0.499984740745262"/>
      </top>
      <bottom style="dotted">
        <color theme="1" tint="0.499984740745262"/>
      </bottom>
      <diagonal/>
    </border>
    <border>
      <left/>
      <right/>
      <top style="dotted">
        <color theme="1" tint="0.499984740745262"/>
      </top>
      <bottom style="thin">
        <color theme="1" tint="0.499984740745262"/>
      </bottom>
      <diagonal/>
    </border>
    <border>
      <left style="medium">
        <color indexed="64"/>
      </left>
      <right style="dotted">
        <color theme="1" tint="0.499984740745262"/>
      </right>
      <top style="medium">
        <color indexed="64"/>
      </top>
      <bottom style="dotted">
        <color theme="1" tint="0.499984740745262"/>
      </bottom>
      <diagonal/>
    </border>
    <border>
      <left style="dotted">
        <color theme="1" tint="0.499984740745262"/>
      </left>
      <right style="medium">
        <color indexed="64"/>
      </right>
      <top style="medium">
        <color indexed="64"/>
      </top>
      <bottom style="dotted">
        <color theme="1" tint="0.499984740745262"/>
      </bottom>
      <diagonal/>
    </border>
    <border>
      <left style="medium">
        <color indexed="64"/>
      </left>
      <right style="dotted">
        <color theme="1" tint="0.499984740745262"/>
      </right>
      <top style="dotted">
        <color theme="1" tint="0.499984740745262"/>
      </top>
      <bottom style="dotted">
        <color theme="1" tint="0.499984740745262"/>
      </bottom>
      <diagonal/>
    </border>
    <border>
      <left style="dotted">
        <color theme="1" tint="0.499984740745262"/>
      </left>
      <right style="medium">
        <color indexed="64"/>
      </right>
      <top style="thin">
        <color theme="1" tint="0.499984740745262"/>
      </top>
      <bottom style="dotted">
        <color theme="1" tint="0.499984740745262"/>
      </bottom>
      <diagonal/>
    </border>
    <border>
      <left style="medium">
        <color indexed="64"/>
      </left>
      <right style="dotted">
        <color theme="1" tint="0.499984740745262"/>
      </right>
      <top style="dotted">
        <color theme="1" tint="0.499984740745262"/>
      </top>
      <bottom style="medium">
        <color indexed="64"/>
      </bottom>
      <diagonal/>
    </border>
    <border>
      <left style="dotted">
        <color theme="1" tint="0.499984740745262"/>
      </left>
      <right style="medium">
        <color indexed="64"/>
      </right>
      <top style="thin">
        <color theme="1" tint="0.499984740745262"/>
      </top>
      <bottom style="medium">
        <color indexed="64"/>
      </bottom>
      <diagonal/>
    </border>
    <border>
      <left/>
      <right style="thin">
        <color theme="1" tint="0.499984740745262"/>
      </right>
      <top style="dotted">
        <color theme="1" tint="0.499984740745262"/>
      </top>
      <bottom style="thin">
        <color theme="1" tint="0.499984740745262"/>
      </bottom>
      <diagonal/>
    </border>
    <border>
      <left style="thin">
        <color theme="1" tint="0.499984740745262"/>
      </left>
      <right/>
      <top/>
      <bottom style="dotted">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dotted">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medium">
        <color indexed="64"/>
      </left>
      <right style="dotted">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dotted">
        <color theme="1" tint="0.499984740745262"/>
      </left>
      <right/>
      <top style="thin">
        <color theme="1" tint="0.499984740745262"/>
      </top>
      <bottom/>
      <diagonal/>
    </border>
    <border>
      <left/>
      <right/>
      <top/>
      <bottom style="medium">
        <color rgb="FF000000"/>
      </bottom>
      <diagonal/>
    </border>
  </borders>
  <cellStyleXfs count="300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27" fillId="0" borderId="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5" borderId="0" applyNumberFormat="0" applyBorder="0" applyAlignment="0" applyProtection="0"/>
    <xf numFmtId="0" fontId="28" fillId="38" borderId="0" applyNumberFormat="0" applyBorder="0" applyAlignment="0" applyProtection="0"/>
    <xf numFmtId="0" fontId="28" fillId="36"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36"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0" fillId="45" borderId="0" applyNumberFormat="0" applyBorder="0" applyAlignment="0" applyProtection="0"/>
    <xf numFmtId="0" fontId="31" fillId="35" borderId="10" applyNumberFormat="0" applyAlignment="0" applyProtection="0"/>
    <xf numFmtId="0" fontId="32" fillId="46" borderId="11" applyNumberFormat="0" applyAlignment="0" applyProtection="0"/>
    <xf numFmtId="0" fontId="34" fillId="0" borderId="0" applyNumberFormat="0" applyFill="0" applyBorder="0" applyAlignment="0" applyProtection="0"/>
    <xf numFmtId="0" fontId="35" fillId="47" borderId="0" applyNumberFormat="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6" borderId="10" applyNumberFormat="0" applyAlignment="0" applyProtection="0"/>
    <xf numFmtId="0" fontId="40" fillId="0" borderId="15" applyNumberFormat="0" applyFill="0" applyAlignment="0" applyProtection="0"/>
    <xf numFmtId="0" fontId="41" fillId="48" borderId="0" applyNumberFormat="0" applyBorder="0" applyAlignment="0" applyProtection="0"/>
    <xf numFmtId="0" fontId="33" fillId="49" borderId="16" applyNumberFormat="0" applyFont="0" applyAlignment="0" applyProtection="0"/>
    <xf numFmtId="0" fontId="42" fillId="35" borderId="17" applyNumberFormat="0" applyAlignment="0" applyProtection="0"/>
    <xf numFmtId="0" fontId="43" fillId="0" borderId="0" applyNumberFormat="0" applyFill="0" applyBorder="0" applyAlignment="0" applyProtection="0"/>
    <xf numFmtId="0" fontId="44" fillId="0" borderId="18" applyNumberFormat="0" applyFill="0" applyAlignment="0" applyProtection="0"/>
    <xf numFmtId="0" fontId="45" fillId="0" borderId="0" applyNumberForma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27" fillId="0" borderId="0">
      <alignment vertical="center"/>
    </xf>
    <xf numFmtId="0" fontId="1" fillId="0" borderId="0"/>
    <xf numFmtId="0" fontId="27" fillId="0" borderId="0" applyNumberFormat="0" applyFill="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0" fontId="46" fillId="0" borderId="0">
      <alignment horizontal="left"/>
    </xf>
    <xf numFmtId="0" fontId="47" fillId="0" borderId="0">
      <alignment horizontal="left"/>
    </xf>
    <xf numFmtId="0" fontId="27" fillId="0" borderId="0"/>
    <xf numFmtId="0" fontId="48" fillId="0" borderId="0">
      <alignment horizontal="center" vertical="center" wrapText="1"/>
    </xf>
    <xf numFmtId="43" fontId="28" fillId="0" borderId="0" applyFont="0" applyFill="0" applyBorder="0" applyAlignment="0" applyProtection="0"/>
    <xf numFmtId="0" fontId="49" fillId="0" borderId="0">
      <alignment horizontal="left" vertical="center" wrapText="1"/>
    </xf>
    <xf numFmtId="166" fontId="50" fillId="0" borderId="21" applyNumberFormat="0" applyFill="0">
      <alignment horizontal="right"/>
    </xf>
    <xf numFmtId="167" fontId="51" fillId="0" borderId="21">
      <alignment horizontal="right" vertical="center"/>
    </xf>
    <xf numFmtId="49" fontId="52" fillId="0" borderId="21">
      <alignment horizontal="left" vertical="center"/>
    </xf>
    <xf numFmtId="166" fontId="50" fillId="0" borderId="21" applyNumberFormat="0" applyFill="0">
      <alignment horizontal="right"/>
    </xf>
    <xf numFmtId="168" fontId="53" fillId="0" borderId="21">
      <alignment horizontal="right"/>
    </xf>
    <xf numFmtId="0" fontId="54" fillId="0" borderId="21">
      <alignment horizontal="left"/>
    </xf>
    <xf numFmtId="0" fontId="55" fillId="0" borderId="20">
      <alignment horizontal="right" vertical="center"/>
    </xf>
    <xf numFmtId="0" fontId="56" fillId="0" borderId="21">
      <alignment horizontal="left" vertical="center"/>
    </xf>
    <xf numFmtId="0" fontId="50" fillId="0" borderId="21">
      <alignment horizontal="left" vertical="center"/>
    </xf>
    <xf numFmtId="0" fontId="54" fillId="0" borderId="21">
      <alignment horizontal="left"/>
    </xf>
    <xf numFmtId="0" fontId="54" fillId="50" borderId="0">
      <alignment horizontal="centerContinuous" wrapText="1"/>
    </xf>
    <xf numFmtId="49" fontId="54" fillId="50" borderId="19">
      <alignment horizontal="left" vertical="center"/>
    </xf>
    <xf numFmtId="0" fontId="54" fillId="50" borderId="0">
      <alignment horizontal="centerContinuous" vertical="center" wrapText="1"/>
    </xf>
    <xf numFmtId="9" fontId="1" fillId="0" borderId="0" applyFont="0" applyFill="0" applyBorder="0" applyAlignment="0" applyProtection="0"/>
    <xf numFmtId="3" fontId="51" fillId="0" borderId="0">
      <alignment horizontal="left" vertical="center"/>
    </xf>
    <xf numFmtId="0" fontId="48" fillId="0" borderId="0">
      <alignment horizontal="left" vertical="center"/>
    </xf>
    <xf numFmtId="0" fontId="57" fillId="0" borderId="0">
      <alignment horizontal="right"/>
    </xf>
    <xf numFmtId="49" fontId="57" fillId="0" borderId="0">
      <alignment horizontal="center"/>
    </xf>
    <xf numFmtId="0" fontId="52" fillId="0" borderId="0">
      <alignment horizontal="right"/>
    </xf>
    <xf numFmtId="49" fontId="51" fillId="0" borderId="0">
      <alignment horizontal="left" vertical="center"/>
    </xf>
    <xf numFmtId="49" fontId="52" fillId="0" borderId="21">
      <alignment horizontal="left"/>
    </xf>
    <xf numFmtId="49" fontId="58" fillId="0" borderId="21" applyFill="0">
      <alignment horizontal="left" vertical="center"/>
    </xf>
    <xf numFmtId="49" fontId="59" fillId="0" borderId="20">
      <alignment horizontal="left" vertical="center"/>
    </xf>
    <xf numFmtId="166" fontId="51" fillId="0" borderId="0" applyNumberFormat="0">
      <alignment horizontal="right"/>
    </xf>
    <xf numFmtId="0" fontId="55" fillId="51" borderId="0">
      <alignment horizontal="centerContinuous" vertical="center" wrapText="1"/>
    </xf>
    <xf numFmtId="0" fontId="55" fillId="0" borderId="22">
      <alignment horizontal="left" vertical="center"/>
    </xf>
    <xf numFmtId="0" fontId="60" fillId="0" borderId="0">
      <alignment horizontal="left" vertical="top"/>
    </xf>
    <xf numFmtId="0" fontId="54" fillId="0" borderId="0">
      <alignment horizontal="left"/>
    </xf>
    <xf numFmtId="0" fontId="49" fillId="0" borderId="0">
      <alignment horizontal="left"/>
    </xf>
    <xf numFmtId="0" fontId="50" fillId="0" borderId="0">
      <alignment horizontal="left"/>
    </xf>
    <xf numFmtId="0" fontId="60" fillId="0" borderId="0">
      <alignment horizontal="left" vertical="top"/>
    </xf>
    <xf numFmtId="0" fontId="50" fillId="0" borderId="0">
      <alignment horizontal="left"/>
    </xf>
    <xf numFmtId="49" fontId="51" fillId="0" borderId="21">
      <alignment horizontal="left"/>
    </xf>
    <xf numFmtId="0" fontId="55" fillId="0" borderId="20">
      <alignment horizontal="left"/>
    </xf>
    <xf numFmtId="0" fontId="54" fillId="0" borderId="0">
      <alignment horizontal="left" vertical="center"/>
    </xf>
    <xf numFmtId="49" fontId="57" fillId="0" borderId="21">
      <alignment horizontal="left"/>
    </xf>
    <xf numFmtId="0" fontId="61" fillId="0" borderId="0">
      <alignment horizontal="left" vertical="top"/>
    </xf>
    <xf numFmtId="0" fontId="62" fillId="0" borderId="21">
      <alignment horizontal="left"/>
    </xf>
    <xf numFmtId="0" fontId="63" fillId="0" borderId="0"/>
    <xf numFmtId="0" fontId="1" fillId="0" borderId="0"/>
    <xf numFmtId="9"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1" fillId="0" borderId="0"/>
    <xf numFmtId="0" fontId="27" fillId="0" borderId="0" applyNumberFormat="0" applyFill="0" applyBorder="0" applyAlignment="0" applyProtection="0"/>
    <xf numFmtId="0" fontId="1" fillId="0" borderId="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44" fontId="27"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0" borderId="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6" fontId="50" fillId="0" borderId="21" applyNumberFormat="0" applyFill="0">
      <alignment horizontal="right"/>
    </xf>
    <xf numFmtId="167" fontId="51" fillId="0" borderId="21">
      <alignment horizontal="right" vertical="center"/>
    </xf>
    <xf numFmtId="49" fontId="52" fillId="0" borderId="21">
      <alignment horizontal="left" vertical="center"/>
    </xf>
    <xf numFmtId="168" fontId="53" fillId="0" borderId="21">
      <alignment horizontal="right"/>
    </xf>
    <xf numFmtId="0" fontId="54" fillId="0" borderId="21">
      <alignment horizontal="left"/>
    </xf>
    <xf numFmtId="0" fontId="55" fillId="0" borderId="20">
      <alignment horizontal="right" vertical="center"/>
    </xf>
    <xf numFmtId="0" fontId="56" fillId="0" borderId="21">
      <alignment horizontal="left" vertical="center"/>
    </xf>
    <xf numFmtId="0" fontId="50" fillId="0" borderId="21">
      <alignment horizontal="left" vertical="center"/>
    </xf>
    <xf numFmtId="49" fontId="54" fillId="50" borderId="19">
      <alignment horizontal="left" vertical="center"/>
    </xf>
    <xf numFmtId="9" fontId="1" fillId="0" borderId="0" applyFont="0" applyFill="0" applyBorder="0" applyAlignment="0" applyProtection="0"/>
    <xf numFmtId="49" fontId="52" fillId="0" borderId="21">
      <alignment horizontal="left"/>
    </xf>
    <xf numFmtId="49" fontId="58" fillId="0" borderId="21" applyFill="0">
      <alignment horizontal="left" vertical="center"/>
    </xf>
    <xf numFmtId="49" fontId="51" fillId="0" borderId="21">
      <alignment horizontal="left"/>
    </xf>
    <xf numFmtId="0" fontId="62" fillId="0" borderId="21">
      <alignment horizontal="left"/>
    </xf>
    <xf numFmtId="0" fontId="1" fillId="0" borderId="0"/>
    <xf numFmtId="9" fontId="27" fillId="0" borderId="0" applyFont="0" applyFill="0" applyBorder="0" applyAlignment="0" applyProtection="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9" fillId="41" borderId="0" applyNumberFormat="0" applyBorder="0" applyAlignment="0" applyProtection="0"/>
    <xf numFmtId="0" fontId="41" fillId="48" borderId="0" applyNumberFormat="0" applyBorder="0" applyAlignment="0" applyProtection="0"/>
    <xf numFmtId="0" fontId="40" fillId="0" borderId="15" applyNumberFormat="0" applyFill="0" applyAlignment="0" applyProtection="0"/>
    <xf numFmtId="0" fontId="39" fillId="36" borderId="10" applyNumberFormat="0" applyAlignment="0" applyProtection="0"/>
    <xf numFmtId="0" fontId="38" fillId="0" borderId="0" applyNumberFormat="0" applyFill="0" applyBorder="0" applyAlignment="0" applyProtection="0"/>
    <xf numFmtId="0" fontId="37" fillId="0" borderId="13" applyNumberFormat="0" applyFill="0" applyAlignment="0" applyProtection="0"/>
    <xf numFmtId="0" fontId="36" fillId="0" borderId="12" applyNumberFormat="0" applyFill="0" applyAlignment="0" applyProtection="0"/>
    <xf numFmtId="0" fontId="35" fillId="47" borderId="0" applyNumberFormat="0" applyBorder="0" applyAlignment="0" applyProtection="0"/>
    <xf numFmtId="0" fontId="34" fillId="0" borderId="0" applyNumberFormat="0" applyFill="0" applyBorder="0" applyAlignment="0" applyProtection="0"/>
    <xf numFmtId="0" fontId="32" fillId="46" borderId="11" applyNumberFormat="0" applyAlignment="0" applyProtection="0"/>
    <xf numFmtId="0" fontId="31" fillId="35" borderId="10" applyNumberFormat="0" applyAlignment="0" applyProtection="0"/>
    <xf numFmtId="0" fontId="30" fillId="45" borderId="0" applyNumberFormat="0" applyBorder="0" applyAlignment="0" applyProtection="0"/>
    <xf numFmtId="0" fontId="29" fillId="42"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29" fillId="37" borderId="0" applyNumberFormat="0" applyBorder="0" applyAlignment="0" applyProtection="0"/>
    <xf numFmtId="0" fontId="29" fillId="43" borderId="0" applyNumberFormat="0" applyBorder="0" applyAlignment="0" applyProtection="0"/>
    <xf numFmtId="0" fontId="29" fillId="4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8" fillId="36"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38"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7" fillId="0" borderId="0"/>
    <xf numFmtId="0" fontId="29" fillId="42" borderId="0" applyNumberFormat="0" applyBorder="0" applyAlignment="0" applyProtection="0"/>
    <xf numFmtId="0" fontId="33" fillId="49" borderId="16" applyNumberFormat="0" applyFont="0" applyAlignment="0" applyProtection="0"/>
    <xf numFmtId="0" fontId="29" fillId="36" borderId="0" applyNumberFormat="0" applyBorder="0" applyAlignment="0" applyProtection="0"/>
    <xf numFmtId="0" fontId="42" fillId="35" borderId="17" applyNumberFormat="0" applyAlignment="0" applyProtection="0"/>
    <xf numFmtId="0" fontId="43" fillId="0" borderId="0" applyNumberFormat="0" applyFill="0" applyBorder="0" applyAlignment="0" applyProtection="0"/>
    <xf numFmtId="0" fontId="44" fillId="0" borderId="18" applyNumberFormat="0" applyFill="0" applyAlignment="0" applyProtection="0"/>
    <xf numFmtId="0" fontId="45" fillId="0" borderId="0" applyNumberFormat="0" applyFill="0" applyBorder="0" applyAlignment="0" applyProtection="0"/>
    <xf numFmtId="0" fontId="38" fillId="0" borderId="14" applyNumberFormat="0" applyFill="0" applyAlignment="0" applyProtection="0"/>
    <xf numFmtId="9"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166" fontId="50" fillId="0" borderId="21" applyNumberFormat="0" applyFill="0">
      <alignment horizontal="right"/>
    </xf>
    <xf numFmtId="167" fontId="51" fillId="0" borderId="21">
      <alignment horizontal="right" vertical="center"/>
    </xf>
    <xf numFmtId="49" fontId="52" fillId="0" borderId="21">
      <alignment horizontal="left" vertical="center"/>
    </xf>
    <xf numFmtId="168" fontId="53" fillId="0" borderId="21">
      <alignment horizontal="right"/>
    </xf>
    <xf numFmtId="0" fontId="54" fillId="0" borderId="21">
      <alignment horizontal="left"/>
    </xf>
    <xf numFmtId="0" fontId="56" fillId="0" borderId="21">
      <alignment horizontal="left" vertical="center"/>
    </xf>
    <xf numFmtId="0" fontId="50" fillId="0" borderId="21">
      <alignment horizontal="left" vertical="center"/>
    </xf>
    <xf numFmtId="49" fontId="54" fillId="50" borderId="19">
      <alignment horizontal="left" vertical="center"/>
    </xf>
    <xf numFmtId="49" fontId="52" fillId="0" borderId="21">
      <alignment horizontal="left"/>
    </xf>
    <xf numFmtId="49" fontId="58" fillId="0" borderId="21" applyFill="0">
      <alignment horizontal="left" vertical="center"/>
    </xf>
    <xf numFmtId="0" fontId="55" fillId="0" borderId="22">
      <alignment horizontal="left" vertical="center"/>
    </xf>
    <xf numFmtId="49" fontId="51" fillId="0" borderId="21">
      <alignment horizontal="left"/>
    </xf>
    <xf numFmtId="0" fontId="55" fillId="0" borderId="20">
      <alignment horizontal="left"/>
    </xf>
    <xf numFmtId="0" fontId="62" fillId="0" borderId="21">
      <alignment horizontal="left"/>
    </xf>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166" fontId="50" fillId="0" borderId="21" applyNumberFormat="0" applyFill="0">
      <alignment horizontal="right"/>
    </xf>
    <xf numFmtId="167" fontId="51" fillId="0" borderId="21">
      <alignment horizontal="right" vertical="center"/>
    </xf>
    <xf numFmtId="49" fontId="52" fillId="0" borderId="21">
      <alignment horizontal="left" vertical="center"/>
    </xf>
    <xf numFmtId="168" fontId="53" fillId="0" borderId="21">
      <alignment horizontal="right"/>
    </xf>
    <xf numFmtId="0" fontId="54" fillId="0" borderId="21">
      <alignment horizontal="left"/>
    </xf>
    <xf numFmtId="0" fontId="55" fillId="0" borderId="20">
      <alignment horizontal="right" vertical="center"/>
    </xf>
    <xf numFmtId="0" fontId="56" fillId="0" borderId="21">
      <alignment horizontal="left" vertical="center"/>
    </xf>
    <xf numFmtId="0" fontId="50" fillId="0" borderId="21">
      <alignment horizontal="left" vertical="center"/>
    </xf>
    <xf numFmtId="49" fontId="54" fillId="50" borderId="19">
      <alignment horizontal="left" vertical="center"/>
    </xf>
    <xf numFmtId="49" fontId="52" fillId="0" borderId="21">
      <alignment horizontal="left"/>
    </xf>
    <xf numFmtId="49" fontId="58" fillId="0" borderId="21" applyFill="0">
      <alignment horizontal="left" vertical="center"/>
    </xf>
    <xf numFmtId="49" fontId="51" fillId="0" borderId="21">
      <alignment horizontal="left"/>
    </xf>
    <xf numFmtId="0" fontId="62" fillId="0" borderId="21">
      <alignment horizontal="left"/>
    </xf>
    <xf numFmtId="0" fontId="1" fillId="0" borderId="0"/>
    <xf numFmtId="0" fontId="26"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9" fillId="39" borderId="0" applyNumberFormat="0" applyBorder="0" applyAlignment="0" applyProtection="0"/>
    <xf numFmtId="0" fontId="28" fillId="37" borderId="0" applyNumberFormat="0" applyBorder="0" applyAlignment="0" applyProtection="0"/>
    <xf numFmtId="0" fontId="27" fillId="0" borderId="0"/>
    <xf numFmtId="0" fontId="35" fillId="47" borderId="0" applyNumberFormat="0" applyBorder="0" applyAlignment="0" applyProtection="0"/>
    <xf numFmtId="0" fontId="42" fillId="35" borderId="17" applyNumberFormat="0" applyAlignment="0" applyProtection="0"/>
    <xf numFmtId="0" fontId="28" fillId="36" borderId="0" applyNumberFormat="0" applyBorder="0" applyAlignment="0" applyProtection="0"/>
    <xf numFmtId="0" fontId="38" fillId="0" borderId="14" applyNumberFormat="0" applyFill="0" applyAlignment="0" applyProtection="0"/>
    <xf numFmtId="0" fontId="29" fillId="44" borderId="0" applyNumberFormat="0" applyBorder="0" applyAlignment="0" applyProtection="0"/>
    <xf numFmtId="0" fontId="1" fillId="8" borderId="8" applyNumberFormat="0" applyFont="0" applyAlignment="0" applyProtection="0"/>
    <xf numFmtId="0" fontId="32" fillId="46" borderId="11" applyNumberFormat="0" applyAlignment="0" applyProtection="0"/>
    <xf numFmtId="0" fontId="1" fillId="10" borderId="0" applyNumberFormat="0" applyBorder="0" applyAlignment="0" applyProtection="0"/>
    <xf numFmtId="0" fontId="1" fillId="11" borderId="0" applyNumberFormat="0" applyBorder="0" applyAlignment="0" applyProtection="0"/>
    <xf numFmtId="0" fontId="45" fillId="0" borderId="0" applyNumberForma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43"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44" fontId="27" fillId="0" borderId="0" applyFon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0" borderId="0"/>
    <xf numFmtId="0" fontId="39" fillId="36" borderId="10" applyNumberFormat="0" applyAlignment="0" applyProtection="0"/>
    <xf numFmtId="0" fontId="1" fillId="30" borderId="0" applyNumberFormat="0" applyBorder="0" applyAlignment="0" applyProtection="0"/>
    <xf numFmtId="0" fontId="1" fillId="31" borderId="0" applyNumberFormat="0" applyBorder="0" applyAlignment="0" applyProtection="0"/>
    <xf numFmtId="0" fontId="27" fillId="0" borderId="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5" borderId="0" applyNumberFormat="0" applyBorder="0" applyAlignment="0" applyProtection="0"/>
    <xf numFmtId="0" fontId="28" fillId="38" borderId="0" applyNumberFormat="0" applyBorder="0" applyAlignment="0" applyProtection="0"/>
    <xf numFmtId="0" fontId="28" fillId="36"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36"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0" fillId="45" borderId="0" applyNumberFormat="0" applyBorder="0" applyAlignment="0" applyProtection="0"/>
    <xf numFmtId="0" fontId="31" fillId="35" borderId="10" applyNumberFormat="0" applyAlignment="0" applyProtection="0"/>
    <xf numFmtId="0" fontId="32" fillId="46" borderId="11" applyNumberFormat="0" applyAlignment="0" applyProtection="0"/>
    <xf numFmtId="0" fontId="34" fillId="0" borderId="0" applyNumberFormat="0" applyFill="0" applyBorder="0" applyAlignment="0" applyProtection="0"/>
    <xf numFmtId="0" fontId="35" fillId="47" borderId="0" applyNumberFormat="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6" borderId="10" applyNumberFormat="0" applyAlignment="0" applyProtection="0"/>
    <xf numFmtId="0" fontId="40" fillId="0" borderId="15" applyNumberFormat="0" applyFill="0" applyAlignment="0" applyProtection="0"/>
    <xf numFmtId="0" fontId="41" fillId="48" borderId="0" applyNumberFormat="0" applyBorder="0" applyAlignment="0" applyProtection="0"/>
    <xf numFmtId="0" fontId="33" fillId="49" borderId="16" applyNumberFormat="0" applyFont="0" applyAlignment="0" applyProtection="0"/>
    <xf numFmtId="0" fontId="42" fillId="35" borderId="17" applyNumberFormat="0" applyAlignment="0" applyProtection="0"/>
    <xf numFmtId="0" fontId="43" fillId="0" borderId="0" applyNumberFormat="0" applyFill="0" applyBorder="0" applyAlignment="0" applyProtection="0"/>
    <xf numFmtId="0" fontId="44" fillId="0" borderId="18" applyNumberFormat="0" applyFill="0" applyAlignment="0" applyProtection="0"/>
    <xf numFmtId="0" fontId="45" fillId="0" borderId="0" applyNumberFormat="0" applyFill="0" applyBorder="0" applyAlignment="0" applyProtection="0"/>
    <xf numFmtId="0" fontId="29" fillId="41" borderId="0" applyNumberFormat="0" applyBorder="0" applyAlignment="0" applyProtection="0"/>
    <xf numFmtId="43" fontId="27" fillId="0" borderId="0" applyFont="0" applyFill="0" applyBorder="0" applyAlignment="0" applyProtection="0"/>
    <xf numFmtId="0" fontId="1" fillId="0" borderId="0"/>
    <xf numFmtId="0" fontId="1" fillId="0" borderId="0"/>
    <xf numFmtId="0" fontId="29" fillId="43" borderId="0" applyNumberFormat="0" applyBorder="0" applyAlignment="0" applyProtection="0"/>
    <xf numFmtId="0" fontId="1" fillId="0" borderId="0"/>
    <xf numFmtId="0" fontId="29" fillId="41" borderId="0" applyNumberFormat="0" applyBorder="0" applyAlignment="0" applyProtection="0"/>
    <xf numFmtId="0" fontId="29" fillId="4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9" fillId="44" borderId="0" applyNumberFormat="0" applyBorder="0" applyAlignment="0" applyProtection="0"/>
    <xf numFmtId="44" fontId="27" fillId="0" borderId="0" applyFont="0" applyFill="0" applyBorder="0" applyAlignment="0" applyProtection="0"/>
    <xf numFmtId="0" fontId="29" fillId="42" borderId="0" applyNumberFormat="0" applyBorder="0" applyAlignment="0" applyProtection="0"/>
    <xf numFmtId="0" fontId="29" fillId="37" borderId="0" applyNumberFormat="0" applyBorder="0" applyAlignment="0" applyProtection="0"/>
    <xf numFmtId="0" fontId="43" fillId="0" borderId="0" applyNumberFormat="0" applyFill="0" applyBorder="0" applyAlignment="0" applyProtection="0"/>
    <xf numFmtId="9" fontId="1" fillId="0" borderId="0" applyFont="0" applyFill="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7" fillId="0" borderId="0"/>
    <xf numFmtId="0" fontId="29" fillId="41" borderId="0" applyNumberFormat="0" applyBorder="0" applyAlignment="0" applyProtection="0"/>
    <xf numFmtId="0" fontId="29" fillId="41" borderId="0" applyNumberFormat="0" applyBorder="0" applyAlignment="0" applyProtection="0"/>
    <xf numFmtId="0" fontId="29" fillId="37" borderId="0" applyNumberFormat="0" applyBorder="0" applyAlignment="0" applyProtection="0"/>
    <xf numFmtId="0" fontId="1" fillId="0" borderId="0"/>
    <xf numFmtId="9"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1" fillId="0" borderId="0"/>
    <xf numFmtId="0" fontId="31" fillId="35" borderId="10" applyNumberFormat="0" applyAlignment="0" applyProtection="0"/>
    <xf numFmtId="0" fontId="1" fillId="0" borderId="0"/>
    <xf numFmtId="0" fontId="33" fillId="49" borderId="16" applyNumberFormat="0" applyFont="0" applyAlignment="0" applyProtection="0"/>
    <xf numFmtId="0" fontId="29" fillId="39" borderId="0" applyNumberFormat="0" applyBorder="0" applyAlignment="0" applyProtection="0"/>
    <xf numFmtId="0" fontId="28" fillId="40" borderId="0" applyNumberFormat="0" applyBorder="0" applyAlignment="0" applyProtection="0"/>
    <xf numFmtId="9" fontId="27" fillId="0" borderId="0" applyFont="0" applyFill="0" applyBorder="0" applyAlignment="0" applyProtection="0"/>
    <xf numFmtId="0" fontId="1" fillId="0" borderId="0"/>
    <xf numFmtId="0" fontId="1" fillId="0" borderId="0"/>
    <xf numFmtId="0" fontId="1" fillId="0" borderId="0"/>
    <xf numFmtId="0" fontId="29"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40" fillId="0" borderId="15" applyNumberFormat="0" applyFill="0" applyAlignment="0" applyProtection="0"/>
    <xf numFmtId="9" fontId="1" fillId="0" borderId="0" applyFont="0" applyFill="0" applyBorder="0" applyAlignment="0" applyProtection="0"/>
    <xf numFmtId="0" fontId="33" fillId="49" borderId="16" applyNumberFormat="0" applyFont="0" applyAlignment="0" applyProtection="0"/>
    <xf numFmtId="0" fontId="1" fillId="0" borderId="0"/>
    <xf numFmtId="0" fontId="28" fillId="36" borderId="0" applyNumberFormat="0" applyBorder="0" applyAlignment="0" applyProtection="0"/>
    <xf numFmtId="0" fontId="1" fillId="0" borderId="0"/>
    <xf numFmtId="0" fontId="1" fillId="0" borderId="0"/>
    <xf numFmtId="0" fontId="30"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8" fillId="36" borderId="0" applyNumberFormat="0" applyBorder="0" applyAlignment="0" applyProtection="0"/>
    <xf numFmtId="0" fontId="34" fillId="0" borderId="0" applyNumberFormat="0" applyFill="0" applyBorder="0" applyAlignment="0" applyProtection="0"/>
    <xf numFmtId="0" fontId="37" fillId="0" borderId="13" applyNumberFormat="0" applyFill="0" applyAlignment="0" applyProtection="0"/>
    <xf numFmtId="0" fontId="40" fillId="0" borderId="15" applyNumberFormat="0" applyFill="0" applyAlignment="0" applyProtection="0"/>
    <xf numFmtId="0" fontId="28" fillId="35" borderId="0" applyNumberFormat="0" applyBorder="0" applyAlignment="0" applyProtection="0"/>
    <xf numFmtId="0" fontId="28" fillId="35" borderId="0" applyNumberFormat="0" applyBorder="0" applyAlignment="0" applyProtection="0"/>
    <xf numFmtId="0" fontId="31" fillId="35" borderId="10" applyNumberFormat="0" applyAlignment="0" applyProtection="0"/>
    <xf numFmtId="0" fontId="33" fillId="49" borderId="16" applyNumberFormat="0" applyFont="0" applyAlignment="0" applyProtection="0"/>
    <xf numFmtId="0" fontId="29" fillId="37" borderId="0" applyNumberFormat="0" applyBorder="0" applyAlignment="0" applyProtection="0"/>
    <xf numFmtId="0" fontId="36" fillId="0" borderId="12" applyNumberFormat="0" applyFill="0" applyAlignment="0" applyProtection="0"/>
    <xf numFmtId="0" fontId="28" fillId="40" borderId="0" applyNumberFormat="0" applyBorder="0" applyAlignment="0" applyProtection="0"/>
    <xf numFmtId="0" fontId="28" fillId="36" borderId="0" applyNumberFormat="0" applyBorder="0" applyAlignment="0" applyProtection="0"/>
    <xf numFmtId="0" fontId="36" fillId="0" borderId="12" applyNumberFormat="0" applyFill="0" applyAlignment="0" applyProtection="0"/>
    <xf numFmtId="0" fontId="31" fillId="35" borderId="10" applyNumberFormat="0" applyAlignment="0" applyProtection="0"/>
    <xf numFmtId="0" fontId="29" fillId="42" borderId="0" applyNumberFormat="0" applyBorder="0" applyAlignment="0" applyProtection="0"/>
    <xf numFmtId="0" fontId="32" fillId="46" borderId="11" applyNumberFormat="0" applyAlignment="0" applyProtection="0"/>
    <xf numFmtId="0" fontId="29" fillId="42"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9" fillId="36" borderId="10" applyNumberFormat="0" applyAlignment="0" applyProtection="0"/>
    <xf numFmtId="0" fontId="29" fillId="41" borderId="0" applyNumberFormat="0" applyBorder="0" applyAlignment="0" applyProtection="0"/>
    <xf numFmtId="0" fontId="28" fillId="36" borderId="0" applyNumberFormat="0" applyBorder="0" applyAlignment="0" applyProtection="0"/>
    <xf numFmtId="0" fontId="29" fillId="37" borderId="0" applyNumberFormat="0" applyBorder="0" applyAlignment="0" applyProtection="0"/>
    <xf numFmtId="0" fontId="28" fillId="35" borderId="0" applyNumberFormat="0" applyBorder="0" applyAlignment="0" applyProtection="0"/>
    <xf numFmtId="0" fontId="43" fillId="0" borderId="0" applyNumberFormat="0" applyFill="0" applyBorder="0" applyAlignment="0" applyProtection="0"/>
    <xf numFmtId="0" fontId="42" fillId="35" borderId="17" applyNumberFormat="0" applyAlignment="0" applyProtection="0"/>
    <xf numFmtId="0" fontId="44" fillId="0" borderId="18" applyNumberFormat="0" applyFill="0" applyAlignment="0" applyProtection="0"/>
    <xf numFmtId="0" fontId="29" fillId="44" borderId="0" applyNumberFormat="0" applyBorder="0" applyAlignment="0" applyProtection="0"/>
    <xf numFmtId="0" fontId="35" fillId="47" borderId="0" applyNumberFormat="0" applyBorder="0" applyAlignment="0" applyProtection="0"/>
    <xf numFmtId="0" fontId="42" fillId="35" borderId="17" applyNumberFormat="0" applyAlignment="0" applyProtection="0"/>
    <xf numFmtId="0" fontId="41" fillId="48" borderId="0" applyNumberFormat="0" applyBorder="0" applyAlignment="0" applyProtection="0"/>
    <xf numFmtId="0" fontId="29" fillId="37" borderId="0" applyNumberFormat="0" applyBorder="0" applyAlignment="0" applyProtection="0"/>
    <xf numFmtId="0" fontId="28" fillId="39" borderId="0" applyNumberFormat="0" applyBorder="0" applyAlignment="0" applyProtection="0"/>
    <xf numFmtId="0" fontId="41" fillId="48" borderId="0" applyNumberFormat="0" applyBorder="0" applyAlignment="0" applyProtection="0"/>
    <xf numFmtId="0" fontId="34" fillId="0" borderId="0" applyNumberFormat="0" applyFill="0" applyBorder="0" applyAlignment="0" applyProtection="0"/>
    <xf numFmtId="0" fontId="27" fillId="0" borderId="0"/>
    <xf numFmtId="0" fontId="28" fillId="36" borderId="0" applyNumberFormat="0" applyBorder="0" applyAlignment="0" applyProtection="0"/>
    <xf numFmtId="0" fontId="41" fillId="48" borderId="0" applyNumberFormat="0" applyBorder="0" applyAlignment="0" applyProtection="0"/>
    <xf numFmtId="0" fontId="45" fillId="0" borderId="0" applyNumberFormat="0" applyFill="0" applyBorder="0" applyAlignment="0" applyProtection="0"/>
    <xf numFmtId="0" fontId="1" fillId="0" borderId="0"/>
    <xf numFmtId="9" fontId="27" fillId="0" borderId="0" applyFont="0" applyFill="0" applyBorder="0" applyAlignment="0" applyProtection="0"/>
    <xf numFmtId="0" fontId="28" fillId="38" borderId="0" applyNumberFormat="0" applyBorder="0" applyAlignment="0" applyProtection="0"/>
    <xf numFmtId="0" fontId="32" fillId="46" borderId="11" applyNumberFormat="0" applyAlignment="0" applyProtection="0"/>
    <xf numFmtId="0" fontId="38" fillId="0" borderId="0" applyNumberFormat="0" applyFill="0" applyBorder="0" applyAlignment="0" applyProtection="0"/>
    <xf numFmtId="0" fontId="28" fillId="39" borderId="0" applyNumberFormat="0" applyBorder="0" applyAlignment="0" applyProtection="0"/>
    <xf numFmtId="0" fontId="36" fillId="0" borderId="12" applyNumberFormat="0" applyFill="0" applyAlignment="0" applyProtection="0"/>
    <xf numFmtId="0" fontId="1" fillId="8" borderId="8" applyNumberFormat="0" applyFont="0" applyAlignment="0" applyProtection="0"/>
    <xf numFmtId="0" fontId="28" fillId="36" borderId="0" applyNumberFormat="0" applyBorder="0" applyAlignment="0" applyProtection="0"/>
    <xf numFmtId="0" fontId="29" fillId="41" borderId="0" applyNumberFormat="0" applyBorder="0" applyAlignment="0" applyProtection="0"/>
    <xf numFmtId="49" fontId="54" fillId="50" borderId="19">
      <alignment horizontal="left" vertical="center"/>
    </xf>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3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4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5" fillId="0" borderId="0" applyNumberFormat="0" applyFill="0" applyBorder="0" applyAlignment="0" applyProtection="0"/>
    <xf numFmtId="0" fontId="28" fillId="36" borderId="0" applyNumberFormat="0" applyBorder="0" applyAlignment="0" applyProtection="0"/>
    <xf numFmtId="0" fontId="29" fillId="41"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7" fillId="0" borderId="0"/>
    <xf numFmtId="0" fontId="27" fillId="0" borderId="0"/>
    <xf numFmtId="0" fontId="29" fillId="42" borderId="0" applyNumberFormat="0" applyBorder="0" applyAlignment="0" applyProtection="0"/>
    <xf numFmtId="0" fontId="29" fillId="39" borderId="0" applyNumberFormat="0" applyBorder="0" applyAlignment="0" applyProtection="0"/>
    <xf numFmtId="0" fontId="42" fillId="35" borderId="17" applyNumberFormat="0" applyAlignment="0" applyProtection="0"/>
    <xf numFmtId="0" fontId="28" fillId="39" borderId="0" applyNumberFormat="0" applyBorder="0" applyAlignment="0" applyProtection="0"/>
    <xf numFmtId="0" fontId="31" fillId="35" borderId="10" applyNumberFormat="0" applyAlignment="0" applyProtection="0"/>
    <xf numFmtId="0" fontId="30" fillId="45" borderId="0" applyNumberFormat="0" applyBorder="0" applyAlignment="0" applyProtection="0"/>
    <xf numFmtId="0" fontId="38" fillId="0" borderId="0" applyNumberFormat="0" applyFill="0" applyBorder="0" applyAlignment="0" applyProtection="0"/>
    <xf numFmtId="0" fontId="28" fillId="35" borderId="0" applyNumberFormat="0" applyBorder="0" applyAlignment="0" applyProtection="0"/>
    <xf numFmtId="43" fontId="27" fillId="0" borderId="0" applyFont="0" applyFill="0" applyBorder="0" applyAlignment="0" applyProtection="0"/>
    <xf numFmtId="0" fontId="29" fillId="42" borderId="0" applyNumberFormat="0" applyBorder="0" applyAlignment="0" applyProtection="0"/>
    <xf numFmtId="0" fontId="29" fillId="36" borderId="0" applyNumberFormat="0" applyBorder="0" applyAlignment="0" applyProtection="0"/>
    <xf numFmtId="0" fontId="29" fillId="41" borderId="0" applyNumberFormat="0" applyBorder="0" applyAlignment="0" applyProtection="0"/>
    <xf numFmtId="0" fontId="42" fillId="35" borderId="17" applyNumberFormat="0" applyAlignment="0" applyProtection="0"/>
    <xf numFmtId="44" fontId="27" fillId="0" borderId="0" applyFont="0" applyFill="0" applyBorder="0" applyAlignment="0" applyProtection="0"/>
    <xf numFmtId="0" fontId="40" fillId="0" borderId="15" applyNumberFormat="0" applyFill="0" applyAlignment="0" applyProtection="0"/>
    <xf numFmtId="49" fontId="54" fillId="50" borderId="19">
      <alignment horizontal="left" vertical="center"/>
    </xf>
    <xf numFmtId="0" fontId="29" fillId="42" borderId="0" applyNumberFormat="0" applyBorder="0" applyAlignment="0" applyProtection="0"/>
    <xf numFmtId="43" fontId="27" fillId="0" borderId="0" applyFont="0" applyFill="0" applyBorder="0" applyAlignment="0" applyProtection="0"/>
    <xf numFmtId="0" fontId="30" fillId="45" borderId="0" applyNumberFormat="0" applyBorder="0" applyAlignment="0" applyProtection="0"/>
    <xf numFmtId="0" fontId="42" fillId="35" borderId="17" applyNumberFormat="0" applyAlignment="0" applyProtection="0"/>
    <xf numFmtId="0" fontId="28" fillId="36" borderId="0" applyNumberFormat="0" applyBorder="0" applyAlignment="0" applyProtection="0"/>
    <xf numFmtId="0" fontId="28" fillId="36" borderId="0" applyNumberFormat="0" applyBorder="0" applyAlignment="0" applyProtection="0"/>
    <xf numFmtId="49" fontId="54" fillId="50" borderId="19">
      <alignment horizontal="left" vertical="center"/>
    </xf>
    <xf numFmtId="0" fontId="38" fillId="0" borderId="14" applyNumberFormat="0" applyFill="0" applyAlignment="0" applyProtection="0"/>
    <xf numFmtId="43" fontId="27" fillId="0" borderId="0" applyFont="0" applyFill="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8" fillId="35" borderId="0" applyNumberFormat="0" applyBorder="0" applyAlignment="0" applyProtection="0"/>
    <xf numFmtId="0" fontId="29" fillId="36" borderId="0" applyNumberFormat="0" applyBorder="0" applyAlignment="0" applyProtection="0"/>
    <xf numFmtId="0" fontId="35" fillId="47" borderId="0" applyNumberFormat="0" applyBorder="0" applyAlignment="0" applyProtection="0"/>
    <xf numFmtId="0" fontId="29" fillId="44" borderId="0" applyNumberFormat="0" applyBorder="0" applyAlignment="0" applyProtection="0"/>
    <xf numFmtId="0" fontId="32" fillId="46" borderId="11" applyNumberFormat="0" applyAlignment="0" applyProtection="0"/>
    <xf numFmtId="44" fontId="27" fillId="0" borderId="0" applyFont="0" applyFill="0" applyBorder="0" applyAlignment="0" applyProtection="0"/>
    <xf numFmtId="0" fontId="29" fillId="37" borderId="0" applyNumberFormat="0" applyBorder="0" applyAlignment="0" applyProtection="0"/>
    <xf numFmtId="0" fontId="33" fillId="49" borderId="16" applyNumberFormat="0" applyFont="0" applyAlignment="0" applyProtection="0"/>
    <xf numFmtId="0" fontId="28" fillId="37" borderId="0" applyNumberFormat="0" applyBorder="0" applyAlignment="0" applyProtection="0"/>
    <xf numFmtId="0" fontId="41" fillId="48" borderId="0" applyNumberFormat="0" applyBorder="0" applyAlignment="0" applyProtection="0"/>
    <xf numFmtId="0" fontId="29" fillId="43" borderId="0" applyNumberFormat="0" applyBorder="0" applyAlignment="0" applyProtection="0"/>
    <xf numFmtId="0" fontId="28" fillId="39" borderId="0" applyNumberFormat="0" applyBorder="0" applyAlignment="0" applyProtection="0"/>
    <xf numFmtId="0" fontId="27" fillId="0" borderId="0"/>
    <xf numFmtId="0" fontId="36" fillId="0" borderId="12" applyNumberFormat="0" applyFill="0" applyAlignment="0" applyProtection="0"/>
    <xf numFmtId="0" fontId="28" fillId="36" borderId="0" applyNumberFormat="0" applyBorder="0" applyAlignment="0" applyProtection="0"/>
    <xf numFmtId="0" fontId="29" fillId="42" borderId="0" applyNumberFormat="0" applyBorder="0" applyAlignment="0" applyProtection="0"/>
    <xf numFmtId="0" fontId="29" fillId="41" borderId="0" applyNumberFormat="0" applyBorder="0" applyAlignment="0" applyProtection="0"/>
    <xf numFmtId="0" fontId="39" fillId="36" borderId="10" applyNumberFormat="0" applyAlignment="0" applyProtection="0"/>
    <xf numFmtId="0" fontId="38" fillId="0" borderId="14" applyNumberFormat="0" applyFill="0" applyAlignment="0" applyProtection="0"/>
    <xf numFmtId="0" fontId="31" fillId="35" borderId="10" applyNumberFormat="0" applyAlignment="0" applyProtection="0"/>
    <xf numFmtId="0" fontId="29" fillId="41" borderId="0" applyNumberFormat="0" applyBorder="0" applyAlignment="0" applyProtection="0"/>
    <xf numFmtId="0" fontId="29" fillId="42" borderId="0" applyNumberFormat="0" applyBorder="0" applyAlignment="0" applyProtection="0"/>
    <xf numFmtId="0" fontId="45" fillId="0" borderId="0" applyNumberFormat="0" applyFill="0" applyBorder="0" applyAlignment="0" applyProtection="0"/>
    <xf numFmtId="0" fontId="39" fillId="36" borderId="10" applyNumberFormat="0" applyAlignment="0" applyProtection="0"/>
    <xf numFmtId="0" fontId="33" fillId="49" borderId="16" applyNumberFormat="0" applyFont="0" applyAlignment="0" applyProtection="0"/>
    <xf numFmtId="0" fontId="29" fillId="41" borderId="0" applyNumberFormat="0" applyBorder="0" applyAlignment="0" applyProtection="0"/>
    <xf numFmtId="0" fontId="44" fillId="0" borderId="18" applyNumberFormat="0" applyFill="0" applyAlignment="0" applyProtection="0"/>
    <xf numFmtId="0" fontId="28" fillId="36" borderId="0" applyNumberFormat="0" applyBorder="0" applyAlignment="0" applyProtection="0"/>
    <xf numFmtId="0" fontId="43" fillId="0" borderId="0" applyNumberFormat="0" applyFill="0" applyBorder="0" applyAlignment="0" applyProtection="0"/>
    <xf numFmtId="0" fontId="34" fillId="0" borderId="0" applyNumberFormat="0" applyFill="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7" fillId="0" borderId="13" applyNumberFormat="0" applyFill="0" applyAlignment="0" applyProtection="0"/>
    <xf numFmtId="0" fontId="28" fillId="36"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9" fillId="41" borderId="0" applyNumberFormat="0" applyBorder="0" applyAlignment="0" applyProtection="0"/>
    <xf numFmtId="0" fontId="37" fillId="0" borderId="13" applyNumberFormat="0" applyFill="0" applyAlignment="0" applyProtection="0"/>
    <xf numFmtId="0" fontId="44" fillId="0" borderId="18" applyNumberFormat="0" applyFill="0" applyAlignment="0" applyProtection="0"/>
    <xf numFmtId="0" fontId="35" fillId="47" borderId="0" applyNumberFormat="0" applyBorder="0" applyAlignment="0" applyProtection="0"/>
    <xf numFmtId="0" fontId="28" fillId="39" borderId="0" applyNumberFormat="0" applyBorder="0" applyAlignment="0" applyProtection="0"/>
    <xf numFmtId="0" fontId="29" fillId="42" borderId="0" applyNumberFormat="0" applyBorder="0" applyAlignment="0" applyProtection="0"/>
    <xf numFmtId="0" fontId="39" fillId="36" borderId="10" applyNumberFormat="0" applyAlignment="0" applyProtection="0"/>
    <xf numFmtId="0" fontId="38" fillId="0" borderId="14" applyNumberFormat="0" applyFill="0" applyAlignment="0" applyProtection="0"/>
    <xf numFmtId="9" fontId="27" fillId="0" borderId="0" applyFont="0" applyFill="0" applyBorder="0" applyAlignment="0" applyProtection="0"/>
    <xf numFmtId="0" fontId="29" fillId="41" borderId="0" applyNumberFormat="0" applyBorder="0" applyAlignment="0" applyProtection="0"/>
    <xf numFmtId="0" fontId="29" fillId="37" borderId="0" applyNumberFormat="0" applyBorder="0" applyAlignment="0" applyProtection="0"/>
    <xf numFmtId="0" fontId="38" fillId="0" borderId="0" applyNumberFormat="0" applyFill="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7" fillId="0" borderId="13" applyNumberFormat="0" applyFill="0" applyAlignment="0" applyProtection="0"/>
    <xf numFmtId="0" fontId="34" fillId="0" borderId="0" applyNumberFormat="0" applyFill="0" applyBorder="0" applyAlignment="0" applyProtection="0"/>
    <xf numFmtId="0" fontId="28" fillId="35" borderId="0" applyNumberFormat="0" applyBorder="0" applyAlignment="0" applyProtection="0"/>
    <xf numFmtId="0" fontId="40" fillId="0" borderId="15" applyNumberFormat="0" applyFill="0" applyAlignment="0" applyProtection="0"/>
    <xf numFmtId="0" fontId="29" fillId="42" borderId="0" applyNumberFormat="0" applyBorder="0" applyAlignment="0" applyProtection="0"/>
    <xf numFmtId="0" fontId="28" fillId="38" borderId="0" applyNumberFormat="0" applyBorder="0" applyAlignment="0" applyProtection="0"/>
    <xf numFmtId="44" fontId="27" fillId="0" borderId="0" applyFont="0" applyFill="0" applyBorder="0" applyAlignment="0" applyProtection="0"/>
    <xf numFmtId="0" fontId="28" fillId="38" borderId="0" applyNumberFormat="0" applyBorder="0" applyAlignment="0" applyProtection="0"/>
    <xf numFmtId="0" fontId="38" fillId="0" borderId="14" applyNumberFormat="0" applyFill="0" applyAlignment="0" applyProtection="0"/>
    <xf numFmtId="0" fontId="28" fillId="39" borderId="0" applyNumberFormat="0" applyBorder="0" applyAlignment="0" applyProtection="0"/>
    <xf numFmtId="0" fontId="29" fillId="37"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5" borderId="0" applyNumberFormat="0" applyBorder="0" applyAlignment="0" applyProtection="0"/>
    <xf numFmtId="0" fontId="29" fillId="41" borderId="0" applyNumberFormat="0" applyBorder="0" applyAlignment="0" applyProtection="0"/>
    <xf numFmtId="0" fontId="38" fillId="0" borderId="0" applyNumberFormat="0" applyFill="0" applyBorder="0" applyAlignment="0" applyProtection="0"/>
    <xf numFmtId="0" fontId="32" fillId="46" borderId="11" applyNumberFormat="0" applyAlignment="0" applyProtection="0"/>
    <xf numFmtId="0" fontId="43" fillId="0" borderId="0" applyNumberFormat="0" applyFill="0" applyBorder="0" applyAlignment="0" applyProtection="0"/>
    <xf numFmtId="0" fontId="29" fillId="41" borderId="0" applyNumberFormat="0" applyBorder="0" applyAlignment="0" applyProtection="0"/>
    <xf numFmtId="0" fontId="28" fillId="40" borderId="0" applyNumberFormat="0" applyBorder="0" applyAlignment="0" applyProtection="0"/>
    <xf numFmtId="0" fontId="44" fillId="0" borderId="18" applyNumberFormat="0" applyFill="0" applyAlignment="0" applyProtection="0"/>
    <xf numFmtId="0" fontId="29" fillId="41" borderId="0" applyNumberFormat="0" applyBorder="0" applyAlignment="0" applyProtection="0"/>
    <xf numFmtId="0" fontId="29" fillId="37" borderId="0" applyNumberFormat="0" applyBorder="0" applyAlignment="0" applyProtection="0"/>
    <xf numFmtId="0" fontId="29" fillId="43" borderId="0" applyNumberFormat="0" applyBorder="0" applyAlignment="0" applyProtection="0"/>
    <xf numFmtId="0" fontId="29" fillId="36" borderId="0" applyNumberFormat="0" applyBorder="0" applyAlignment="0" applyProtection="0"/>
    <xf numFmtId="0" fontId="44" fillId="0" borderId="18" applyNumberFormat="0" applyFill="0" applyAlignment="0" applyProtection="0"/>
    <xf numFmtId="0" fontId="36" fillId="0" borderId="12" applyNumberFormat="0" applyFill="0" applyAlignment="0" applyProtection="0"/>
    <xf numFmtId="0" fontId="28" fillId="36" borderId="0" applyNumberFormat="0" applyBorder="0" applyAlignment="0" applyProtection="0"/>
    <xf numFmtId="0" fontId="28" fillId="38" borderId="0" applyNumberFormat="0" applyBorder="0" applyAlignment="0" applyProtection="0"/>
    <xf numFmtId="0" fontId="44" fillId="0" borderId="18" applyNumberFormat="0" applyFill="0" applyAlignment="0" applyProtection="0"/>
    <xf numFmtId="0" fontId="33" fillId="49" borderId="16" applyNumberFormat="0" applyFont="0" applyAlignment="0" applyProtection="0"/>
    <xf numFmtId="0" fontId="30" fillId="45" borderId="0" applyNumberFormat="0" applyBorder="0" applyAlignment="0" applyProtection="0"/>
    <xf numFmtId="9" fontId="27" fillId="0" borderId="0" applyFont="0" applyFill="0" applyBorder="0" applyAlignment="0" applyProtection="0"/>
    <xf numFmtId="0" fontId="29" fillId="44" borderId="0" applyNumberFormat="0" applyBorder="0" applyAlignment="0" applyProtection="0"/>
    <xf numFmtId="0" fontId="34" fillId="0" borderId="0" applyNumberFormat="0" applyFill="0" applyBorder="0" applyAlignment="0" applyProtection="0"/>
    <xf numFmtId="0" fontId="31" fillId="35" borderId="10" applyNumberFormat="0" applyAlignment="0" applyProtection="0"/>
    <xf numFmtId="0" fontId="37" fillId="0" borderId="13" applyNumberFormat="0" applyFill="0" applyAlignment="0" applyProtection="0"/>
    <xf numFmtId="0" fontId="42" fillId="35" borderId="17" applyNumberFormat="0" applyAlignment="0" applyProtection="0"/>
    <xf numFmtId="0" fontId="45" fillId="0" borderId="0" applyNumberFormat="0" applyFill="0" applyBorder="0" applyAlignment="0" applyProtection="0"/>
    <xf numFmtId="0" fontId="42" fillId="35" borderId="17" applyNumberFormat="0" applyAlignment="0" applyProtection="0"/>
    <xf numFmtId="43" fontId="27" fillId="0" borderId="0" applyFont="0" applyFill="0" applyBorder="0" applyAlignment="0" applyProtection="0"/>
    <xf numFmtId="0" fontId="29" fillId="36" borderId="0" applyNumberFormat="0" applyBorder="0" applyAlignment="0" applyProtection="0"/>
    <xf numFmtId="9" fontId="27" fillId="0" borderId="0" applyFont="0" applyFill="0" applyBorder="0" applyAlignment="0" applyProtection="0"/>
    <xf numFmtId="0" fontId="40" fillId="0" borderId="15" applyNumberFormat="0" applyFill="0" applyAlignment="0" applyProtection="0"/>
    <xf numFmtId="0" fontId="38" fillId="0" borderId="0" applyNumberFormat="0" applyFill="0" applyBorder="0" applyAlignment="0" applyProtection="0"/>
    <xf numFmtId="0" fontId="42" fillId="35" borderId="17" applyNumberFormat="0" applyAlignment="0" applyProtection="0"/>
    <xf numFmtId="0" fontId="28" fillId="35" borderId="0" applyNumberFormat="0" applyBorder="0" applyAlignment="0" applyProtection="0"/>
    <xf numFmtId="0" fontId="29" fillId="39" borderId="0" applyNumberFormat="0" applyBorder="0" applyAlignment="0" applyProtection="0"/>
    <xf numFmtId="0" fontId="41" fillId="48" borderId="0" applyNumberFormat="0" applyBorder="0" applyAlignment="0" applyProtection="0"/>
    <xf numFmtId="0" fontId="39" fillId="36" borderId="10" applyNumberFormat="0" applyAlignment="0" applyProtection="0"/>
    <xf numFmtId="0" fontId="43" fillId="0" borderId="0" applyNumberFormat="0" applyFill="0" applyBorder="0" applyAlignment="0" applyProtection="0"/>
    <xf numFmtId="0" fontId="29" fillId="39" borderId="0" applyNumberFormat="0" applyBorder="0" applyAlignment="0" applyProtection="0"/>
    <xf numFmtId="0" fontId="35" fillId="47"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49" borderId="16" applyNumberFormat="0" applyFont="0" applyAlignment="0" applyProtection="0"/>
    <xf numFmtId="0" fontId="39" fillId="36" borderId="10" applyNumberFormat="0" applyAlignment="0" applyProtection="0"/>
    <xf numFmtId="0" fontId="56" fillId="0" borderId="21">
      <alignment horizontal="left" vertical="center"/>
    </xf>
    <xf numFmtId="0" fontId="54" fillId="0" borderId="21">
      <alignment horizontal="left"/>
    </xf>
    <xf numFmtId="49" fontId="54" fillId="50" borderId="19">
      <alignment horizontal="left" vertical="center"/>
    </xf>
    <xf numFmtId="0" fontId="31" fillId="35" borderId="10" applyNumberFormat="0" applyAlignment="0" applyProtection="0"/>
    <xf numFmtId="0" fontId="31" fillId="35" borderId="10" applyNumberFormat="0" applyAlignment="0" applyProtection="0"/>
    <xf numFmtId="166" fontId="50" fillId="0" borderId="21" applyNumberFormat="0" applyFill="0">
      <alignment horizontal="right"/>
    </xf>
    <xf numFmtId="49" fontId="52" fillId="0" borderId="21">
      <alignment horizontal="left"/>
    </xf>
    <xf numFmtId="0" fontId="42" fillId="35" borderId="17" applyNumberFormat="0" applyAlignment="0" applyProtection="0"/>
    <xf numFmtId="0" fontId="44" fillId="0" borderId="18" applyNumberFormat="0" applyFill="0" applyAlignment="0" applyProtection="0"/>
    <xf numFmtId="0" fontId="55" fillId="0" borderId="20">
      <alignment horizontal="right" vertical="center"/>
    </xf>
    <xf numFmtId="0" fontId="50" fillId="0" borderId="21">
      <alignment horizontal="left" vertical="center"/>
    </xf>
    <xf numFmtId="0" fontId="31" fillId="35" borderId="10" applyNumberFormat="0" applyAlignment="0" applyProtection="0"/>
    <xf numFmtId="0" fontId="31" fillId="35" borderId="10" applyNumberFormat="0" applyAlignment="0" applyProtection="0"/>
    <xf numFmtId="49" fontId="52" fillId="0" borderId="21">
      <alignment horizontal="left"/>
    </xf>
    <xf numFmtId="167" fontId="51" fillId="0" borderId="21">
      <alignment horizontal="right" vertical="center"/>
    </xf>
    <xf numFmtId="166" fontId="50" fillId="0" borderId="21" applyNumberFormat="0" applyFill="0">
      <alignment horizontal="right"/>
    </xf>
    <xf numFmtId="0" fontId="56" fillId="0" borderId="21">
      <alignment horizontal="left" vertical="center"/>
    </xf>
    <xf numFmtId="0" fontId="33" fillId="49" borderId="16" applyNumberFormat="0" applyFont="0" applyAlignment="0" applyProtection="0"/>
    <xf numFmtId="0" fontId="54" fillId="0" borderId="21">
      <alignment horizontal="left"/>
    </xf>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42" fillId="35" borderId="17" applyNumberFormat="0" applyAlignment="0" applyProtection="0"/>
    <xf numFmtId="49" fontId="52" fillId="0" borderId="21">
      <alignment horizontal="left"/>
    </xf>
    <xf numFmtId="0" fontId="56" fillId="0" borderId="21">
      <alignment horizontal="left" vertical="center"/>
    </xf>
    <xf numFmtId="49" fontId="54" fillId="50" borderId="19">
      <alignment horizontal="left" vertical="center"/>
    </xf>
    <xf numFmtId="49" fontId="58" fillId="0" borderId="21" applyFill="0">
      <alignment horizontal="left" vertical="center"/>
    </xf>
    <xf numFmtId="49" fontId="54" fillId="50" borderId="19">
      <alignment horizontal="left" vertical="center"/>
    </xf>
    <xf numFmtId="0" fontId="50" fillId="0" borderId="21">
      <alignment horizontal="left" vertical="center"/>
    </xf>
    <xf numFmtId="167" fontId="51" fillId="0" borderId="21">
      <alignment horizontal="right" vertical="center"/>
    </xf>
    <xf numFmtId="0" fontId="33" fillId="49" borderId="16" applyNumberFormat="0" applyFont="0" applyAlignment="0" applyProtection="0"/>
    <xf numFmtId="0" fontId="42" fillId="35" borderId="17" applyNumberFormat="0" applyAlignment="0" applyProtection="0"/>
    <xf numFmtId="49" fontId="58" fillId="0" borderId="21" applyFill="0">
      <alignment horizontal="left" vertical="center"/>
    </xf>
    <xf numFmtId="0" fontId="39" fillId="36" borderId="10" applyNumberFormat="0" applyAlignment="0" applyProtection="0"/>
    <xf numFmtId="0" fontId="56" fillId="0" borderId="21">
      <alignment horizontal="left" vertical="center"/>
    </xf>
    <xf numFmtId="0" fontId="44" fillId="0" borderId="18" applyNumberFormat="0" applyFill="0" applyAlignment="0" applyProtection="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49" fontId="54" fillId="50" borderId="19">
      <alignment horizontal="left" vertical="center"/>
    </xf>
    <xf numFmtId="168" fontId="53" fillId="0" borderId="21">
      <alignment horizontal="right"/>
    </xf>
    <xf numFmtId="0" fontId="54" fillId="0" borderId="21">
      <alignment horizontal="left"/>
    </xf>
    <xf numFmtId="0" fontId="44" fillId="0" borderId="18" applyNumberFormat="0" applyFill="0" applyAlignment="0" applyProtection="0"/>
    <xf numFmtId="167" fontId="51" fillId="0" borderId="21">
      <alignment horizontal="right" vertical="center"/>
    </xf>
    <xf numFmtId="49" fontId="52" fillId="0" borderId="21">
      <alignment horizontal="left"/>
    </xf>
    <xf numFmtId="0" fontId="56" fillId="0" borderId="21">
      <alignment horizontal="left" vertical="center"/>
    </xf>
    <xf numFmtId="166" fontId="50" fillId="0" borderId="21" applyNumberFormat="0" applyFill="0">
      <alignment horizontal="right"/>
    </xf>
    <xf numFmtId="0" fontId="31" fillId="35" borderId="10" applyNumberFormat="0" applyAlignment="0" applyProtection="0"/>
    <xf numFmtId="49" fontId="52" fillId="0" borderId="21">
      <alignment horizontal="left"/>
    </xf>
    <xf numFmtId="0" fontId="33" fillId="49" borderId="16" applyNumberFormat="0" applyFont="0" applyAlignment="0" applyProtection="0"/>
    <xf numFmtId="0" fontId="33" fillId="49" borderId="16" applyNumberFormat="0" applyFont="0" applyAlignment="0" applyProtection="0"/>
    <xf numFmtId="0" fontId="39" fillId="36" borderId="10" applyNumberFormat="0" applyAlignment="0" applyProtection="0"/>
    <xf numFmtId="0" fontId="62" fillId="0" borderId="21">
      <alignment horizontal="left"/>
    </xf>
    <xf numFmtId="166" fontId="50" fillId="0" borderId="21" applyNumberFormat="0" applyFill="0">
      <alignment horizontal="right"/>
    </xf>
    <xf numFmtId="0" fontId="31" fillId="35" borderId="10" applyNumberFormat="0" applyAlignment="0" applyProtection="0"/>
    <xf numFmtId="0" fontId="39" fillId="36" borderId="10" applyNumberFormat="0" applyAlignment="0" applyProtection="0"/>
    <xf numFmtId="0" fontId="56" fillId="0" borderId="21">
      <alignment horizontal="left" vertical="center"/>
    </xf>
    <xf numFmtId="0" fontId="42" fillId="35" borderId="17" applyNumberFormat="0" applyAlignment="0" applyProtection="0"/>
    <xf numFmtId="0" fontId="54" fillId="0" borderId="21">
      <alignment horizontal="left"/>
    </xf>
    <xf numFmtId="0" fontId="44" fillId="0" borderId="18" applyNumberFormat="0" applyFill="0" applyAlignment="0" applyProtection="0"/>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49" fontId="52" fillId="0" borderId="21">
      <alignment horizontal="left" vertical="center"/>
    </xf>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55" fillId="0" borderId="22">
      <alignment horizontal="left" vertical="center"/>
    </xf>
    <xf numFmtId="0" fontId="55" fillId="0" borderId="20">
      <alignment horizontal="left"/>
    </xf>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55" fillId="0" borderId="20">
      <alignment horizontal="right" vertical="center"/>
    </xf>
    <xf numFmtId="49" fontId="52" fillId="0" borderId="21">
      <alignment horizontal="left"/>
    </xf>
    <xf numFmtId="49" fontId="54" fillId="50" borderId="19">
      <alignment horizontal="left" vertical="center"/>
    </xf>
    <xf numFmtId="0" fontId="31" fillId="35" borderId="10" applyNumberFormat="0" applyAlignment="0" applyProtection="0"/>
    <xf numFmtId="49" fontId="54" fillId="50" borderId="19">
      <alignment horizontal="left" vertical="center"/>
    </xf>
    <xf numFmtId="0" fontId="56" fillId="0" borderId="21">
      <alignment horizontal="left" vertical="center"/>
    </xf>
    <xf numFmtId="0" fontId="42" fillId="35" borderId="17" applyNumberFormat="0" applyAlignment="0" applyProtection="0"/>
    <xf numFmtId="0" fontId="39" fillId="36" borderId="10" applyNumberFormat="0" applyAlignment="0" applyProtection="0"/>
    <xf numFmtId="0" fontId="62" fillId="0" borderId="21">
      <alignment horizontal="left"/>
    </xf>
    <xf numFmtId="0" fontId="44" fillId="0" borderId="18" applyNumberFormat="0" applyFill="0" applyAlignment="0" applyProtection="0"/>
    <xf numFmtId="0" fontId="42" fillId="35" borderId="17" applyNumberFormat="0" applyAlignment="0" applyProtection="0"/>
    <xf numFmtId="168" fontId="53" fillId="0" borderId="21">
      <alignment horizontal="right"/>
    </xf>
    <xf numFmtId="49" fontId="52" fillId="0" borderId="21">
      <alignment horizontal="left" vertical="center"/>
    </xf>
    <xf numFmtId="0" fontId="62" fillId="0" borderId="21">
      <alignment horizontal="left"/>
    </xf>
    <xf numFmtId="0" fontId="31" fillId="35" borderId="10" applyNumberFormat="0" applyAlignment="0" applyProtection="0"/>
    <xf numFmtId="0" fontId="54" fillId="0" borderId="21">
      <alignment horizontal="left"/>
    </xf>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31" fillId="35" borderId="10" applyNumberFormat="0" applyAlignment="0" applyProtection="0"/>
    <xf numFmtId="0" fontId="56" fillId="0" borderId="21">
      <alignment horizontal="left" vertical="center"/>
    </xf>
    <xf numFmtId="0" fontId="42" fillId="35" borderId="17" applyNumberFormat="0" applyAlignment="0" applyProtection="0"/>
    <xf numFmtId="166" fontId="50" fillId="0" borderId="21" applyNumberFormat="0" applyFill="0">
      <alignment horizontal="right"/>
    </xf>
    <xf numFmtId="49" fontId="54" fillId="50" borderId="19">
      <alignment horizontal="left" vertical="center"/>
    </xf>
    <xf numFmtId="0" fontId="42" fillId="35" borderId="17" applyNumberFormat="0" applyAlignment="0" applyProtection="0"/>
    <xf numFmtId="49" fontId="54" fillId="50" borderId="19">
      <alignment horizontal="left" vertical="center"/>
    </xf>
    <xf numFmtId="0" fontId="31" fillId="35" borderId="10" applyNumberFormat="0" applyAlignment="0" applyProtection="0"/>
    <xf numFmtId="0" fontId="56" fillId="0" borderId="21">
      <alignment horizontal="left" vertical="center"/>
    </xf>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39" fillId="36" borderId="10" applyNumberFormat="0" applyAlignment="0" applyProtection="0"/>
    <xf numFmtId="0" fontId="50" fillId="0" borderId="21">
      <alignment horizontal="left" vertical="center"/>
    </xf>
    <xf numFmtId="49" fontId="52" fillId="0" borderId="21">
      <alignment horizontal="left" vertical="center"/>
    </xf>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62" fillId="0" borderId="21">
      <alignment horizontal="left"/>
    </xf>
    <xf numFmtId="0" fontId="50" fillId="0" borderId="21">
      <alignment horizontal="left" vertical="center"/>
    </xf>
    <xf numFmtId="0" fontId="33" fillId="49" borderId="16" applyNumberFormat="0" applyFont="0" applyAlignment="0" applyProtection="0"/>
    <xf numFmtId="49" fontId="52" fillId="0" borderId="21">
      <alignment horizontal="left"/>
    </xf>
    <xf numFmtId="49" fontId="51" fillId="0" borderId="21">
      <alignment horizontal="left"/>
    </xf>
    <xf numFmtId="49" fontId="52" fillId="0" borderId="21">
      <alignment horizontal="left" vertical="center"/>
    </xf>
    <xf numFmtId="0" fontId="55" fillId="0" borderId="20">
      <alignment horizontal="left"/>
    </xf>
    <xf numFmtId="168" fontId="53" fillId="0" borderId="21">
      <alignment horizontal="right"/>
    </xf>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39" fillId="36" borderId="10" applyNumberFormat="0" applyAlignment="0" applyProtection="0"/>
    <xf numFmtId="0" fontId="50" fillId="0" borderId="21">
      <alignment horizontal="left" vertical="center"/>
    </xf>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49" fontId="52" fillId="0" borderId="21">
      <alignment horizontal="left" vertical="center"/>
    </xf>
    <xf numFmtId="49" fontId="58" fillId="0" borderId="21" applyFill="0">
      <alignment horizontal="left" vertical="center"/>
    </xf>
    <xf numFmtId="0" fontId="44" fillId="0" borderId="18" applyNumberFormat="0" applyFill="0" applyAlignment="0" applyProtection="0"/>
    <xf numFmtId="0" fontId="31" fillId="35" borderId="10" applyNumberFormat="0" applyAlignment="0" applyProtection="0"/>
    <xf numFmtId="49" fontId="51" fillId="0" borderId="21">
      <alignment horizontal="left"/>
    </xf>
    <xf numFmtId="0" fontId="31" fillId="35" borderId="10" applyNumberFormat="0" applyAlignment="0" applyProtection="0"/>
    <xf numFmtId="0" fontId="56" fillId="0" borderId="21">
      <alignment horizontal="left" vertical="center"/>
    </xf>
    <xf numFmtId="167" fontId="51" fillId="0" borderId="21">
      <alignment horizontal="right" vertical="center"/>
    </xf>
    <xf numFmtId="166" fontId="50" fillId="0" borderId="21" applyNumberFormat="0" applyFill="0">
      <alignment horizontal="right"/>
    </xf>
    <xf numFmtId="167" fontId="51" fillId="0" borderId="21">
      <alignment horizontal="right" vertical="center"/>
    </xf>
    <xf numFmtId="0" fontId="42" fillId="35" borderId="17" applyNumberFormat="0" applyAlignment="0" applyProtection="0"/>
    <xf numFmtId="0" fontId="31" fillId="35" borderId="10" applyNumberFormat="0" applyAlignment="0" applyProtection="0"/>
    <xf numFmtId="0" fontId="50" fillId="0" borderId="21">
      <alignment horizontal="left" vertical="center"/>
    </xf>
    <xf numFmtId="0" fontId="33" fillId="49" borderId="16" applyNumberFormat="0" applyFont="0" applyAlignment="0" applyProtection="0"/>
    <xf numFmtId="0" fontId="31" fillId="35" borderId="10" applyNumberFormat="0" applyAlignment="0" applyProtection="0"/>
    <xf numFmtId="49" fontId="58" fillId="0" borderId="21" applyFill="0">
      <alignment horizontal="left" vertical="center"/>
    </xf>
    <xf numFmtId="0" fontId="31" fillId="35" borderId="10" applyNumberFormat="0" applyAlignment="0" applyProtection="0"/>
    <xf numFmtId="0" fontId="33" fillId="49" borderId="16" applyNumberFormat="0" applyFont="0" applyAlignment="0" applyProtection="0"/>
    <xf numFmtId="168" fontId="53" fillId="0" borderId="21">
      <alignment horizontal="right"/>
    </xf>
    <xf numFmtId="0" fontId="39" fillId="36" borderId="10" applyNumberFormat="0" applyAlignment="0" applyProtection="0"/>
    <xf numFmtId="0" fontId="39" fillId="36" borderId="10" applyNumberFormat="0" applyAlignment="0" applyProtection="0"/>
    <xf numFmtId="0" fontId="62" fillId="0" borderId="21">
      <alignment horizontal="left"/>
    </xf>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33" fillId="49" borderId="16" applyNumberFormat="0" applyFont="0" applyAlignment="0" applyProtection="0"/>
    <xf numFmtId="49" fontId="58" fillId="0" borderId="21" applyFill="0">
      <alignment horizontal="left" vertical="center"/>
    </xf>
    <xf numFmtId="0" fontId="62" fillId="0" borderId="21">
      <alignment horizontal="left"/>
    </xf>
    <xf numFmtId="0" fontId="62" fillId="0" borderId="21">
      <alignment horizontal="left"/>
    </xf>
    <xf numFmtId="0" fontId="39" fillId="36" borderId="10" applyNumberFormat="0" applyAlignment="0" applyProtection="0"/>
    <xf numFmtId="49" fontId="58" fillId="0" borderId="21" applyFill="0">
      <alignment horizontal="left" vertical="center"/>
    </xf>
    <xf numFmtId="0" fontId="62" fillId="0" borderId="21">
      <alignment horizontal="left"/>
    </xf>
    <xf numFmtId="0" fontId="42" fillId="35" borderId="17" applyNumberFormat="0" applyAlignment="0" applyProtection="0"/>
    <xf numFmtId="0" fontId="44" fillId="0" borderId="18" applyNumberFormat="0" applyFill="0" applyAlignment="0" applyProtection="0"/>
    <xf numFmtId="49" fontId="58" fillId="0" borderId="21" applyFill="0">
      <alignment horizontal="left" vertical="center"/>
    </xf>
    <xf numFmtId="168" fontId="53" fillId="0" borderId="21">
      <alignment horizontal="right"/>
    </xf>
    <xf numFmtId="0" fontId="42" fillId="35" borderId="17" applyNumberFormat="0" applyAlignment="0" applyProtection="0"/>
    <xf numFmtId="49" fontId="54" fillId="50" borderId="19">
      <alignment horizontal="left" vertical="center"/>
    </xf>
    <xf numFmtId="0" fontId="31" fillId="35" borderId="10" applyNumberFormat="0" applyAlignment="0" applyProtection="0"/>
    <xf numFmtId="168" fontId="53" fillId="0" borderId="21">
      <alignment horizontal="right"/>
    </xf>
    <xf numFmtId="49" fontId="51" fillId="0" borderId="21">
      <alignment horizontal="left"/>
    </xf>
    <xf numFmtId="49" fontId="51" fillId="0" borderId="21">
      <alignment horizontal="left"/>
    </xf>
    <xf numFmtId="167" fontId="51" fillId="0" borderId="21">
      <alignment horizontal="right" vertical="center"/>
    </xf>
    <xf numFmtId="168" fontId="53" fillId="0" borderId="21">
      <alignment horizontal="right"/>
    </xf>
    <xf numFmtId="0" fontId="50" fillId="0" borderId="21">
      <alignment horizontal="left" vertical="center"/>
    </xf>
    <xf numFmtId="0" fontId="54" fillId="0" borderId="21">
      <alignment horizontal="left"/>
    </xf>
    <xf numFmtId="0" fontId="33" fillId="49" borderId="16" applyNumberFormat="0" applyFont="0" applyAlignment="0" applyProtection="0"/>
    <xf numFmtId="0" fontId="42" fillId="35" borderId="17" applyNumberFormat="0" applyAlignment="0" applyProtection="0"/>
    <xf numFmtId="0" fontId="55" fillId="0" borderId="22">
      <alignment horizontal="left" vertical="center"/>
    </xf>
    <xf numFmtId="49" fontId="51" fillId="0" borderId="21">
      <alignment horizontal="left"/>
    </xf>
    <xf numFmtId="0" fontId="42" fillId="35" borderId="17" applyNumberFormat="0" applyAlignment="0" applyProtection="0"/>
    <xf numFmtId="0" fontId="31" fillId="35" borderId="10" applyNumberFormat="0" applyAlignment="0" applyProtection="0"/>
    <xf numFmtId="0" fontId="31" fillId="35" borderId="10" applyNumberFormat="0" applyAlignment="0" applyProtection="0"/>
    <xf numFmtId="49" fontId="58" fillId="0" borderId="21" applyFill="0">
      <alignment horizontal="left" vertical="center"/>
    </xf>
    <xf numFmtId="0" fontId="42" fillId="35" borderId="17" applyNumberFormat="0" applyAlignment="0" applyProtection="0"/>
    <xf numFmtId="167" fontId="51" fillId="0" borderId="21">
      <alignment horizontal="right" vertical="center"/>
    </xf>
    <xf numFmtId="0" fontId="42" fillId="35" borderId="17" applyNumberFormat="0" applyAlignment="0" applyProtection="0"/>
    <xf numFmtId="49" fontId="52" fillId="0" borderId="21">
      <alignment horizontal="left" vertical="center"/>
    </xf>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168" fontId="53" fillId="0" borderId="21">
      <alignment horizontal="right"/>
    </xf>
    <xf numFmtId="0" fontId="54" fillId="0" borderId="21">
      <alignment horizontal="left"/>
    </xf>
    <xf numFmtId="0" fontId="42" fillId="35" borderId="17" applyNumberFormat="0" applyAlignment="0" applyProtection="0"/>
    <xf numFmtId="166" fontId="50" fillId="0" borderId="21" applyNumberFormat="0" applyFill="0">
      <alignment horizontal="right"/>
    </xf>
    <xf numFmtId="0" fontId="54" fillId="0" borderId="21">
      <alignment horizontal="left"/>
    </xf>
    <xf numFmtId="0" fontId="55" fillId="0" borderId="22">
      <alignment horizontal="left" vertical="center"/>
    </xf>
    <xf numFmtId="0" fontId="42" fillId="35" borderId="17"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49" fontId="52" fillId="0" borderId="21">
      <alignment horizontal="left"/>
    </xf>
    <xf numFmtId="49" fontId="54" fillId="50" borderId="19">
      <alignment horizontal="left" vertical="center"/>
    </xf>
    <xf numFmtId="49" fontId="52" fillId="0" borderId="21">
      <alignment horizontal="left"/>
    </xf>
    <xf numFmtId="49" fontId="54" fillId="50" borderId="19">
      <alignment horizontal="left" vertical="center"/>
    </xf>
    <xf numFmtId="0" fontId="39" fillId="36" borderId="10" applyNumberFormat="0" applyAlignment="0" applyProtection="0"/>
    <xf numFmtId="0" fontId="33" fillId="49" borderId="16" applyNumberFormat="0" applyFont="0" applyAlignment="0" applyProtection="0"/>
    <xf numFmtId="0" fontId="31" fillId="35" borderId="10" applyNumberFormat="0" applyAlignment="0" applyProtection="0"/>
    <xf numFmtId="167" fontId="51" fillId="0" borderId="21">
      <alignment horizontal="right" vertical="center"/>
    </xf>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56" fillId="0" borderId="21">
      <alignment horizontal="left" vertical="center"/>
    </xf>
    <xf numFmtId="49" fontId="54" fillId="50" borderId="19">
      <alignment horizontal="left" vertical="center"/>
    </xf>
    <xf numFmtId="168" fontId="53" fillId="0" borderId="21">
      <alignment horizontal="right"/>
    </xf>
    <xf numFmtId="0" fontId="62" fillId="0" borderId="21">
      <alignment horizontal="left"/>
    </xf>
    <xf numFmtId="0" fontId="31" fillId="35" borderId="10" applyNumberFormat="0" applyAlignment="0" applyProtection="0"/>
    <xf numFmtId="0" fontId="62" fillId="0" borderId="21">
      <alignment horizontal="left"/>
    </xf>
    <xf numFmtId="0" fontId="42" fillId="35" borderId="17" applyNumberFormat="0" applyAlignment="0" applyProtection="0"/>
    <xf numFmtId="0" fontId="44" fillId="0" borderId="18" applyNumberFormat="0" applyFill="0" applyAlignment="0" applyProtection="0"/>
    <xf numFmtId="0" fontId="54" fillId="0" borderId="21">
      <alignment horizontal="left"/>
    </xf>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166" fontId="50" fillId="0" borderId="21" applyNumberFormat="0" applyFill="0">
      <alignment horizontal="right"/>
    </xf>
    <xf numFmtId="0" fontId="54" fillId="0" borderId="21">
      <alignment horizontal="left"/>
    </xf>
    <xf numFmtId="0" fontId="56" fillId="0" borderId="21">
      <alignment horizontal="left" vertical="center"/>
    </xf>
    <xf numFmtId="49" fontId="54" fillId="50" borderId="19">
      <alignment horizontal="left" vertical="center"/>
    </xf>
    <xf numFmtId="0" fontId="33" fillId="49" borderId="16" applyNumberFormat="0" applyFont="0" applyAlignment="0" applyProtection="0"/>
    <xf numFmtId="49" fontId="58" fillId="0" borderId="21" applyFill="0">
      <alignment horizontal="left" vertical="center"/>
    </xf>
    <xf numFmtId="0" fontId="44" fillId="0" borderId="18" applyNumberFormat="0" applyFill="0" applyAlignment="0" applyProtection="0"/>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0" fontId="50" fillId="0" borderId="21">
      <alignment horizontal="left" vertical="center"/>
    </xf>
    <xf numFmtId="0" fontId="39" fillId="36" borderId="10" applyNumberFormat="0" applyAlignment="0" applyProtection="0"/>
    <xf numFmtId="49" fontId="51" fillId="0" borderId="21">
      <alignment horizontal="left"/>
    </xf>
    <xf numFmtId="49" fontId="54" fillId="50" borderId="19">
      <alignment horizontal="left" vertical="center"/>
    </xf>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0" fontId="50" fillId="0" borderId="21">
      <alignment horizontal="left" vertical="center"/>
    </xf>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49" fontId="52" fillId="0" borderId="21">
      <alignment horizontal="left"/>
    </xf>
    <xf numFmtId="0" fontId="62" fillId="0" borderId="21">
      <alignment horizontal="left"/>
    </xf>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0" fontId="33" fillId="49" borderId="16" applyNumberFormat="0" applyFont="0" applyAlignment="0" applyProtection="0"/>
    <xf numFmtId="0" fontId="39" fillId="36" borderId="10" applyNumberFormat="0" applyAlignment="0" applyProtection="0"/>
    <xf numFmtId="0" fontId="55" fillId="0" borderId="20">
      <alignment horizontal="right" vertical="center"/>
    </xf>
    <xf numFmtId="0" fontId="39" fillId="36" borderId="10" applyNumberFormat="0" applyAlignment="0" applyProtection="0"/>
    <xf numFmtId="49" fontId="52" fillId="0" borderId="21">
      <alignment horizontal="left" vertical="center"/>
    </xf>
    <xf numFmtId="49" fontId="51" fillId="0" borderId="21">
      <alignment horizontal="left"/>
    </xf>
    <xf numFmtId="166" fontId="50" fillId="0" borderId="21" applyNumberFormat="0" applyFill="0">
      <alignment horizontal="right"/>
    </xf>
    <xf numFmtId="49" fontId="51" fillId="0" borderId="21">
      <alignment horizontal="left"/>
    </xf>
    <xf numFmtId="0" fontId="62" fillId="0" borderId="21">
      <alignment horizontal="left"/>
    </xf>
    <xf numFmtId="49" fontId="54" fillId="50" borderId="19">
      <alignment horizontal="left" vertical="center"/>
    </xf>
    <xf numFmtId="0" fontId="42" fillId="35" borderId="17" applyNumberFormat="0" applyAlignment="0" applyProtection="0"/>
    <xf numFmtId="0" fontId="42" fillId="35" borderId="17" applyNumberFormat="0" applyAlignment="0" applyProtection="0"/>
    <xf numFmtId="0" fontId="50" fillId="0" borderId="21">
      <alignment horizontal="left" vertical="center"/>
    </xf>
    <xf numFmtId="49" fontId="54" fillId="50" borderId="19">
      <alignment horizontal="left" vertical="center"/>
    </xf>
    <xf numFmtId="49" fontId="52" fillId="0" borderId="21">
      <alignment horizontal="left" vertical="center"/>
    </xf>
    <xf numFmtId="0" fontId="33" fillId="49" borderId="16" applyNumberFormat="0" applyFont="0" applyAlignment="0" applyProtection="0"/>
    <xf numFmtId="0" fontId="31" fillId="35" borderId="10" applyNumberFormat="0" applyAlignment="0" applyProtection="0"/>
    <xf numFmtId="0" fontId="39" fillId="36" borderId="10" applyNumberFormat="0" applyAlignment="0" applyProtection="0"/>
    <xf numFmtId="0" fontId="42" fillId="35" borderId="17" applyNumberFormat="0" applyAlignment="0" applyProtection="0"/>
    <xf numFmtId="0" fontId="33" fillId="49" borderId="16" applyNumberFormat="0" applyFont="0" applyAlignment="0" applyProtection="0"/>
    <xf numFmtId="166" fontId="50" fillId="0" borderId="21" applyNumberFormat="0" applyFill="0">
      <alignment horizontal="right"/>
    </xf>
    <xf numFmtId="168" fontId="53" fillId="0" borderId="21">
      <alignment horizontal="right"/>
    </xf>
    <xf numFmtId="0" fontId="33" fillId="49" borderId="16" applyNumberFormat="0" applyFont="0" applyAlignment="0" applyProtection="0"/>
    <xf numFmtId="0" fontId="39" fillId="36" borderId="10" applyNumberFormat="0" applyAlignment="0" applyProtection="0"/>
    <xf numFmtId="0" fontId="33" fillId="49" borderId="16" applyNumberFormat="0" applyFont="0" applyAlignment="0" applyProtection="0"/>
    <xf numFmtId="49" fontId="52" fillId="0" borderId="21">
      <alignment horizontal="left"/>
    </xf>
    <xf numFmtId="0" fontId="33" fillId="49" borderId="16" applyNumberFormat="0" applyFont="0" applyAlignment="0" applyProtection="0"/>
    <xf numFmtId="49" fontId="54" fillId="50" borderId="19">
      <alignment horizontal="left" vertical="center"/>
    </xf>
    <xf numFmtId="49" fontId="52" fillId="0" borderId="21">
      <alignment horizontal="left" vertical="center"/>
    </xf>
    <xf numFmtId="0" fontId="56" fillId="0" borderId="21">
      <alignment horizontal="left" vertical="center"/>
    </xf>
    <xf numFmtId="168" fontId="53" fillId="0" borderId="21">
      <alignment horizontal="right"/>
    </xf>
    <xf numFmtId="49" fontId="54" fillId="50" borderId="19">
      <alignment horizontal="left" vertical="center"/>
    </xf>
    <xf numFmtId="0" fontId="31" fillId="35" borderId="10" applyNumberFormat="0" applyAlignment="0" applyProtection="0"/>
    <xf numFmtId="49" fontId="58" fillId="0" borderId="21" applyFill="0">
      <alignment horizontal="left" vertical="center"/>
    </xf>
    <xf numFmtId="49" fontId="54" fillId="50" borderId="19">
      <alignment horizontal="left" vertical="center"/>
    </xf>
    <xf numFmtId="0" fontId="39" fillId="36" borderId="10" applyNumberFormat="0" applyAlignment="0" applyProtection="0"/>
    <xf numFmtId="49" fontId="52" fillId="0" borderId="21">
      <alignment horizontal="left" vertical="center"/>
    </xf>
    <xf numFmtId="0" fontId="31" fillId="35" borderId="10" applyNumberFormat="0" applyAlignment="0" applyProtection="0"/>
    <xf numFmtId="0" fontId="33" fillId="49" borderId="16" applyNumberFormat="0" applyFont="0" applyAlignment="0" applyProtection="0"/>
    <xf numFmtId="49" fontId="51" fillId="0" borderId="21">
      <alignment horizontal="left"/>
    </xf>
    <xf numFmtId="167" fontId="51" fillId="0" borderId="21">
      <alignment horizontal="right" vertical="center"/>
    </xf>
    <xf numFmtId="0" fontId="39" fillId="36" borderId="10" applyNumberFormat="0" applyAlignment="0" applyProtection="0"/>
    <xf numFmtId="49" fontId="51" fillId="0" borderId="21">
      <alignment horizontal="left"/>
    </xf>
    <xf numFmtId="0" fontId="50" fillId="0" borderId="21">
      <alignment horizontal="left" vertical="center"/>
    </xf>
    <xf numFmtId="168" fontId="53" fillId="0" borderId="21">
      <alignment horizontal="right"/>
    </xf>
    <xf numFmtId="0" fontId="39" fillId="36" borderId="10" applyNumberForma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167" fontId="51" fillId="0" borderId="21">
      <alignment horizontal="right" vertical="center"/>
    </xf>
    <xf numFmtId="49" fontId="54" fillId="50" borderId="19">
      <alignment horizontal="left" vertical="center"/>
    </xf>
    <xf numFmtId="0" fontId="55" fillId="0" borderId="22">
      <alignment horizontal="left" vertical="center"/>
    </xf>
    <xf numFmtId="49" fontId="52" fillId="0" borderId="21">
      <alignment horizontal="left" vertical="center"/>
    </xf>
    <xf numFmtId="0" fontId="54" fillId="0" borderId="21">
      <alignment horizontal="left"/>
    </xf>
    <xf numFmtId="0" fontId="56" fillId="0" borderId="21">
      <alignment horizontal="left" vertical="center"/>
    </xf>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54" fillId="0" borderId="21">
      <alignment horizontal="left"/>
    </xf>
    <xf numFmtId="0" fontId="39" fillId="36" borderId="10" applyNumberFormat="0" applyAlignment="0" applyProtection="0"/>
    <xf numFmtId="0" fontId="39" fillId="36" borderId="10" applyNumberFormat="0" applyAlignment="0" applyProtection="0"/>
    <xf numFmtId="0" fontId="50" fillId="0" borderId="21">
      <alignment horizontal="left" vertical="center"/>
    </xf>
    <xf numFmtId="0" fontId="44" fillId="0" borderId="18" applyNumberFormat="0" applyFill="0" applyAlignment="0" applyProtection="0"/>
    <xf numFmtId="49" fontId="52" fillId="0" borderId="21">
      <alignment horizontal="left" vertical="center"/>
    </xf>
    <xf numFmtId="0" fontId="44" fillId="0" borderId="18" applyNumberFormat="0" applyFill="0" applyAlignment="0" applyProtection="0"/>
    <xf numFmtId="49" fontId="54" fillId="50" borderId="19">
      <alignment horizontal="left" vertical="center"/>
    </xf>
    <xf numFmtId="0" fontId="33" fillId="49" borderId="16" applyNumberFormat="0" applyFont="0" applyAlignment="0" applyProtection="0"/>
    <xf numFmtId="0" fontId="42" fillId="35" borderId="17" applyNumberFormat="0" applyAlignment="0" applyProtection="0"/>
    <xf numFmtId="0" fontId="54" fillId="0" borderId="21">
      <alignment horizontal="left"/>
    </xf>
    <xf numFmtId="0" fontId="39" fillId="36" borderId="10" applyNumberFormat="0" applyAlignment="0" applyProtection="0"/>
    <xf numFmtId="0" fontId="55" fillId="0" borderId="20">
      <alignment horizontal="left"/>
    </xf>
    <xf numFmtId="0" fontId="39" fillId="36" borderId="10" applyNumberFormat="0" applyAlignment="0" applyProtection="0"/>
    <xf numFmtId="0" fontId="39" fillId="36" borderId="10" applyNumberFormat="0" applyAlignment="0" applyProtection="0"/>
    <xf numFmtId="0" fontId="62" fillId="0" borderId="21">
      <alignment horizontal="left"/>
    </xf>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167" fontId="51" fillId="0" borderId="21">
      <alignment horizontal="right" vertical="center"/>
    </xf>
    <xf numFmtId="0" fontId="42" fillId="35" borderId="17" applyNumberFormat="0" applyAlignment="0" applyProtection="0"/>
    <xf numFmtId="0" fontId="33" fillId="49" borderId="16" applyNumberFormat="0" applyFont="0" applyAlignment="0" applyProtection="0"/>
    <xf numFmtId="0" fontId="50" fillId="0" borderId="21">
      <alignment horizontal="left" vertical="center"/>
    </xf>
    <xf numFmtId="0" fontId="31" fillId="35"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49" fontId="52" fillId="0" borderId="21">
      <alignment horizontal="left"/>
    </xf>
    <xf numFmtId="0" fontId="31" fillId="35"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167" fontId="51" fillId="0" borderId="21">
      <alignment horizontal="right" vertical="center"/>
    </xf>
    <xf numFmtId="0" fontId="42" fillId="35" borderId="17" applyNumberFormat="0" applyAlignment="0" applyProtection="0"/>
    <xf numFmtId="0" fontId="39" fillId="36" borderId="10" applyNumberFormat="0" applyAlignment="0" applyProtection="0"/>
    <xf numFmtId="49" fontId="51" fillId="0" borderId="21">
      <alignment horizontal="left"/>
    </xf>
    <xf numFmtId="49" fontId="54" fillId="50" borderId="19">
      <alignment horizontal="left" vertical="center"/>
    </xf>
    <xf numFmtId="0" fontId="42" fillId="35" borderId="17" applyNumberFormat="0" applyAlignment="0" applyProtection="0"/>
    <xf numFmtId="0" fontId="31" fillId="35" borderId="10" applyNumberFormat="0" applyAlignment="0" applyProtection="0"/>
    <xf numFmtId="0" fontId="56" fillId="0" borderId="21">
      <alignment horizontal="left" vertical="center"/>
    </xf>
    <xf numFmtId="0" fontId="62" fillId="0" borderId="21">
      <alignment horizontal="left"/>
    </xf>
    <xf numFmtId="0" fontId="31" fillId="35" borderId="10" applyNumberFormat="0" applyAlignment="0" applyProtection="0"/>
    <xf numFmtId="0" fontId="31" fillId="35"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168" fontId="53" fillId="0" borderId="21">
      <alignment horizontal="right"/>
    </xf>
    <xf numFmtId="49" fontId="54" fillId="50" borderId="19">
      <alignment horizontal="left" vertical="center"/>
    </xf>
    <xf numFmtId="49" fontId="51" fillId="0" borderId="21">
      <alignment horizontal="left"/>
    </xf>
    <xf numFmtId="49" fontId="54" fillId="50" borderId="19">
      <alignment horizontal="left" vertical="center"/>
    </xf>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49" fontId="52" fillId="0" borderId="21">
      <alignment horizontal="left" vertical="center"/>
    </xf>
    <xf numFmtId="0" fontId="33" fillId="49" borderId="16" applyNumberFormat="0" applyFont="0" applyAlignment="0" applyProtection="0"/>
    <xf numFmtId="0" fontId="42" fillId="35" borderId="17" applyNumberFormat="0" applyAlignment="0" applyProtection="0"/>
    <xf numFmtId="49" fontId="54" fillId="50" borderId="19">
      <alignment horizontal="left" vertical="center"/>
    </xf>
    <xf numFmtId="0" fontId="33" fillId="49" borderId="16" applyNumberFormat="0" applyFont="0" applyAlignment="0" applyProtection="0"/>
    <xf numFmtId="49" fontId="52" fillId="0" borderId="21">
      <alignment horizontal="left"/>
    </xf>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49" fontId="52" fillId="0" borderId="21">
      <alignment horizontal="left"/>
    </xf>
    <xf numFmtId="0" fontId="39" fillId="36"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31" fillId="35"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49" fontId="54" fillId="50" borderId="19">
      <alignment horizontal="left" vertical="center"/>
    </xf>
    <xf numFmtId="0" fontId="42" fillId="35" borderId="17" applyNumberFormat="0" applyAlignment="0" applyProtection="0"/>
    <xf numFmtId="0" fontId="50" fillId="0" borderId="21">
      <alignment horizontal="left" vertical="center"/>
    </xf>
    <xf numFmtId="49" fontId="58" fillId="0" borderId="21" applyFill="0">
      <alignment horizontal="left" vertical="center"/>
    </xf>
    <xf numFmtId="0" fontId="39" fillId="36" borderId="10" applyNumberFormat="0" applyAlignment="0" applyProtection="0"/>
    <xf numFmtId="0" fontId="62" fillId="0" borderId="21">
      <alignment horizontal="left"/>
    </xf>
    <xf numFmtId="0" fontId="31" fillId="35" borderId="10" applyNumberFormat="0" applyAlignment="0" applyProtection="0"/>
    <xf numFmtId="49" fontId="54" fillId="50" borderId="19">
      <alignment horizontal="left" vertical="center"/>
    </xf>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167" fontId="51" fillId="0" borderId="21">
      <alignment horizontal="right" vertical="center"/>
    </xf>
    <xf numFmtId="49" fontId="51" fillId="0" borderId="21">
      <alignment horizontal="left"/>
    </xf>
    <xf numFmtId="0" fontId="44" fillId="0" borderId="18" applyNumberFormat="0" applyFill="0" applyAlignment="0" applyProtection="0"/>
    <xf numFmtId="49" fontId="54" fillId="50" borderId="19">
      <alignment horizontal="left" vertical="center"/>
    </xf>
    <xf numFmtId="0" fontId="42" fillId="35" borderId="17" applyNumberFormat="0" applyAlignment="0" applyProtection="0"/>
    <xf numFmtId="0" fontId="44" fillId="0" borderId="18" applyNumberFormat="0" applyFill="0" applyAlignment="0" applyProtection="0"/>
    <xf numFmtId="168" fontId="53" fillId="0" borderId="21">
      <alignment horizontal="right"/>
    </xf>
    <xf numFmtId="0" fontId="39" fillId="36" borderId="10" applyNumberFormat="0" applyAlignment="0" applyProtection="0"/>
    <xf numFmtId="49" fontId="51" fillId="0" borderId="21">
      <alignment horizontal="left"/>
    </xf>
    <xf numFmtId="0" fontId="44" fillId="0" borderId="18" applyNumberFormat="0" applyFill="0" applyAlignment="0" applyProtection="0"/>
    <xf numFmtId="0" fontId="44" fillId="0" borderId="18" applyNumberFormat="0" applyFill="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54" fillId="0" borderId="21">
      <alignment horizontal="left"/>
    </xf>
    <xf numFmtId="166" fontId="50" fillId="0" borderId="21" applyNumberFormat="0" applyFill="0">
      <alignment horizontal="right"/>
    </xf>
    <xf numFmtId="0" fontId="42" fillId="35" borderId="17" applyNumberFormat="0" applyAlignment="0" applyProtection="0"/>
    <xf numFmtId="0" fontId="42" fillId="35" borderId="17" applyNumberFormat="0" applyAlignment="0" applyProtection="0"/>
    <xf numFmtId="49" fontId="58" fillId="0" borderId="21" applyFill="0">
      <alignment horizontal="left" vertical="center"/>
    </xf>
    <xf numFmtId="0" fontId="33" fillId="49" borderId="16" applyNumberFormat="0" applyFont="0" applyAlignment="0" applyProtection="0"/>
    <xf numFmtId="49" fontId="54" fillId="50" borderId="19">
      <alignment horizontal="left" vertical="center"/>
    </xf>
    <xf numFmtId="49" fontId="51" fillId="0" borderId="21">
      <alignment horizontal="left"/>
    </xf>
    <xf numFmtId="167" fontId="51" fillId="0" borderId="21">
      <alignment horizontal="right" vertical="center"/>
    </xf>
    <xf numFmtId="0" fontId="39" fillId="36" borderId="10" applyNumberFormat="0" applyAlignment="0" applyProtection="0"/>
    <xf numFmtId="49" fontId="54" fillId="50" borderId="19">
      <alignment horizontal="left" vertical="center"/>
    </xf>
    <xf numFmtId="0" fontId="44" fillId="0" borderId="18" applyNumberFormat="0" applyFill="0" applyAlignment="0" applyProtection="0"/>
    <xf numFmtId="0" fontId="33" fillId="49" borderId="16" applyNumberFormat="0" applyFont="0" applyAlignment="0" applyProtection="0"/>
    <xf numFmtId="0" fontId="44" fillId="0" borderId="18" applyNumberFormat="0" applyFill="0" applyAlignment="0" applyProtection="0"/>
    <xf numFmtId="49" fontId="52" fillId="0" borderId="21">
      <alignment horizontal="left"/>
    </xf>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166" fontId="50" fillId="0" borderId="21" applyNumberFormat="0" applyFill="0">
      <alignment horizontal="right"/>
    </xf>
    <xf numFmtId="0" fontId="42" fillId="35" borderId="17" applyNumberFormat="0" applyAlignment="0" applyProtection="0"/>
    <xf numFmtId="0" fontId="42" fillId="35" borderId="17" applyNumberFormat="0" applyAlignment="0" applyProtection="0"/>
    <xf numFmtId="0" fontId="42" fillId="35" borderId="17" applyNumberFormat="0" applyAlignment="0" applyProtection="0"/>
    <xf numFmtId="49" fontId="52" fillId="0" borderId="21">
      <alignment horizontal="left" vertical="center"/>
    </xf>
    <xf numFmtId="0" fontId="31" fillId="35" borderId="10" applyNumberFormat="0" applyAlignment="0" applyProtection="0"/>
    <xf numFmtId="166" fontId="50" fillId="0" borderId="21" applyNumberFormat="0" applyFill="0">
      <alignment horizontal="right"/>
    </xf>
    <xf numFmtId="0" fontId="42" fillId="35" borderId="17" applyNumberFormat="0" applyAlignment="0" applyProtection="0"/>
    <xf numFmtId="0" fontId="42" fillId="35" borderId="17" applyNumberFormat="0" applyAlignment="0" applyProtection="0"/>
    <xf numFmtId="0" fontId="39" fillId="36" borderId="10" applyNumberFormat="0" applyAlignment="0" applyProtection="0"/>
    <xf numFmtId="0" fontId="31" fillId="35" borderId="10" applyNumberFormat="0" applyAlignment="0" applyProtection="0"/>
    <xf numFmtId="49" fontId="52" fillId="0" borderId="21">
      <alignment horizontal="left"/>
    </xf>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50" fillId="0" borderId="21">
      <alignment horizontal="left" vertical="center"/>
    </xf>
    <xf numFmtId="0" fontId="42" fillId="35" borderId="17" applyNumberFormat="0" applyAlignment="0" applyProtection="0"/>
    <xf numFmtId="0" fontId="39" fillId="36" borderId="10" applyNumberFormat="0" applyAlignment="0" applyProtection="0"/>
    <xf numFmtId="168" fontId="53" fillId="0" borderId="21">
      <alignment horizontal="right"/>
    </xf>
    <xf numFmtId="0" fontId="31" fillId="35" borderId="10" applyNumberFormat="0" applyAlignment="0" applyProtection="0"/>
    <xf numFmtId="0" fontId="31" fillId="35"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166" fontId="50" fillId="0" borderId="21" applyNumberFormat="0" applyFill="0">
      <alignment horizontal="right"/>
    </xf>
    <xf numFmtId="0" fontId="33" fillId="49" borderId="16" applyNumberFormat="0" applyFont="0" applyAlignment="0" applyProtection="0"/>
    <xf numFmtId="0" fontId="31" fillId="35" borderId="10" applyNumberFormat="0" applyAlignment="0" applyProtection="0"/>
    <xf numFmtId="0" fontId="56" fillId="0" borderId="21">
      <alignment horizontal="left" vertical="center"/>
    </xf>
    <xf numFmtId="0" fontId="39" fillId="36" borderId="10" applyNumberFormat="0" applyAlignment="0" applyProtection="0"/>
    <xf numFmtId="0" fontId="55" fillId="0" borderId="20">
      <alignment horizontal="left"/>
    </xf>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44" fillId="0" borderId="18" applyNumberFormat="0" applyFill="0" applyAlignment="0" applyProtection="0"/>
    <xf numFmtId="167" fontId="51" fillId="0" borderId="21">
      <alignment horizontal="right" vertical="center"/>
    </xf>
    <xf numFmtId="0" fontId="44" fillId="0" borderId="18" applyNumberFormat="0" applyFill="0" applyAlignment="0" applyProtection="0"/>
    <xf numFmtId="0" fontId="33" fillId="49" borderId="16" applyNumberFormat="0" applyFont="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49" fontId="54" fillId="50" borderId="19">
      <alignment horizontal="left" vertical="center"/>
    </xf>
    <xf numFmtId="0" fontId="31" fillId="35" borderId="10" applyNumberFormat="0" applyAlignment="0" applyProtection="0"/>
    <xf numFmtId="49" fontId="58" fillId="0" borderId="21" applyFill="0">
      <alignment horizontal="left" vertical="center"/>
    </xf>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42" fillId="35" borderId="17" applyNumberFormat="0" applyAlignment="0" applyProtection="0"/>
    <xf numFmtId="0" fontId="39" fillId="36" borderId="10" applyNumberFormat="0" applyAlignment="0" applyProtection="0"/>
    <xf numFmtId="0" fontId="39" fillId="36" borderId="10" applyNumberFormat="0" applyAlignment="0" applyProtection="0"/>
    <xf numFmtId="0" fontId="39" fillId="36" borderId="10" applyNumberFormat="0" applyAlignment="0" applyProtection="0"/>
    <xf numFmtId="0" fontId="39" fillId="36" borderId="10" applyNumberFormat="0" applyAlignment="0" applyProtection="0"/>
    <xf numFmtId="0" fontId="62" fillId="0" borderId="21">
      <alignment horizontal="left"/>
    </xf>
    <xf numFmtId="0" fontId="39" fillId="36" borderId="10" applyNumberFormat="0" applyAlignment="0" applyProtection="0"/>
    <xf numFmtId="0" fontId="54" fillId="0" borderId="21">
      <alignment horizontal="left"/>
    </xf>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49" fontId="54" fillId="50" borderId="19">
      <alignment horizontal="left" vertical="center"/>
    </xf>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49" fontId="52" fillId="0" borderId="21">
      <alignment horizontal="left" vertical="center"/>
    </xf>
    <xf numFmtId="0" fontId="39" fillId="36" borderId="10" applyNumberFormat="0" applyAlignment="0" applyProtection="0"/>
    <xf numFmtId="0" fontId="50" fillId="0" borderId="21">
      <alignment horizontal="left" vertical="center"/>
    </xf>
    <xf numFmtId="0" fontId="42" fillId="35" borderId="17" applyNumberFormat="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55" fillId="0" borderId="20">
      <alignment horizontal="right" vertical="center"/>
    </xf>
    <xf numFmtId="49" fontId="58" fillId="0" borderId="21" applyFill="0">
      <alignment horizontal="left" vertical="center"/>
    </xf>
    <xf numFmtId="0" fontId="42" fillId="35" borderId="17" applyNumberFormat="0" applyAlignment="0" applyProtection="0"/>
    <xf numFmtId="0" fontId="33" fillId="49" borderId="16" applyNumberFormat="0" applyFont="0" applyAlignment="0" applyProtection="0"/>
    <xf numFmtId="0" fontId="44" fillId="0" borderId="18" applyNumberFormat="0" applyFill="0" applyAlignment="0" applyProtection="0"/>
    <xf numFmtId="166" fontId="50" fillId="0" borderId="21" applyNumberFormat="0" applyFill="0">
      <alignment horizontal="right"/>
    </xf>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49" fontId="58" fillId="0" borderId="21" applyFill="0">
      <alignment horizontal="left" vertical="center"/>
    </xf>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54" fillId="0" borderId="21">
      <alignment horizontal="left"/>
    </xf>
    <xf numFmtId="0" fontId="39" fillId="36" borderId="10" applyNumberFormat="0" applyAlignment="0" applyProtection="0"/>
    <xf numFmtId="0" fontId="33" fillId="49" borderId="16" applyNumberFormat="0" applyFont="0" applyAlignment="0" applyProtection="0"/>
    <xf numFmtId="0" fontId="33" fillId="49" borderId="16" applyNumberFormat="0" applyFont="0" applyAlignment="0" applyProtection="0"/>
    <xf numFmtId="49" fontId="54" fillId="50" borderId="19">
      <alignment horizontal="left" vertical="center"/>
    </xf>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166" fontId="50" fillId="0" borderId="21" applyNumberFormat="0" applyFill="0">
      <alignment horizontal="right"/>
    </xf>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49" fontId="58" fillId="0" borderId="21" applyFill="0">
      <alignment horizontal="left" vertical="center"/>
    </xf>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167" fontId="51" fillId="0" borderId="21">
      <alignment horizontal="right" vertical="center"/>
    </xf>
    <xf numFmtId="0" fontId="33" fillId="49" borderId="16" applyNumberFormat="0" applyFont="0" applyAlignment="0" applyProtection="0"/>
    <xf numFmtId="49" fontId="51" fillId="0" borderId="21">
      <alignment horizontal="left"/>
    </xf>
    <xf numFmtId="0" fontId="44" fillId="0" borderId="18" applyNumberFormat="0" applyFill="0" applyAlignment="0" applyProtection="0"/>
    <xf numFmtId="168" fontId="53" fillId="0" borderId="21">
      <alignment horizontal="right"/>
    </xf>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49" fontId="52" fillId="0" borderId="21">
      <alignment horizontal="left" vertical="center"/>
    </xf>
    <xf numFmtId="0" fontId="42" fillId="35" borderId="17" applyNumberFormat="0" applyAlignment="0" applyProtection="0"/>
    <xf numFmtId="0" fontId="33" fillId="49" borderId="16" applyNumberFormat="0" applyFont="0" applyAlignment="0" applyProtection="0"/>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0" fontId="39" fillId="36" borderId="10" applyNumberFormat="0" applyAlignment="0" applyProtection="0"/>
    <xf numFmtId="0" fontId="54" fillId="0" borderId="21">
      <alignment horizontal="left"/>
    </xf>
    <xf numFmtId="0" fontId="39" fillId="36"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49" fontId="51" fillId="0" borderId="21">
      <alignment horizontal="left"/>
    </xf>
    <xf numFmtId="0" fontId="44" fillId="0" borderId="18" applyNumberFormat="0" applyFill="0" applyAlignment="0" applyProtection="0"/>
    <xf numFmtId="0" fontId="33" fillId="49" borderId="16" applyNumberFormat="0" applyFont="0" applyAlignment="0" applyProtection="0"/>
    <xf numFmtId="0" fontId="55" fillId="0" borderId="20">
      <alignment horizontal="left"/>
    </xf>
    <xf numFmtId="0" fontId="39" fillId="36" borderId="10" applyNumberFormat="0" applyAlignment="0" applyProtection="0"/>
    <xf numFmtId="0" fontId="31" fillId="35" borderId="10" applyNumberFormat="0" applyAlignment="0" applyProtection="0"/>
    <xf numFmtId="0" fontId="33" fillId="49" borderId="16" applyNumberFormat="0" applyFont="0" applyAlignment="0" applyProtection="0"/>
    <xf numFmtId="49" fontId="52" fillId="0" borderId="21">
      <alignment horizontal="left"/>
    </xf>
    <xf numFmtId="0" fontId="31" fillId="35" borderId="10" applyNumberFormat="0" applyAlignment="0" applyProtection="0"/>
    <xf numFmtId="0" fontId="44" fillId="0" borderId="18" applyNumberFormat="0" applyFill="0" applyAlignment="0" applyProtection="0"/>
    <xf numFmtId="49" fontId="54" fillId="50" borderId="19">
      <alignment horizontal="left" vertical="center"/>
    </xf>
    <xf numFmtId="0" fontId="33" fillId="49" borderId="16" applyNumberFormat="0" applyFont="0" applyAlignment="0" applyProtection="0"/>
    <xf numFmtId="0" fontId="42" fillId="35" borderId="17" applyNumberFormat="0" applyAlignment="0" applyProtection="0"/>
    <xf numFmtId="0" fontId="33" fillId="49" borderId="16" applyNumberFormat="0" applyFont="0" applyAlignment="0" applyProtection="0"/>
    <xf numFmtId="49" fontId="51" fillId="0" borderId="21">
      <alignment horizontal="left"/>
    </xf>
    <xf numFmtId="49" fontId="58" fillId="0" borderId="21" applyFill="0">
      <alignment horizontal="left" vertical="center"/>
    </xf>
    <xf numFmtId="0" fontId="31" fillId="35" borderId="10" applyNumberFormat="0" applyAlignment="0" applyProtection="0"/>
    <xf numFmtId="168" fontId="53" fillId="0" borderId="21">
      <alignment horizontal="right"/>
    </xf>
    <xf numFmtId="0" fontId="62" fillId="0" borderId="21">
      <alignment horizontal="left"/>
    </xf>
    <xf numFmtId="0" fontId="42" fillId="35" borderId="17" applyNumberFormat="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49" fontId="58" fillId="0" borderId="21" applyFill="0">
      <alignment horizontal="left" vertical="center"/>
    </xf>
    <xf numFmtId="49" fontId="54" fillId="50" borderId="19">
      <alignment horizontal="left" vertical="center"/>
    </xf>
    <xf numFmtId="168" fontId="53" fillId="0" borderId="21">
      <alignment horizontal="right"/>
    </xf>
    <xf numFmtId="0" fontId="31" fillId="35" borderId="10" applyNumberFormat="0" applyAlignment="0" applyProtection="0"/>
    <xf numFmtId="168" fontId="53" fillId="0" borderId="21">
      <alignment horizontal="right"/>
    </xf>
    <xf numFmtId="49" fontId="54" fillId="50" borderId="19">
      <alignment horizontal="left" vertical="center"/>
    </xf>
    <xf numFmtId="0" fontId="56" fillId="0" borderId="21">
      <alignment horizontal="left" vertical="center"/>
    </xf>
    <xf numFmtId="167" fontId="51" fillId="0" borderId="21">
      <alignment horizontal="right" vertical="center"/>
    </xf>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55" fillId="0" borderId="22">
      <alignment horizontal="left" vertical="center"/>
    </xf>
    <xf numFmtId="0" fontId="56" fillId="0" borderId="21">
      <alignment horizontal="left" vertical="center"/>
    </xf>
    <xf numFmtId="0" fontId="44" fillId="0" borderId="18" applyNumberFormat="0" applyFill="0" applyAlignment="0" applyProtection="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49" fontId="52" fillId="0" borderId="21">
      <alignment horizontal="left"/>
    </xf>
    <xf numFmtId="0" fontId="44" fillId="0" borderId="18" applyNumberFormat="0" applyFill="0" applyAlignment="0" applyProtection="0"/>
    <xf numFmtId="0" fontId="42" fillId="35" borderId="17" applyNumberFormat="0" applyAlignment="0" applyProtection="0"/>
    <xf numFmtId="0" fontId="55" fillId="0" borderId="20">
      <alignment horizontal="left"/>
    </xf>
    <xf numFmtId="49" fontId="52" fillId="0" borderId="21">
      <alignment horizontal="left"/>
    </xf>
    <xf numFmtId="0" fontId="50" fillId="0" borderId="21">
      <alignment horizontal="left" vertical="center"/>
    </xf>
    <xf numFmtId="49" fontId="52" fillId="0" borderId="21">
      <alignment horizontal="left" vertical="center"/>
    </xf>
    <xf numFmtId="0" fontId="39" fillId="36" borderId="10" applyNumberFormat="0" applyAlignment="0" applyProtection="0"/>
    <xf numFmtId="0" fontId="42" fillId="35" borderId="17" applyNumberFormat="0" applyAlignment="0" applyProtection="0"/>
    <xf numFmtId="0" fontId="55" fillId="0" borderId="20">
      <alignment horizontal="left"/>
    </xf>
    <xf numFmtId="0" fontId="39" fillId="36" borderId="10" applyNumberFormat="0" applyAlignment="0" applyProtection="0"/>
    <xf numFmtId="166" fontId="50" fillId="0" borderId="21" applyNumberFormat="0" applyFill="0">
      <alignment horizontal="right"/>
    </xf>
    <xf numFmtId="0" fontId="42" fillId="35" borderId="17" applyNumberFormat="0" applyAlignment="0" applyProtection="0"/>
    <xf numFmtId="167" fontId="51" fillId="0" borderId="21">
      <alignment horizontal="right" vertical="center"/>
    </xf>
    <xf numFmtId="0" fontId="54" fillId="0" borderId="21">
      <alignment horizontal="left"/>
    </xf>
    <xf numFmtId="49" fontId="58" fillId="0" borderId="21" applyFill="0">
      <alignment horizontal="left" vertical="center"/>
    </xf>
    <xf numFmtId="49" fontId="51" fillId="0" borderId="21">
      <alignment horizontal="left"/>
    </xf>
    <xf numFmtId="49" fontId="54" fillId="50" borderId="19">
      <alignment horizontal="left" vertical="center"/>
    </xf>
    <xf numFmtId="0" fontId="55" fillId="0" borderId="20">
      <alignment horizontal="left"/>
    </xf>
    <xf numFmtId="49" fontId="58" fillId="0" borderId="21" applyFill="0">
      <alignment horizontal="left" vertical="center"/>
    </xf>
    <xf numFmtId="0" fontId="33" fillId="49" borderId="16" applyNumberFormat="0" applyFont="0" applyAlignment="0" applyProtection="0"/>
    <xf numFmtId="0" fontId="39" fillId="36" borderId="10" applyNumberFormat="0" applyAlignment="0" applyProtection="0"/>
    <xf numFmtId="0" fontId="56" fillId="0" borderId="21">
      <alignment horizontal="left" vertical="center"/>
    </xf>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168" fontId="53" fillId="0" borderId="21">
      <alignment horizontal="right"/>
    </xf>
    <xf numFmtId="0" fontId="44" fillId="0" borderId="18" applyNumberFormat="0" applyFill="0" applyAlignment="0" applyProtection="0"/>
    <xf numFmtId="0" fontId="42" fillId="35" borderId="17" applyNumberFormat="0" applyAlignment="0" applyProtection="0"/>
    <xf numFmtId="0" fontId="54" fillId="0" borderId="21">
      <alignment horizontal="left"/>
    </xf>
    <xf numFmtId="0" fontId="44" fillId="0" borderId="18" applyNumberFormat="0" applyFill="0" applyAlignment="0" applyProtection="0"/>
    <xf numFmtId="0" fontId="33" fillId="49" borderId="16" applyNumberFormat="0" applyFont="0" applyAlignment="0" applyProtection="0"/>
    <xf numFmtId="49" fontId="54" fillId="50" borderId="19">
      <alignment horizontal="left" vertical="center"/>
    </xf>
    <xf numFmtId="0" fontId="42" fillId="35" borderId="17" applyNumberFormat="0" applyAlignment="0" applyProtection="0"/>
    <xf numFmtId="168" fontId="53" fillId="0" borderId="21">
      <alignment horizontal="right"/>
    </xf>
    <xf numFmtId="0" fontId="33" fillId="49" borderId="16" applyNumberFormat="0" applyFont="0" applyAlignment="0" applyProtection="0"/>
    <xf numFmtId="0" fontId="42" fillId="35" borderId="17" applyNumberFormat="0" applyAlignment="0" applyProtection="0"/>
    <xf numFmtId="0" fontId="55" fillId="0" borderId="22">
      <alignment horizontal="left" vertical="center"/>
    </xf>
    <xf numFmtId="0" fontId="44" fillId="0" borderId="18" applyNumberFormat="0" applyFill="0" applyAlignment="0" applyProtection="0"/>
    <xf numFmtId="49" fontId="51" fillId="0" borderId="21">
      <alignment horizontal="left"/>
    </xf>
    <xf numFmtId="0" fontId="42" fillId="35" borderId="17" applyNumberFormat="0" applyAlignment="0" applyProtection="0"/>
    <xf numFmtId="49" fontId="51" fillId="0" borderId="21">
      <alignment horizontal="left"/>
    </xf>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49" fontId="52" fillId="0" borderId="21">
      <alignment horizontal="left" vertical="center"/>
    </xf>
    <xf numFmtId="0" fontId="31" fillId="35" borderId="10" applyNumberFormat="0" applyAlignment="0" applyProtection="0"/>
    <xf numFmtId="0" fontId="50" fillId="0" borderId="21">
      <alignment horizontal="left" vertical="center"/>
    </xf>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0" fontId="55" fillId="0" borderId="22">
      <alignment horizontal="left" vertical="center"/>
    </xf>
    <xf numFmtId="0" fontId="54" fillId="0" borderId="21">
      <alignment horizontal="left"/>
    </xf>
    <xf numFmtId="166" fontId="50" fillId="0" borderId="21" applyNumberFormat="0" applyFill="0">
      <alignment horizontal="right"/>
    </xf>
    <xf numFmtId="0" fontId="44" fillId="0" borderId="18" applyNumberFormat="0" applyFill="0" applyAlignment="0" applyProtection="0"/>
    <xf numFmtId="0" fontId="55" fillId="0" borderId="22">
      <alignment horizontal="left" vertical="center"/>
    </xf>
    <xf numFmtId="0" fontId="55" fillId="0" borderId="20">
      <alignment horizontal="left"/>
    </xf>
    <xf numFmtId="0" fontId="62" fillId="0" borderId="21">
      <alignment horizontal="left"/>
    </xf>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1" fillId="35" borderId="10" applyNumberFormat="0" applyAlignment="0" applyProtection="0"/>
    <xf numFmtId="49" fontId="51" fillId="0" borderId="21">
      <alignment horizontal="left"/>
    </xf>
    <xf numFmtId="0" fontId="55" fillId="0" borderId="20">
      <alignment horizontal="right" vertical="center"/>
    </xf>
    <xf numFmtId="0" fontId="56" fillId="0" borderId="21">
      <alignment horizontal="left" vertical="center"/>
    </xf>
    <xf numFmtId="167" fontId="51" fillId="0" borderId="21">
      <alignment horizontal="right" vertical="center"/>
    </xf>
    <xf numFmtId="0" fontId="44" fillId="0" borderId="18" applyNumberFormat="0" applyFill="0" applyAlignment="0" applyProtection="0"/>
    <xf numFmtId="0" fontId="55" fillId="0" borderId="20">
      <alignment horizontal="right" vertical="center"/>
    </xf>
    <xf numFmtId="0" fontId="44" fillId="0" borderId="18" applyNumberFormat="0" applyFill="0" applyAlignment="0" applyProtection="0"/>
    <xf numFmtId="0" fontId="42" fillId="35" borderId="17" applyNumberFormat="0" applyAlignment="0" applyProtection="0"/>
    <xf numFmtId="0" fontId="50" fillId="0" borderId="21">
      <alignment horizontal="left" vertical="center"/>
    </xf>
    <xf numFmtId="0" fontId="39" fillId="36" borderId="10" applyNumberFormat="0" applyAlignment="0" applyProtection="0"/>
    <xf numFmtId="0" fontId="44" fillId="0" borderId="18" applyNumberFormat="0" applyFill="0" applyAlignment="0" applyProtection="0"/>
    <xf numFmtId="0" fontId="50" fillId="0" borderId="21">
      <alignment horizontal="left" vertical="center"/>
    </xf>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49" fontId="54" fillId="50" borderId="19">
      <alignment horizontal="left" vertical="center"/>
    </xf>
    <xf numFmtId="168" fontId="53" fillId="0" borderId="21">
      <alignment horizontal="right"/>
    </xf>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28" fillId="36" borderId="0" applyNumberFormat="0" applyBorder="0" applyAlignment="0" applyProtection="0"/>
    <xf numFmtId="0" fontId="31" fillId="35"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49" fontId="58" fillId="0" borderId="21" applyFill="0">
      <alignment horizontal="left" vertical="center"/>
    </xf>
    <xf numFmtId="168" fontId="53" fillId="0" borderId="21">
      <alignment horizontal="right"/>
    </xf>
    <xf numFmtId="0" fontId="39" fillId="36" borderId="10" applyNumberFormat="0" applyAlignment="0" applyProtection="0"/>
    <xf numFmtId="0" fontId="31" fillId="35" borderId="10" applyNumberFormat="0" applyAlignment="0" applyProtection="0"/>
    <xf numFmtId="49" fontId="51" fillId="0" borderId="21">
      <alignment horizontal="left"/>
    </xf>
    <xf numFmtId="0" fontId="28" fillId="37" borderId="0" applyNumberFormat="0" applyBorder="0" applyAlignment="0" applyProtection="0"/>
    <xf numFmtId="0" fontId="33" fillId="49" borderId="16" applyNumberFormat="0" applyFont="0" applyAlignment="0" applyProtection="0"/>
    <xf numFmtId="0" fontId="33" fillId="49" borderId="16" applyNumberFormat="0" applyFont="0" applyAlignment="0" applyProtection="0"/>
    <xf numFmtId="0" fontId="55" fillId="0" borderId="20">
      <alignment horizontal="right" vertical="center"/>
    </xf>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49" fontId="52" fillId="0" borderId="21">
      <alignment horizontal="left" vertical="center"/>
    </xf>
    <xf numFmtId="49" fontId="52" fillId="0" borderId="21">
      <alignment horizontal="left"/>
    </xf>
    <xf numFmtId="0" fontId="62" fillId="0" borderId="21">
      <alignment horizontal="left"/>
    </xf>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62" fillId="0" borderId="21">
      <alignment horizontal="left"/>
    </xf>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0" fontId="54" fillId="0" borderId="21">
      <alignment horizontal="left"/>
    </xf>
    <xf numFmtId="0" fontId="39" fillId="36" borderId="10" applyNumberFormat="0" applyAlignment="0" applyProtection="0"/>
    <xf numFmtId="0" fontId="39" fillId="36" borderId="10" applyNumberFormat="0" applyAlignment="0" applyProtection="0"/>
    <xf numFmtId="49" fontId="52" fillId="0" borderId="21">
      <alignment horizontal="left" vertical="center"/>
    </xf>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0" fontId="36" fillId="0" borderId="12" applyNumberFormat="0" applyFill="0" applyAlignment="0" applyProtection="0"/>
    <xf numFmtId="0" fontId="31" fillId="35" borderId="10" applyNumberFormat="0" applyAlignment="0" applyProtection="0"/>
    <xf numFmtId="0" fontId="44" fillId="0" borderId="18" applyNumberFormat="0" applyFill="0" applyAlignment="0" applyProtection="0"/>
    <xf numFmtId="0" fontId="28" fillId="36" borderId="0" applyNumberFormat="0" applyBorder="0" applyAlignment="0" applyProtection="0"/>
    <xf numFmtId="0" fontId="40" fillId="0" borderId="15" applyNumberFormat="0" applyFill="0" applyAlignment="0" applyProtection="0"/>
    <xf numFmtId="0" fontId="43" fillId="0" borderId="0" applyNumberFormat="0" applyFill="0" applyBorder="0" applyAlignment="0" applyProtection="0"/>
    <xf numFmtId="49" fontId="52" fillId="0" borderId="21">
      <alignment horizontal="left"/>
    </xf>
    <xf numFmtId="167" fontId="51" fillId="0" borderId="21">
      <alignment horizontal="right" vertical="center"/>
    </xf>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28" fillId="36" borderId="0" applyNumberFormat="0" applyBorder="0" applyAlignment="0" applyProtection="0"/>
    <xf numFmtId="0" fontId="29" fillId="39" borderId="0" applyNumberFormat="0" applyBorder="0" applyAlignment="0" applyProtection="0"/>
    <xf numFmtId="0" fontId="28" fillId="36" borderId="0" applyNumberFormat="0" applyBorder="0" applyAlignment="0" applyProtection="0"/>
    <xf numFmtId="0" fontId="31" fillId="35" borderId="10" applyNumberFormat="0" applyAlignment="0" applyProtection="0"/>
    <xf numFmtId="168" fontId="53" fillId="0" borderId="21">
      <alignment horizontal="right"/>
    </xf>
    <xf numFmtId="49" fontId="52" fillId="0" borderId="21">
      <alignment horizontal="left"/>
    </xf>
    <xf numFmtId="0" fontId="33" fillId="49" borderId="16" applyNumberFormat="0" applyFont="0" applyAlignment="0" applyProtection="0"/>
    <xf numFmtId="0" fontId="42" fillId="35" borderId="17" applyNumberFormat="0" applyAlignment="0" applyProtection="0"/>
    <xf numFmtId="0" fontId="56" fillId="0" borderId="21">
      <alignment horizontal="left" vertical="center"/>
    </xf>
    <xf numFmtId="0" fontId="31" fillId="35" borderId="10" applyNumberFormat="0" applyAlignment="0" applyProtection="0"/>
    <xf numFmtId="0" fontId="33" fillId="49" borderId="16" applyNumberFormat="0" applyFont="0" applyAlignment="0" applyProtection="0"/>
    <xf numFmtId="0" fontId="50" fillId="0" borderId="21">
      <alignment horizontal="left" vertical="center"/>
    </xf>
    <xf numFmtId="0" fontId="62" fillId="0" borderId="21">
      <alignment horizontal="left"/>
    </xf>
    <xf numFmtId="0" fontId="55" fillId="0" borderId="22">
      <alignment horizontal="left" vertical="center"/>
    </xf>
    <xf numFmtId="49" fontId="54" fillId="50" borderId="19">
      <alignment horizontal="left" vertical="center"/>
    </xf>
    <xf numFmtId="0" fontId="29" fillId="36" borderId="0" applyNumberFormat="0" applyBorder="0" applyAlignment="0" applyProtection="0"/>
    <xf numFmtId="43" fontId="27" fillId="0" borderId="0" applyFont="0" applyFill="0" applyBorder="0" applyAlignment="0" applyProtection="0"/>
    <xf numFmtId="0" fontId="29" fillId="41" borderId="0" applyNumberFormat="0" applyBorder="0" applyAlignment="0" applyProtection="0"/>
    <xf numFmtId="166" fontId="50" fillId="0" borderId="21" applyNumberFormat="0" applyFill="0">
      <alignment horizontal="right"/>
    </xf>
    <xf numFmtId="0" fontId="33" fillId="49" borderId="16" applyNumberFormat="0" applyFont="0" applyAlignment="0" applyProtection="0"/>
    <xf numFmtId="0" fontId="28" fillId="40" borderId="0" applyNumberFormat="0" applyBorder="0" applyAlignment="0" applyProtection="0"/>
    <xf numFmtId="0" fontId="62" fillId="0" borderId="21">
      <alignment horizontal="left"/>
    </xf>
    <xf numFmtId="166" fontId="50" fillId="0" borderId="21" applyNumberFormat="0" applyFill="0">
      <alignment horizontal="right"/>
    </xf>
    <xf numFmtId="0" fontId="44" fillId="0" borderId="18" applyNumberFormat="0" applyFill="0" applyAlignment="0" applyProtection="0"/>
    <xf numFmtId="0" fontId="31" fillId="35" borderId="10" applyNumberFormat="0" applyAlignment="0" applyProtection="0"/>
    <xf numFmtId="49" fontId="58" fillId="0" borderId="21" applyFill="0">
      <alignment horizontal="left" vertical="center"/>
    </xf>
    <xf numFmtId="0" fontId="50" fillId="0" borderId="21">
      <alignment horizontal="left" vertical="center"/>
    </xf>
    <xf numFmtId="0" fontId="56" fillId="0" borderId="21">
      <alignment horizontal="left" vertical="center"/>
    </xf>
    <xf numFmtId="0" fontId="31" fillId="35" borderId="10" applyNumberFormat="0" applyAlignment="0" applyProtection="0"/>
    <xf numFmtId="0" fontId="39" fillId="36" borderId="10" applyNumberFormat="0" applyAlignment="0" applyProtection="0"/>
    <xf numFmtId="0" fontId="31" fillId="35" borderId="10" applyNumberFormat="0" applyAlignment="0" applyProtection="0"/>
    <xf numFmtId="0" fontId="33" fillId="49" borderId="16" applyNumberFormat="0" applyFont="0" applyAlignment="0" applyProtection="0"/>
    <xf numFmtId="49" fontId="52" fillId="0" borderId="21">
      <alignment horizontal="left"/>
    </xf>
    <xf numFmtId="0" fontId="29" fillId="36" borderId="0" applyNumberFormat="0" applyBorder="0" applyAlignment="0" applyProtection="0"/>
    <xf numFmtId="0" fontId="28" fillId="39" borderId="0" applyNumberFormat="0" applyBorder="0" applyAlignment="0" applyProtection="0"/>
    <xf numFmtId="49" fontId="54" fillId="50" borderId="19">
      <alignment horizontal="left" vertical="center"/>
    </xf>
    <xf numFmtId="0" fontId="31" fillId="35" borderId="10" applyNumberFormat="0" applyAlignment="0" applyProtection="0"/>
    <xf numFmtId="0" fontId="33" fillId="49" borderId="16" applyNumberFormat="0" applyFont="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33" fillId="49" borderId="16" applyNumberFormat="0" applyFont="0" applyAlignment="0" applyProtection="0"/>
    <xf numFmtId="0" fontId="28" fillId="40" borderId="0" applyNumberFormat="0" applyBorder="0" applyAlignment="0" applyProtection="0"/>
    <xf numFmtId="0" fontId="31" fillId="35" borderId="10" applyNumberFormat="0" applyAlignment="0" applyProtection="0"/>
    <xf numFmtId="0" fontId="31" fillId="35" borderId="10" applyNumberFormat="0" applyAlignment="0" applyProtection="0"/>
    <xf numFmtId="0" fontId="55" fillId="0" borderId="20">
      <alignment horizontal="right" vertical="center"/>
    </xf>
    <xf numFmtId="0" fontId="28" fillId="36" borderId="0" applyNumberFormat="0" applyBorder="0" applyAlignment="0" applyProtection="0"/>
    <xf numFmtId="49" fontId="58" fillId="0" borderId="21" applyFill="0">
      <alignment horizontal="left" vertical="center"/>
    </xf>
    <xf numFmtId="0" fontId="62" fillId="0" borderId="21">
      <alignment horizontal="left"/>
    </xf>
    <xf numFmtId="0" fontId="42" fillId="35" borderId="17" applyNumberFormat="0" applyAlignment="0" applyProtection="0"/>
    <xf numFmtId="0" fontId="56" fillId="0" borderId="21">
      <alignment horizontal="left" vertical="center"/>
    </xf>
    <xf numFmtId="167" fontId="51" fillId="0" borderId="21">
      <alignment horizontal="right" vertical="center"/>
    </xf>
    <xf numFmtId="0" fontId="31" fillId="35" borderId="10" applyNumberFormat="0" applyAlignment="0" applyProtection="0"/>
    <xf numFmtId="0" fontId="39" fillId="36" borderId="10" applyNumberFormat="0" applyAlignment="0" applyProtection="0"/>
    <xf numFmtId="168" fontId="53" fillId="0" borderId="21">
      <alignment horizontal="right"/>
    </xf>
    <xf numFmtId="0" fontId="42" fillId="35" borderId="17" applyNumberFormat="0" applyAlignment="0" applyProtection="0"/>
    <xf numFmtId="0" fontId="42" fillId="35" borderId="17" applyNumberFormat="0" applyAlignment="0" applyProtection="0"/>
    <xf numFmtId="0" fontId="44" fillId="0" borderId="18" applyNumberFormat="0" applyFill="0" applyAlignment="0" applyProtection="0"/>
    <xf numFmtId="0" fontId="29" fillId="42" borderId="0" applyNumberFormat="0" applyBorder="0" applyAlignment="0" applyProtection="0"/>
    <xf numFmtId="0" fontId="42" fillId="35" borderId="17" applyNumberFormat="0" applyAlignment="0" applyProtection="0"/>
    <xf numFmtId="49" fontId="52" fillId="0" borderId="21">
      <alignment horizontal="left" vertical="center"/>
    </xf>
    <xf numFmtId="0" fontId="31" fillId="35" borderId="10" applyNumberFormat="0" applyAlignment="0" applyProtection="0"/>
    <xf numFmtId="167" fontId="51" fillId="0" borderId="21">
      <alignment horizontal="right" vertical="center"/>
    </xf>
    <xf numFmtId="0" fontId="31" fillId="35" borderId="10" applyNumberFormat="0" applyAlignment="0" applyProtection="0"/>
    <xf numFmtId="0" fontId="54" fillId="0" borderId="21">
      <alignment horizontal="left"/>
    </xf>
    <xf numFmtId="0" fontId="29" fillId="37" borderId="0" applyNumberFormat="0" applyBorder="0" applyAlignment="0" applyProtection="0"/>
    <xf numFmtId="0" fontId="39" fillId="36" borderId="10" applyNumberFormat="0" applyAlignment="0" applyProtection="0"/>
    <xf numFmtId="0" fontId="62" fillId="0" borderId="21">
      <alignment horizontal="left"/>
    </xf>
    <xf numFmtId="0" fontId="42" fillId="35" borderId="17" applyNumberFormat="0" applyAlignment="0" applyProtection="0"/>
    <xf numFmtId="168" fontId="53" fillId="0" borderId="21">
      <alignment horizontal="right"/>
    </xf>
    <xf numFmtId="0" fontId="31" fillId="35" borderId="10" applyNumberFormat="0" applyAlignment="0" applyProtection="0"/>
    <xf numFmtId="0" fontId="62" fillId="0" borderId="21">
      <alignment horizontal="left"/>
    </xf>
    <xf numFmtId="0" fontId="44" fillId="0" borderId="18" applyNumberFormat="0" applyFill="0" applyAlignment="0" applyProtection="0"/>
    <xf numFmtId="0" fontId="29" fillId="37" borderId="0" applyNumberFormat="0" applyBorder="0" applyAlignment="0" applyProtection="0"/>
    <xf numFmtId="0" fontId="39" fillId="36" borderId="10" applyNumberFormat="0" applyAlignment="0" applyProtection="0"/>
    <xf numFmtId="0" fontId="33" fillId="49" borderId="16" applyNumberFormat="0" applyFont="0" applyAlignment="0" applyProtection="0"/>
    <xf numFmtId="0" fontId="50" fillId="0" borderId="21">
      <alignment horizontal="left" vertical="center"/>
    </xf>
    <xf numFmtId="43" fontId="27" fillId="0" borderId="0" applyFont="0" applyFill="0" applyBorder="0" applyAlignment="0" applyProtection="0"/>
    <xf numFmtId="0" fontId="31" fillId="35" borderId="10" applyNumberFormat="0" applyAlignment="0" applyProtection="0"/>
    <xf numFmtId="0" fontId="42" fillId="35" borderId="17" applyNumberFormat="0" applyAlignment="0" applyProtection="0"/>
    <xf numFmtId="0" fontId="56" fillId="0" borderId="21">
      <alignment horizontal="left" vertical="center"/>
    </xf>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0" fontId="28" fillId="39" borderId="0" applyNumberFormat="0" applyBorder="0" applyAlignment="0" applyProtection="0"/>
    <xf numFmtId="44" fontId="27" fillId="0" borderId="0" applyFont="0" applyFill="0" applyBorder="0" applyAlignment="0" applyProtection="0"/>
    <xf numFmtId="0" fontId="28" fillId="39" borderId="0" applyNumberFormat="0" applyBorder="0" applyAlignment="0" applyProtection="0"/>
    <xf numFmtId="166" fontId="50" fillId="0" borderId="21" applyNumberFormat="0" applyFill="0">
      <alignment horizontal="right"/>
    </xf>
    <xf numFmtId="0" fontId="28" fillId="36" borderId="0" applyNumberFormat="0" applyBorder="0" applyAlignment="0" applyProtection="0"/>
    <xf numFmtId="49" fontId="52" fillId="0" borderId="21">
      <alignment horizontal="left"/>
    </xf>
    <xf numFmtId="0" fontId="28" fillId="37" borderId="0" applyNumberFormat="0" applyBorder="0" applyAlignment="0" applyProtection="0"/>
    <xf numFmtId="0" fontId="33" fillId="49" borderId="16" applyNumberFormat="0" applyFont="0" applyAlignment="0" applyProtection="0"/>
    <xf numFmtId="49" fontId="52" fillId="0" borderId="21">
      <alignment horizontal="left" vertical="center"/>
    </xf>
    <xf numFmtId="0" fontId="44" fillId="0" borderId="18" applyNumberFormat="0" applyFill="0" applyAlignment="0" applyProtection="0"/>
    <xf numFmtId="167" fontId="51" fillId="0" borderId="21">
      <alignment horizontal="right" vertical="center"/>
    </xf>
    <xf numFmtId="0" fontId="42" fillId="35" borderId="17" applyNumberFormat="0" applyAlignment="0" applyProtection="0"/>
    <xf numFmtId="9" fontId="27" fillId="0" borderId="0" applyFont="0" applyFill="0" applyBorder="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49" fontId="52" fillId="0" borderId="21">
      <alignment horizontal="left" vertical="center"/>
    </xf>
    <xf numFmtId="0" fontId="40" fillId="0" borderId="15" applyNumberFormat="0" applyFill="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28" fillId="39" borderId="0" applyNumberFormat="0" applyBorder="0" applyAlignment="0" applyProtection="0"/>
    <xf numFmtId="166" fontId="50" fillId="0" borderId="21" applyNumberFormat="0" applyFill="0">
      <alignment horizontal="right"/>
    </xf>
    <xf numFmtId="0" fontId="33" fillId="49" borderId="16" applyNumberFormat="0" applyFont="0" applyAlignment="0" applyProtection="0"/>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29" fillId="36" borderId="0" applyNumberFormat="0" applyBorder="0" applyAlignment="0" applyProtection="0"/>
    <xf numFmtId="0" fontId="39" fillId="36" borderId="10" applyNumberFormat="0" applyAlignment="0" applyProtection="0"/>
    <xf numFmtId="0" fontId="50" fillId="0" borderId="21">
      <alignment horizontal="left" vertical="center"/>
    </xf>
    <xf numFmtId="0" fontId="33" fillId="49" borderId="16" applyNumberFormat="0" applyFont="0" applyAlignment="0" applyProtection="0"/>
    <xf numFmtId="0" fontId="31" fillId="35" borderId="10" applyNumberFormat="0" applyAlignment="0" applyProtection="0"/>
    <xf numFmtId="49" fontId="52" fillId="0" borderId="21">
      <alignment horizontal="left"/>
    </xf>
    <xf numFmtId="0" fontId="31" fillId="35" borderId="10" applyNumberFormat="0" applyAlignment="0" applyProtection="0"/>
    <xf numFmtId="0" fontId="55" fillId="0" borderId="22">
      <alignment horizontal="left" vertical="center"/>
    </xf>
    <xf numFmtId="0" fontId="45" fillId="0" borderId="0" applyNumberFormat="0" applyFill="0" applyBorder="0" applyAlignment="0" applyProtection="0"/>
    <xf numFmtId="0" fontId="54" fillId="0" borderId="21">
      <alignment horizontal="left"/>
    </xf>
    <xf numFmtId="0" fontId="39" fillId="36" borderId="10" applyNumberFormat="0" applyAlignment="0" applyProtection="0"/>
    <xf numFmtId="0" fontId="54" fillId="0" borderId="21">
      <alignment horizontal="left"/>
    </xf>
    <xf numFmtId="49" fontId="58" fillId="0" borderId="21" applyFill="0">
      <alignment horizontal="left" vertical="center"/>
    </xf>
    <xf numFmtId="0" fontId="39" fillId="36" borderId="10" applyNumberFormat="0" applyAlignment="0" applyProtection="0"/>
    <xf numFmtId="0" fontId="38" fillId="0" borderId="0" applyNumberFormat="0" applyFill="0" applyBorder="0" applyAlignment="0" applyProtection="0"/>
    <xf numFmtId="0" fontId="33" fillId="49" borderId="16" applyNumberFormat="0" applyFont="0" applyAlignment="0" applyProtection="0"/>
    <xf numFmtId="0" fontId="35" fillId="47" borderId="0" applyNumberFormat="0" applyBorder="0" applyAlignment="0" applyProtection="0"/>
    <xf numFmtId="0" fontId="33" fillId="49" borderId="16" applyNumberFormat="0" applyFont="0" applyAlignment="0" applyProtection="0"/>
    <xf numFmtId="0" fontId="29" fillId="42" borderId="0" applyNumberFormat="0" applyBorder="0" applyAlignment="0" applyProtection="0"/>
    <xf numFmtId="167" fontId="51" fillId="0" borderId="21">
      <alignment horizontal="right" vertical="center"/>
    </xf>
    <xf numFmtId="0" fontId="50" fillId="0" borderId="21">
      <alignment horizontal="left" vertical="center"/>
    </xf>
    <xf numFmtId="0" fontId="28" fillId="39" borderId="0" applyNumberFormat="0" applyBorder="0" applyAlignment="0" applyProtection="0"/>
    <xf numFmtId="0" fontId="29" fillId="41" borderId="0" applyNumberFormat="0" applyBorder="0" applyAlignment="0" applyProtection="0"/>
    <xf numFmtId="0" fontId="38" fillId="0" borderId="14" applyNumberFormat="0" applyFill="0" applyAlignment="0" applyProtection="0"/>
    <xf numFmtId="0" fontId="29" fillId="39" borderId="0" applyNumberFormat="0" applyBorder="0" applyAlignment="0" applyProtection="0"/>
    <xf numFmtId="0" fontId="28" fillId="35" borderId="0" applyNumberFormat="0" applyBorder="0" applyAlignment="0" applyProtection="0"/>
    <xf numFmtId="0" fontId="42" fillId="35" borderId="17" applyNumberFormat="0" applyAlignment="0" applyProtection="0"/>
    <xf numFmtId="0" fontId="39" fillId="36" borderId="10" applyNumberFormat="0" applyAlignment="0" applyProtection="0"/>
    <xf numFmtId="0" fontId="29" fillId="37" borderId="0" applyNumberFormat="0" applyBorder="0" applyAlignment="0" applyProtection="0"/>
    <xf numFmtId="166" fontId="50" fillId="0" borderId="21" applyNumberFormat="0" applyFill="0">
      <alignment horizontal="right"/>
    </xf>
    <xf numFmtId="0" fontId="29" fillId="41" borderId="0" applyNumberFormat="0" applyBorder="0" applyAlignment="0" applyProtection="0"/>
    <xf numFmtId="0" fontId="39" fillId="36" borderId="10" applyNumberFormat="0" applyAlignment="0" applyProtection="0"/>
    <xf numFmtId="0" fontId="34" fillId="0" borderId="0" applyNumberFormat="0" applyFill="0" applyBorder="0" applyAlignment="0" applyProtection="0"/>
    <xf numFmtId="49" fontId="51" fillId="0" borderId="21">
      <alignment horizontal="left"/>
    </xf>
    <xf numFmtId="0" fontId="31" fillId="35" borderId="10" applyNumberFormat="0" applyAlignment="0" applyProtection="0"/>
    <xf numFmtId="0" fontId="29" fillId="37" borderId="0" applyNumberFormat="0" applyBorder="0" applyAlignment="0" applyProtection="0"/>
    <xf numFmtId="0" fontId="29" fillId="39" borderId="0" applyNumberFormat="0" applyBorder="0" applyAlignment="0" applyProtection="0"/>
    <xf numFmtId="0" fontId="54" fillId="0" borderId="21">
      <alignment horizontal="left"/>
    </xf>
    <xf numFmtId="0" fontId="39" fillId="36" borderId="10" applyNumberFormat="0" applyAlignment="0" applyProtection="0"/>
    <xf numFmtId="0" fontId="29" fillId="44" borderId="0" applyNumberFormat="0" applyBorder="0" applyAlignment="0" applyProtection="0"/>
    <xf numFmtId="0" fontId="33" fillId="49" borderId="16" applyNumberFormat="0" applyFont="0" applyAlignment="0" applyProtection="0"/>
    <xf numFmtId="0" fontId="39" fillId="36"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44" fillId="0" borderId="18" applyNumberFormat="0" applyFill="0" applyAlignment="0" applyProtection="0"/>
    <xf numFmtId="0" fontId="33" fillId="49" borderId="16" applyNumberFormat="0" applyFont="0" applyAlignment="0" applyProtection="0"/>
    <xf numFmtId="49" fontId="52" fillId="0" borderId="21">
      <alignment horizontal="left"/>
    </xf>
    <xf numFmtId="0" fontId="42" fillId="35" borderId="17" applyNumberFormat="0" applyAlignment="0" applyProtection="0"/>
    <xf numFmtId="0" fontId="36" fillId="0" borderId="12" applyNumberFormat="0" applyFill="0" applyAlignment="0" applyProtection="0"/>
    <xf numFmtId="0" fontId="28" fillId="35" borderId="0" applyNumberFormat="0" applyBorder="0" applyAlignment="0" applyProtection="0"/>
    <xf numFmtId="0" fontId="44" fillId="0" borderId="18" applyNumberFormat="0" applyFill="0" applyAlignment="0" applyProtection="0"/>
    <xf numFmtId="49" fontId="54" fillId="50" borderId="19">
      <alignment horizontal="left" vertical="center"/>
    </xf>
    <xf numFmtId="0" fontId="29" fillId="43" borderId="0" applyNumberFormat="0" applyBorder="0" applyAlignment="0" applyProtection="0"/>
    <xf numFmtId="166" fontId="50" fillId="0" borderId="21" applyNumberFormat="0" applyFill="0">
      <alignment horizontal="right"/>
    </xf>
    <xf numFmtId="0" fontId="44" fillId="0" borderId="18" applyNumberFormat="0" applyFill="0" applyAlignment="0" applyProtection="0"/>
    <xf numFmtId="0" fontId="39" fillId="36" borderId="10" applyNumberFormat="0" applyAlignment="0" applyProtection="0"/>
    <xf numFmtId="0" fontId="62" fillId="0" borderId="21">
      <alignment horizontal="left"/>
    </xf>
    <xf numFmtId="0" fontId="44" fillId="0" borderId="18" applyNumberFormat="0" applyFill="0" applyAlignment="0" applyProtection="0"/>
    <xf numFmtId="0" fontId="44" fillId="0" borderId="18" applyNumberFormat="0" applyFill="0" applyAlignment="0" applyProtection="0"/>
    <xf numFmtId="0" fontId="28" fillId="39" borderId="0" applyNumberFormat="0" applyBorder="0" applyAlignment="0" applyProtection="0"/>
    <xf numFmtId="0" fontId="31" fillId="35" borderId="10" applyNumberFormat="0" applyAlignment="0" applyProtection="0"/>
    <xf numFmtId="0" fontId="31" fillId="35" borderId="10" applyNumberFormat="0" applyAlignment="0" applyProtection="0"/>
    <xf numFmtId="166" fontId="50" fillId="0" borderId="21" applyNumberFormat="0" applyFill="0">
      <alignment horizontal="right"/>
    </xf>
    <xf numFmtId="0" fontId="28" fillId="35" borderId="0" applyNumberFormat="0" applyBorder="0" applyAlignment="0" applyProtection="0"/>
    <xf numFmtId="0" fontId="29" fillId="37" borderId="0" applyNumberFormat="0" applyBorder="0" applyAlignment="0" applyProtection="0"/>
    <xf numFmtId="0" fontId="33" fillId="49" borderId="16" applyNumberFormat="0" applyFont="0" applyAlignment="0" applyProtection="0"/>
    <xf numFmtId="0" fontId="31" fillId="35" borderId="10" applyNumberFormat="0" applyAlignment="0" applyProtection="0"/>
    <xf numFmtId="44" fontId="27" fillId="0" borderId="0" applyFont="0" applyFill="0" applyBorder="0" applyAlignment="0" applyProtection="0"/>
    <xf numFmtId="0" fontId="33" fillId="49" borderId="16" applyNumberFormat="0" applyFont="0" applyAlignment="0" applyProtection="0"/>
    <xf numFmtId="0" fontId="33" fillId="49" borderId="16" applyNumberFormat="0" applyFont="0" applyAlignment="0" applyProtection="0"/>
    <xf numFmtId="49" fontId="58" fillId="0" borderId="21" applyFill="0">
      <alignment horizontal="left" vertical="center"/>
    </xf>
    <xf numFmtId="0" fontId="31" fillId="35" borderId="10" applyNumberFormat="0" applyAlignment="0" applyProtection="0"/>
    <xf numFmtId="0" fontId="29" fillId="43" borderId="0" applyNumberFormat="0" applyBorder="0" applyAlignment="0" applyProtection="0"/>
    <xf numFmtId="49" fontId="58" fillId="0" borderId="21" applyFill="0">
      <alignment horizontal="left" vertical="center"/>
    </xf>
    <xf numFmtId="0" fontId="31" fillId="35" borderId="10" applyNumberFormat="0" applyAlignment="0" applyProtection="0"/>
    <xf numFmtId="44" fontId="27" fillId="0" borderId="0" applyFont="0" applyFill="0" applyBorder="0" applyAlignment="0" applyProtection="0"/>
    <xf numFmtId="49" fontId="51" fillId="0" borderId="21">
      <alignment horizontal="left"/>
    </xf>
    <xf numFmtId="0" fontId="38" fillId="0" borderId="0" applyNumberFormat="0" applyFill="0" applyBorder="0" applyAlignment="0" applyProtection="0"/>
    <xf numFmtId="0" fontId="31" fillId="35" borderId="10" applyNumberFormat="0" applyAlignment="0" applyProtection="0"/>
    <xf numFmtId="0" fontId="55" fillId="0" borderId="20">
      <alignment horizontal="right" vertical="center"/>
    </xf>
    <xf numFmtId="0" fontId="28" fillId="36" borderId="0" applyNumberFormat="0" applyBorder="0" applyAlignment="0" applyProtection="0"/>
    <xf numFmtId="167" fontId="51" fillId="0" borderId="21">
      <alignment horizontal="right" vertical="center"/>
    </xf>
    <xf numFmtId="0" fontId="33" fillId="49" borderId="16" applyNumberFormat="0" applyFont="0" applyAlignment="0" applyProtection="0"/>
    <xf numFmtId="0" fontId="33" fillId="49" borderId="16" applyNumberFormat="0" applyFont="0" applyAlignment="0" applyProtection="0"/>
    <xf numFmtId="0" fontId="29" fillId="42" borderId="0" applyNumberFormat="0" applyBorder="0" applyAlignment="0" applyProtection="0"/>
    <xf numFmtId="0" fontId="31" fillId="35" borderId="10" applyNumberFormat="0" applyAlignment="0" applyProtection="0"/>
    <xf numFmtId="0" fontId="44" fillId="0" borderId="18" applyNumberFormat="0" applyFill="0" applyAlignment="0" applyProtection="0"/>
    <xf numFmtId="0" fontId="28" fillId="37" borderId="0" applyNumberFormat="0" applyBorder="0" applyAlignment="0" applyProtection="0"/>
    <xf numFmtId="0" fontId="27" fillId="0" borderId="0"/>
    <xf numFmtId="0" fontId="32" fillId="46" borderId="11" applyNumberFormat="0" applyAlignment="0" applyProtection="0"/>
    <xf numFmtId="0" fontId="42" fillId="35" borderId="17" applyNumberFormat="0" applyAlignment="0" applyProtection="0"/>
    <xf numFmtId="0" fontId="33" fillId="49" borderId="16" applyNumberFormat="0" applyFont="0" applyAlignment="0" applyProtection="0"/>
    <xf numFmtId="0" fontId="54" fillId="0" borderId="21">
      <alignment horizontal="left"/>
    </xf>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28" fillId="35" borderId="0" applyNumberFormat="0" applyBorder="0" applyAlignment="0" applyProtection="0"/>
    <xf numFmtId="0" fontId="35" fillId="47" borderId="0" applyNumberFormat="0" applyBorder="0" applyAlignment="0" applyProtection="0"/>
    <xf numFmtId="0" fontId="31" fillId="35" borderId="10" applyNumberFormat="0" applyAlignment="0" applyProtection="0"/>
    <xf numFmtId="0" fontId="29" fillId="41" borderId="0" applyNumberFormat="0" applyBorder="0" applyAlignment="0" applyProtection="0"/>
    <xf numFmtId="0" fontId="44" fillId="0" borderId="18" applyNumberFormat="0" applyFill="0" applyAlignment="0" applyProtection="0"/>
    <xf numFmtId="0" fontId="33" fillId="49" borderId="16" applyNumberFormat="0" applyFont="0" applyAlignment="0" applyProtection="0"/>
    <xf numFmtId="0" fontId="42" fillId="35" borderId="17" applyNumberFormat="0" applyAlignment="0" applyProtection="0"/>
    <xf numFmtId="0" fontId="33" fillId="49" borderId="16" applyNumberFormat="0" applyFont="0" applyAlignment="0" applyProtection="0"/>
    <xf numFmtId="0" fontId="38" fillId="0" borderId="0" applyNumberFormat="0" applyFill="0" applyBorder="0" applyAlignment="0" applyProtection="0"/>
    <xf numFmtId="0" fontId="33" fillId="49" borderId="16" applyNumberFormat="0" applyFont="0" applyAlignment="0" applyProtection="0"/>
    <xf numFmtId="0" fontId="31" fillId="35" borderId="10" applyNumberFormat="0" applyAlignment="0" applyProtection="0"/>
    <xf numFmtId="0" fontId="28" fillId="36" borderId="0" applyNumberFormat="0" applyBorder="0" applyAlignment="0" applyProtection="0"/>
    <xf numFmtId="0" fontId="29" fillId="41" borderId="0" applyNumberFormat="0" applyBorder="0" applyAlignment="0" applyProtection="0"/>
    <xf numFmtId="0" fontId="42" fillId="35" borderId="17" applyNumberFormat="0" applyAlignment="0" applyProtection="0"/>
    <xf numFmtId="9" fontId="27" fillId="0" borderId="0" applyFont="0" applyFill="0" applyBorder="0" applyAlignment="0" applyProtection="0"/>
    <xf numFmtId="0" fontId="42" fillId="35" borderId="17" applyNumberFormat="0" applyAlignment="0" applyProtection="0"/>
    <xf numFmtId="0" fontId="44" fillId="0" borderId="18" applyNumberFormat="0" applyFill="0" applyAlignment="0" applyProtection="0"/>
    <xf numFmtId="0" fontId="29" fillId="41" borderId="0" applyNumberFormat="0" applyBorder="0" applyAlignment="0" applyProtection="0"/>
    <xf numFmtId="0" fontId="43" fillId="0" borderId="0" applyNumberFormat="0" applyFill="0" applyBorder="0" applyAlignment="0" applyProtection="0"/>
    <xf numFmtId="0" fontId="39" fillId="36" borderId="10" applyNumberFormat="0" applyAlignment="0" applyProtection="0"/>
    <xf numFmtId="0" fontId="28" fillId="36" borderId="0" applyNumberFormat="0" applyBorder="0" applyAlignment="0" applyProtection="0"/>
    <xf numFmtId="0" fontId="28" fillId="35" borderId="0" applyNumberFormat="0" applyBorder="0" applyAlignment="0" applyProtection="0"/>
    <xf numFmtId="0" fontId="28" fillId="38" borderId="0" applyNumberFormat="0" applyBorder="0" applyAlignment="0" applyProtection="0"/>
    <xf numFmtId="166" fontId="50" fillId="0" borderId="21" applyNumberFormat="0" applyFill="0">
      <alignment horizontal="right"/>
    </xf>
    <xf numFmtId="0" fontId="42" fillId="35" borderId="17" applyNumberFormat="0" applyAlignment="0" applyProtection="0"/>
    <xf numFmtId="0" fontId="42" fillId="35" borderId="17" applyNumberFormat="0" applyAlignment="0" applyProtection="0"/>
    <xf numFmtId="0" fontId="29" fillId="44" borderId="0" applyNumberFormat="0" applyBorder="0" applyAlignment="0" applyProtection="0"/>
    <xf numFmtId="0" fontId="38" fillId="0" borderId="14" applyNumberFormat="0" applyFill="0" applyAlignment="0" applyProtection="0"/>
    <xf numFmtId="0" fontId="28" fillId="37" borderId="0" applyNumberFormat="0" applyBorder="0" applyAlignment="0" applyProtection="0"/>
    <xf numFmtId="0" fontId="56" fillId="0" borderId="21">
      <alignment horizontal="left" vertical="center"/>
    </xf>
    <xf numFmtId="0" fontId="29" fillId="41" borderId="0" applyNumberFormat="0" applyBorder="0" applyAlignment="0" applyProtection="0"/>
    <xf numFmtId="0" fontId="29" fillId="43" borderId="0" applyNumberFormat="0" applyBorder="0" applyAlignment="0" applyProtection="0"/>
    <xf numFmtId="0" fontId="31" fillId="35" borderId="10" applyNumberFormat="0" applyAlignment="0" applyProtection="0"/>
    <xf numFmtId="0" fontId="37" fillId="0" borderId="13" applyNumberFormat="0" applyFill="0" applyAlignment="0" applyProtection="0"/>
    <xf numFmtId="0" fontId="27" fillId="0" borderId="0"/>
    <xf numFmtId="0" fontId="45" fillId="0" borderId="0" applyNumberFormat="0" applyFill="0" applyBorder="0" applyAlignment="0" applyProtection="0"/>
    <xf numFmtId="0" fontId="29" fillId="42" borderId="0" applyNumberFormat="0" applyBorder="0" applyAlignment="0" applyProtection="0"/>
    <xf numFmtId="0" fontId="39" fillId="36" borderId="10" applyNumberFormat="0" applyAlignment="0" applyProtection="0"/>
    <xf numFmtId="0" fontId="31" fillId="35" borderId="10" applyNumberFormat="0" applyAlignment="0" applyProtection="0"/>
    <xf numFmtId="0" fontId="36" fillId="0" borderId="12" applyNumberFormat="0" applyFill="0" applyAlignment="0" applyProtection="0"/>
    <xf numFmtId="0" fontId="41" fillId="48" borderId="0" applyNumberFormat="0" applyBorder="0" applyAlignment="0" applyProtection="0"/>
    <xf numFmtId="0" fontId="29" fillId="37" borderId="0" applyNumberFormat="0" applyBorder="0" applyAlignment="0" applyProtection="0"/>
    <xf numFmtId="0" fontId="39" fillId="36" borderId="10" applyNumberFormat="0" applyAlignment="0" applyProtection="0"/>
    <xf numFmtId="49" fontId="52" fillId="0" borderId="21">
      <alignment horizontal="left" vertical="center"/>
    </xf>
    <xf numFmtId="0" fontId="28" fillId="36" borderId="0" applyNumberFormat="0" applyBorder="0" applyAlignment="0" applyProtection="0"/>
    <xf numFmtId="0" fontId="42" fillId="35" borderId="17" applyNumberFormat="0" applyAlignment="0" applyProtection="0"/>
    <xf numFmtId="0" fontId="29" fillId="41" borderId="0" applyNumberFormat="0" applyBorder="0" applyAlignment="0" applyProtection="0"/>
    <xf numFmtId="0" fontId="28" fillId="35" borderId="0" applyNumberFormat="0" applyBorder="0" applyAlignment="0" applyProtection="0"/>
    <xf numFmtId="0" fontId="54" fillId="0" borderId="21">
      <alignment horizontal="left"/>
    </xf>
    <xf numFmtId="0" fontId="28" fillId="38" borderId="0" applyNumberFormat="0" applyBorder="0" applyAlignment="0" applyProtection="0"/>
    <xf numFmtId="0" fontId="28" fillId="40" borderId="0" applyNumberFormat="0" applyBorder="0" applyAlignment="0" applyProtection="0"/>
    <xf numFmtId="0" fontId="29" fillId="42" borderId="0" applyNumberFormat="0" applyBorder="0" applyAlignment="0" applyProtection="0"/>
    <xf numFmtId="9" fontId="27" fillId="0" borderId="0" applyFont="0" applyFill="0" applyBorder="0" applyAlignment="0" applyProtection="0"/>
    <xf numFmtId="49" fontId="54" fillId="50" borderId="19">
      <alignment horizontal="left" vertical="center"/>
    </xf>
    <xf numFmtId="0" fontId="30" fillId="45" borderId="0" applyNumberFormat="0" applyBorder="0" applyAlignment="0" applyProtection="0"/>
    <xf numFmtId="0" fontId="40" fillId="0" borderId="15" applyNumberFormat="0" applyFill="0" applyAlignment="0" applyProtection="0"/>
    <xf numFmtId="0" fontId="28" fillId="38" borderId="0" applyNumberFormat="0" applyBorder="0" applyAlignment="0" applyProtection="0"/>
    <xf numFmtId="0" fontId="28" fillId="36" borderId="0" applyNumberFormat="0" applyBorder="0" applyAlignment="0" applyProtection="0"/>
    <xf numFmtId="0" fontId="42" fillId="35" borderId="17" applyNumberFormat="0" applyAlignment="0" applyProtection="0"/>
    <xf numFmtId="0" fontId="34" fillId="0" borderId="0" applyNumberFormat="0" applyFill="0" applyBorder="0" applyAlignment="0" applyProtection="0"/>
    <xf numFmtId="0" fontId="29" fillId="41" borderId="0" applyNumberFormat="0" applyBorder="0" applyAlignment="0" applyProtection="0"/>
    <xf numFmtId="0" fontId="28" fillId="37" borderId="0" applyNumberFormat="0" applyBorder="0" applyAlignment="0" applyProtection="0"/>
    <xf numFmtId="0" fontId="34" fillId="0" borderId="0" applyNumberFormat="0" applyFill="0" applyBorder="0" applyAlignment="0" applyProtection="0"/>
    <xf numFmtId="43" fontId="27" fillId="0" borderId="0" applyFont="0" applyFill="0" applyBorder="0" applyAlignment="0" applyProtection="0"/>
    <xf numFmtId="0" fontId="31" fillId="35" borderId="10" applyNumberFormat="0" applyAlignment="0" applyProtection="0"/>
    <xf numFmtId="0" fontId="29" fillId="42"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44" fillId="0" borderId="18" applyNumberFormat="0" applyFill="0" applyAlignment="0" applyProtection="0"/>
    <xf numFmtId="49" fontId="52" fillId="0" borderId="21">
      <alignment horizontal="left" vertical="center"/>
    </xf>
    <xf numFmtId="0" fontId="33" fillId="49" borderId="16" applyNumberFormat="0" applyFont="0" applyAlignment="0" applyProtection="0"/>
    <xf numFmtId="0" fontId="43" fillId="0" borderId="0" applyNumberFormat="0" applyFill="0" applyBorder="0" applyAlignment="0" applyProtection="0"/>
    <xf numFmtId="0" fontId="29" fillId="41" borderId="0" applyNumberFormat="0" applyBorder="0" applyAlignment="0" applyProtection="0"/>
    <xf numFmtId="0" fontId="41" fillId="48" borderId="0" applyNumberFormat="0" applyBorder="0" applyAlignment="0" applyProtection="0"/>
    <xf numFmtId="0" fontId="29" fillId="41" borderId="0" applyNumberFormat="0" applyBorder="0" applyAlignment="0" applyProtection="0"/>
    <xf numFmtId="0" fontId="32" fillId="46" borderId="11" applyNumberFormat="0" applyAlignment="0" applyProtection="0"/>
    <xf numFmtId="0" fontId="37" fillId="0" borderId="13" applyNumberFormat="0" applyFill="0" applyAlignment="0" applyProtection="0"/>
    <xf numFmtId="0" fontId="29" fillId="41" borderId="0" applyNumberFormat="0" applyBorder="0" applyAlignment="0" applyProtection="0"/>
    <xf numFmtId="0" fontId="38" fillId="0" borderId="14" applyNumberFormat="0" applyFill="0" applyAlignment="0" applyProtection="0"/>
    <xf numFmtId="0" fontId="29" fillId="44" borderId="0" applyNumberFormat="0" applyBorder="0" applyAlignment="0" applyProtection="0"/>
    <xf numFmtId="0" fontId="44" fillId="0" borderId="18" applyNumberFormat="0" applyFill="0" applyAlignment="0" applyProtection="0"/>
    <xf numFmtId="0" fontId="39" fillId="36" borderId="10" applyNumberFormat="0" applyAlignment="0" applyProtection="0"/>
    <xf numFmtId="0" fontId="45" fillId="0" borderId="0" applyNumberFormat="0" applyFill="0" applyBorder="0" applyAlignment="0" applyProtection="0"/>
    <xf numFmtId="0" fontId="30" fillId="45" borderId="0" applyNumberFormat="0" applyBorder="0" applyAlignment="0" applyProtection="0"/>
    <xf numFmtId="0" fontId="35" fillId="47" borderId="0" applyNumberFormat="0" applyBorder="0" applyAlignment="0" applyProtection="0"/>
    <xf numFmtId="0" fontId="30" fillId="45" borderId="0" applyNumberFormat="0" applyBorder="0" applyAlignment="0" applyProtection="0"/>
    <xf numFmtId="0" fontId="32" fillId="46" borderId="11" applyNumberFormat="0" applyAlignment="0" applyProtection="0"/>
    <xf numFmtId="0" fontId="41" fillId="48" borderId="0" applyNumberFormat="0" applyBorder="0" applyAlignment="0" applyProtection="0"/>
    <xf numFmtId="0" fontId="27" fillId="0" borderId="0"/>
    <xf numFmtId="0" fontId="37" fillId="0" borderId="13" applyNumberFormat="0" applyFill="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9" fontId="54" fillId="50" borderId="19">
      <alignment horizontal="left" vertical="center"/>
    </xf>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168" fontId="53" fillId="0" borderId="21">
      <alignment horizontal="right"/>
    </xf>
    <xf numFmtId="0" fontId="39" fillId="36" borderId="10" applyNumberFormat="0" applyAlignment="0" applyProtection="0"/>
    <xf numFmtId="0" fontId="56" fillId="0" borderId="21">
      <alignment horizontal="left" vertical="center"/>
    </xf>
    <xf numFmtId="0" fontId="42" fillId="35" borderId="17" applyNumberFormat="0" applyAlignment="0" applyProtection="0"/>
    <xf numFmtId="0" fontId="42" fillId="35" borderId="17" applyNumberFormat="0" applyAlignment="0" applyProtection="0"/>
    <xf numFmtId="49" fontId="52" fillId="0" borderId="21">
      <alignment horizontal="left" vertical="center"/>
    </xf>
    <xf numFmtId="0" fontId="33" fillId="49" borderId="16" applyNumberFormat="0" applyFont="0" applyAlignment="0" applyProtection="0"/>
    <xf numFmtId="49" fontId="52" fillId="0" borderId="21">
      <alignment horizontal="left" vertical="center"/>
    </xf>
    <xf numFmtId="49" fontId="52" fillId="0" borderId="21">
      <alignment horizontal="left" vertical="center"/>
    </xf>
    <xf numFmtId="0" fontId="42" fillId="35" borderId="17" applyNumberFormat="0" applyAlignment="0" applyProtection="0"/>
    <xf numFmtId="0" fontId="42" fillId="35" borderId="17" applyNumberFormat="0" applyAlignment="0" applyProtection="0"/>
    <xf numFmtId="49" fontId="54" fillId="50" borderId="19">
      <alignment horizontal="left" vertical="center"/>
    </xf>
    <xf numFmtId="0" fontId="31" fillId="35" borderId="10" applyNumberFormat="0" applyAlignment="0" applyProtection="0"/>
    <xf numFmtId="0" fontId="44" fillId="0" borderId="18" applyNumberFormat="0" applyFill="0" applyAlignment="0" applyProtection="0"/>
    <xf numFmtId="49" fontId="54" fillId="50" borderId="19">
      <alignment horizontal="left" vertical="center"/>
    </xf>
    <xf numFmtId="49" fontId="54" fillId="50" borderId="19">
      <alignment horizontal="left" vertical="center"/>
    </xf>
    <xf numFmtId="0" fontId="33" fillId="49" borderId="16" applyNumberFormat="0" applyFont="0" applyAlignment="0" applyProtection="0"/>
    <xf numFmtId="0" fontId="44" fillId="0" borderId="18" applyNumberFormat="0" applyFill="0" applyAlignment="0" applyProtection="0"/>
    <xf numFmtId="0" fontId="44" fillId="0" borderId="18" applyNumberFormat="0" applyFill="0" applyAlignment="0" applyProtection="0"/>
    <xf numFmtId="0" fontId="56" fillId="0" borderId="21">
      <alignment horizontal="left" vertical="center"/>
    </xf>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44" fillId="0" borderId="18" applyNumberFormat="0" applyFill="0" applyAlignment="0" applyProtection="0"/>
    <xf numFmtId="49" fontId="52" fillId="0" borderId="21">
      <alignment horizontal="left"/>
    </xf>
    <xf numFmtId="0" fontId="39" fillId="36" borderId="10" applyNumberFormat="0" applyAlignment="0" applyProtection="0"/>
    <xf numFmtId="0" fontId="62" fillId="0" borderId="21">
      <alignment horizontal="left"/>
    </xf>
    <xf numFmtId="0" fontId="42" fillId="35" borderId="17" applyNumberFormat="0" applyAlignment="0" applyProtection="0"/>
    <xf numFmtId="167" fontId="51" fillId="0" borderId="21">
      <alignment horizontal="right" vertical="center"/>
    </xf>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49" fontId="54" fillId="50" borderId="19">
      <alignment horizontal="left" vertical="center"/>
    </xf>
    <xf numFmtId="0" fontId="39" fillId="36" borderId="10" applyNumberFormat="0" applyAlignment="0" applyProtection="0"/>
    <xf numFmtId="0" fontId="44" fillId="0" borderId="18" applyNumberFormat="0" applyFill="0" applyAlignment="0" applyProtection="0"/>
    <xf numFmtId="49" fontId="54" fillId="50" borderId="19">
      <alignment horizontal="left" vertical="center"/>
    </xf>
    <xf numFmtId="167" fontId="51" fillId="0" borderId="21">
      <alignment horizontal="right" vertical="center"/>
    </xf>
    <xf numFmtId="0" fontId="33" fillId="49" borderId="16" applyNumberFormat="0" applyFont="0" applyAlignment="0" applyProtection="0"/>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39" fillId="36" borderId="10" applyNumberFormat="0" applyAlignment="0" applyProtection="0"/>
    <xf numFmtId="0" fontId="55" fillId="0" borderId="20">
      <alignment horizontal="left"/>
    </xf>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33" fillId="49" borderId="16" applyNumberFormat="0" applyFont="0" applyAlignment="0" applyProtection="0"/>
    <xf numFmtId="0" fontId="50" fillId="0" borderId="21">
      <alignment horizontal="left" vertical="center"/>
    </xf>
    <xf numFmtId="49" fontId="51" fillId="0" borderId="21">
      <alignment horizontal="left"/>
    </xf>
    <xf numFmtId="0" fontId="55" fillId="0" borderId="20">
      <alignment horizontal="right" vertical="center"/>
    </xf>
    <xf numFmtId="49" fontId="52" fillId="0" borderId="21">
      <alignment horizontal="left" vertical="center"/>
    </xf>
    <xf numFmtId="0" fontId="39" fillId="36" borderId="10" applyNumberFormat="0" applyAlignment="0" applyProtection="0"/>
    <xf numFmtId="0" fontId="31" fillId="35" borderId="10" applyNumberFormat="0" applyAlignment="0" applyProtection="0"/>
    <xf numFmtId="0" fontId="55" fillId="0" borderId="20">
      <alignment horizontal="right" vertical="center"/>
    </xf>
    <xf numFmtId="0" fontId="62" fillId="0" borderId="21">
      <alignment horizontal="left"/>
    </xf>
    <xf numFmtId="0" fontId="44" fillId="0" borderId="18" applyNumberFormat="0" applyFill="0" applyAlignment="0" applyProtection="0"/>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56" fillId="0" borderId="21">
      <alignment horizontal="left" vertical="center"/>
    </xf>
    <xf numFmtId="0" fontId="39" fillId="36" borderId="10" applyNumberFormat="0" applyAlignment="0" applyProtection="0"/>
    <xf numFmtId="0" fontId="44" fillId="0" borderId="18" applyNumberFormat="0" applyFill="0" applyAlignment="0" applyProtection="0"/>
    <xf numFmtId="0" fontId="50" fillId="0" borderId="21">
      <alignment horizontal="left" vertical="center"/>
    </xf>
    <xf numFmtId="0" fontId="42" fillId="35" borderId="17"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49" fontId="58" fillId="0" borderId="21" applyFill="0">
      <alignment horizontal="left" vertical="center"/>
    </xf>
    <xf numFmtId="0" fontId="39" fillId="36" borderId="10" applyNumberFormat="0" applyAlignment="0" applyProtection="0"/>
    <xf numFmtId="0" fontId="55" fillId="0" borderId="20">
      <alignment horizontal="left"/>
    </xf>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62" fillId="0" borderId="21">
      <alignment horizontal="left"/>
    </xf>
    <xf numFmtId="49" fontId="51" fillId="0" borderId="21">
      <alignment horizontal="left"/>
    </xf>
    <xf numFmtId="0" fontId="33" fillId="49" borderId="16" applyNumberFormat="0" applyFont="0" applyAlignment="0" applyProtection="0"/>
    <xf numFmtId="0" fontId="44" fillId="0" borderId="18" applyNumberFormat="0" applyFill="0" applyAlignment="0" applyProtection="0"/>
    <xf numFmtId="0" fontId="42" fillId="35" borderId="17" applyNumberFormat="0" applyAlignment="0" applyProtection="0"/>
    <xf numFmtId="49" fontId="54" fillId="50" borderId="19">
      <alignment horizontal="left" vertical="center"/>
    </xf>
    <xf numFmtId="0" fontId="31" fillId="35" borderId="10" applyNumberFormat="0" applyAlignment="0" applyProtection="0"/>
    <xf numFmtId="0" fontId="33" fillId="49" borderId="16" applyNumberFormat="0" applyFont="0" applyAlignment="0" applyProtection="0"/>
    <xf numFmtId="49" fontId="52" fillId="0" borderId="21">
      <alignment horizontal="left"/>
    </xf>
    <xf numFmtId="49" fontId="51" fillId="0" borderId="21">
      <alignment horizontal="left"/>
    </xf>
    <xf numFmtId="0" fontId="44" fillId="0" borderId="18" applyNumberFormat="0" applyFill="0" applyAlignment="0" applyProtection="0"/>
    <xf numFmtId="0" fontId="50" fillId="0" borderId="21">
      <alignment horizontal="left" vertical="center"/>
    </xf>
    <xf numFmtId="0" fontId="42" fillId="35" borderId="17" applyNumberFormat="0" applyAlignment="0" applyProtection="0"/>
    <xf numFmtId="0" fontId="44" fillId="0" borderId="18" applyNumberFormat="0" applyFill="0" applyAlignment="0" applyProtection="0"/>
    <xf numFmtId="0" fontId="56" fillId="0" borderId="21">
      <alignment horizontal="left" vertical="center"/>
    </xf>
    <xf numFmtId="0" fontId="31" fillId="35" borderId="10" applyNumberFormat="0" applyAlignment="0" applyProtection="0"/>
    <xf numFmtId="0" fontId="31" fillId="35" borderId="10" applyNumberFormat="0" applyAlignment="0" applyProtection="0"/>
    <xf numFmtId="0" fontId="50" fillId="0" borderId="21">
      <alignment horizontal="left" vertical="center"/>
    </xf>
    <xf numFmtId="166" fontId="50" fillId="0" borderId="21" applyNumberFormat="0" applyFill="0">
      <alignment horizontal="right"/>
    </xf>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49" fontId="54" fillId="50" borderId="19">
      <alignment horizontal="left" vertical="center"/>
    </xf>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49" fontId="54" fillId="50" borderId="19">
      <alignment horizontal="left" vertical="center"/>
    </xf>
    <xf numFmtId="0" fontId="31" fillId="35" borderId="10" applyNumberFormat="0" applyAlignment="0" applyProtection="0"/>
    <xf numFmtId="0" fontId="54" fillId="0" borderId="21">
      <alignment horizontal="left"/>
    </xf>
    <xf numFmtId="0" fontId="33" fillId="49" borderId="16" applyNumberFormat="0" applyFont="0" applyAlignment="0" applyProtection="0"/>
    <xf numFmtId="49" fontId="54" fillId="50" borderId="19">
      <alignment horizontal="left" vertical="center"/>
    </xf>
    <xf numFmtId="0" fontId="42" fillId="35" borderId="17" applyNumberFormat="0" applyAlignment="0" applyProtection="0"/>
    <xf numFmtId="168" fontId="53" fillId="0" borderId="21">
      <alignment horizontal="right"/>
    </xf>
    <xf numFmtId="166" fontId="50" fillId="0" borderId="21" applyNumberFormat="0" applyFill="0">
      <alignment horizontal="right"/>
    </xf>
    <xf numFmtId="0" fontId="31" fillId="35" borderId="10" applyNumberFormat="0" applyAlignment="0" applyProtection="0"/>
    <xf numFmtId="49" fontId="58" fillId="0" borderId="21" applyFill="0">
      <alignment horizontal="left" vertical="center"/>
    </xf>
    <xf numFmtId="0" fontId="44" fillId="0" borderId="18" applyNumberFormat="0" applyFill="0" applyAlignment="0" applyProtection="0"/>
    <xf numFmtId="0" fontId="42" fillId="35" borderId="17" applyNumberFormat="0" applyAlignment="0" applyProtection="0"/>
    <xf numFmtId="49" fontId="58" fillId="0" borderId="21" applyFill="0">
      <alignment horizontal="left" vertical="center"/>
    </xf>
    <xf numFmtId="0" fontId="39" fillId="36" borderId="10" applyNumberFormat="0" applyAlignment="0" applyProtection="0"/>
    <xf numFmtId="0" fontId="33" fillId="49" borderId="16" applyNumberFormat="0" applyFont="0" applyAlignment="0" applyProtection="0"/>
    <xf numFmtId="0" fontId="33" fillId="49" borderId="16" applyNumberFormat="0" applyFont="0" applyAlignment="0" applyProtection="0"/>
    <xf numFmtId="166" fontId="50" fillId="0" borderId="21" applyNumberFormat="0" applyFill="0">
      <alignment horizontal="right"/>
    </xf>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49" fontId="51" fillId="0" borderId="21">
      <alignment horizontal="left"/>
    </xf>
    <xf numFmtId="0" fontId="33" fillId="49" borderId="16" applyNumberFormat="0" applyFont="0" applyAlignment="0" applyProtection="0"/>
    <xf numFmtId="167" fontId="51" fillId="0" borderId="21">
      <alignment horizontal="right" vertical="center"/>
    </xf>
    <xf numFmtId="0" fontId="31" fillId="35" borderId="10" applyNumberFormat="0" applyAlignment="0" applyProtection="0"/>
    <xf numFmtId="0" fontId="54" fillId="0" borderId="21">
      <alignment horizontal="left"/>
    </xf>
    <xf numFmtId="0" fontId="42" fillId="35" borderId="17" applyNumberFormat="0" applyAlignment="0" applyProtection="0"/>
    <xf numFmtId="49" fontId="52" fillId="0" borderId="21">
      <alignment horizontal="left"/>
    </xf>
    <xf numFmtId="0" fontId="33" fillId="49" borderId="16" applyNumberFormat="0" applyFont="0" applyAlignment="0" applyProtection="0"/>
    <xf numFmtId="0" fontId="44" fillId="0" borderId="18" applyNumberFormat="0" applyFill="0" applyAlignment="0" applyProtection="0"/>
    <xf numFmtId="49" fontId="54" fillId="50" borderId="19">
      <alignment horizontal="left" vertical="center"/>
    </xf>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55" fillId="0" borderId="22">
      <alignment horizontal="left" vertical="center"/>
    </xf>
    <xf numFmtId="168" fontId="53" fillId="0" borderId="21">
      <alignment horizontal="right"/>
    </xf>
    <xf numFmtId="0" fontId="42" fillId="35" borderId="17" applyNumberFormat="0" applyAlignment="0" applyProtection="0"/>
    <xf numFmtId="0" fontId="44" fillId="0" borderId="18" applyNumberFormat="0" applyFill="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167" fontId="51" fillId="0" borderId="21">
      <alignment horizontal="right" vertical="center"/>
    </xf>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56" fillId="0" borderId="21">
      <alignment horizontal="left" vertical="center"/>
    </xf>
    <xf numFmtId="49" fontId="51" fillId="0" borderId="21">
      <alignment horizontal="left"/>
    </xf>
    <xf numFmtId="0" fontId="33" fillId="49" borderId="16" applyNumberFormat="0" applyFont="0" applyAlignment="0" applyProtection="0"/>
    <xf numFmtId="0" fontId="39" fillId="36" borderId="10" applyNumberFormat="0" applyAlignment="0" applyProtection="0"/>
    <xf numFmtId="49" fontId="52" fillId="0" borderId="21">
      <alignment horizontal="left"/>
    </xf>
    <xf numFmtId="49" fontId="58" fillId="0" borderId="21" applyFill="0">
      <alignment horizontal="left" vertical="center"/>
    </xf>
    <xf numFmtId="0" fontId="31" fillId="35"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33" fillId="49" borderId="16" applyNumberFormat="0" applyFont="0" applyAlignment="0" applyProtection="0"/>
    <xf numFmtId="0" fontId="42" fillId="35" borderId="17" applyNumberFormat="0" applyAlignment="0" applyProtection="0"/>
    <xf numFmtId="49" fontId="58" fillId="0" borderId="21" applyFill="0">
      <alignment horizontal="left" vertical="center"/>
    </xf>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49" fontId="52" fillId="0" borderId="21">
      <alignment horizontal="left"/>
    </xf>
    <xf numFmtId="0" fontId="44" fillId="0" borderId="18" applyNumberFormat="0" applyFill="0" applyAlignment="0" applyProtection="0"/>
    <xf numFmtId="0" fontId="39" fillId="36" borderId="10" applyNumberFormat="0" applyAlignment="0" applyProtection="0"/>
    <xf numFmtId="0" fontId="55" fillId="0" borderId="22">
      <alignment horizontal="left" vertical="center"/>
    </xf>
    <xf numFmtId="0" fontId="33" fillId="49" borderId="16" applyNumberFormat="0" applyFont="0" applyAlignment="0" applyProtection="0"/>
    <xf numFmtId="0" fontId="42" fillId="35" borderId="17" applyNumberFormat="0" applyAlignment="0" applyProtection="0"/>
    <xf numFmtId="0" fontId="42" fillId="35" borderId="17" applyNumberFormat="0" applyAlignment="0" applyProtection="0"/>
    <xf numFmtId="0" fontId="44" fillId="0" borderId="18" applyNumberFormat="0" applyFill="0" applyAlignment="0" applyProtection="0"/>
    <xf numFmtId="167" fontId="51" fillId="0" borderId="21">
      <alignment horizontal="right" vertical="center"/>
    </xf>
    <xf numFmtId="0" fontId="42" fillId="35" borderId="17" applyNumberFormat="0" applyAlignment="0" applyProtection="0"/>
    <xf numFmtId="0" fontId="31" fillId="35" borderId="10" applyNumberFormat="0" applyAlignment="0" applyProtection="0"/>
    <xf numFmtId="0" fontId="62" fillId="0" borderId="21">
      <alignment horizontal="left"/>
    </xf>
    <xf numFmtId="49" fontId="58" fillId="0" borderId="21" applyFill="0">
      <alignment horizontal="left" vertical="center"/>
    </xf>
    <xf numFmtId="49" fontId="52" fillId="0" borderId="21">
      <alignment horizontal="left"/>
    </xf>
    <xf numFmtId="0" fontId="55" fillId="0" borderId="20">
      <alignment horizontal="right" vertical="center"/>
    </xf>
    <xf numFmtId="0" fontId="33" fillId="49" borderId="16" applyNumberFormat="0" applyFont="0" applyAlignment="0" applyProtection="0"/>
    <xf numFmtId="49" fontId="52" fillId="0" borderId="21">
      <alignment horizontal="left"/>
    </xf>
    <xf numFmtId="0" fontId="39" fillId="36" borderId="10" applyNumberFormat="0" applyAlignment="0" applyProtection="0"/>
    <xf numFmtId="167" fontId="51" fillId="0" borderId="21">
      <alignment horizontal="right" vertical="center"/>
    </xf>
    <xf numFmtId="0" fontId="33" fillId="49" borderId="16" applyNumberFormat="0" applyFont="0" applyAlignment="0" applyProtection="0"/>
    <xf numFmtId="49" fontId="58" fillId="0" borderId="21" applyFill="0">
      <alignment horizontal="left" vertical="center"/>
    </xf>
    <xf numFmtId="0" fontId="39" fillId="36" borderId="10" applyNumberFormat="0" applyAlignment="0" applyProtection="0"/>
    <xf numFmtId="0" fontId="31" fillId="35" borderId="10" applyNumberFormat="0" applyAlignment="0" applyProtection="0"/>
    <xf numFmtId="0" fontId="56" fillId="0" borderId="21">
      <alignment horizontal="left" vertical="center"/>
    </xf>
    <xf numFmtId="49" fontId="54" fillId="50" borderId="19">
      <alignment horizontal="left" vertical="center"/>
    </xf>
    <xf numFmtId="0" fontId="42" fillId="35" borderId="17" applyNumberFormat="0" applyAlignment="0" applyProtection="0"/>
    <xf numFmtId="49" fontId="52" fillId="0" borderId="21">
      <alignment horizontal="left"/>
    </xf>
    <xf numFmtId="0" fontId="55" fillId="0" borderId="20">
      <alignment horizontal="right" vertical="center"/>
    </xf>
    <xf numFmtId="167" fontId="51" fillId="0" borderId="21">
      <alignment horizontal="right" vertical="center"/>
    </xf>
    <xf numFmtId="0" fontId="31" fillId="35" borderId="10" applyNumberFormat="0" applyAlignment="0" applyProtection="0"/>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49" fontId="58" fillId="0" borderId="21" applyFill="0">
      <alignment horizontal="left" vertical="center"/>
    </xf>
    <xf numFmtId="0" fontId="56" fillId="0" borderId="21">
      <alignment horizontal="left" vertical="center"/>
    </xf>
    <xf numFmtId="167" fontId="51" fillId="0" borderId="21">
      <alignment horizontal="right" vertical="center"/>
    </xf>
    <xf numFmtId="166" fontId="50" fillId="0" borderId="21" applyNumberFormat="0" applyFill="0">
      <alignment horizontal="right"/>
    </xf>
    <xf numFmtId="0" fontId="31" fillId="35" borderId="10" applyNumberFormat="0" applyAlignment="0" applyProtection="0"/>
    <xf numFmtId="0" fontId="39" fillId="36" borderId="10" applyNumberFormat="0" applyAlignment="0" applyProtection="0"/>
    <xf numFmtId="49" fontId="58" fillId="0" borderId="21" applyFill="0">
      <alignment horizontal="left" vertical="center"/>
    </xf>
    <xf numFmtId="0" fontId="50" fillId="0" borderId="21">
      <alignment horizontal="left" vertical="center"/>
    </xf>
    <xf numFmtId="0" fontId="31" fillId="35" borderId="10" applyNumberFormat="0" applyAlignment="0" applyProtection="0"/>
    <xf numFmtId="0" fontId="50" fillId="0" borderId="21">
      <alignment horizontal="left" vertical="center"/>
    </xf>
    <xf numFmtId="0" fontId="33" fillId="49" borderId="16" applyNumberFormat="0" applyFont="0" applyAlignment="0" applyProtection="0"/>
    <xf numFmtId="0" fontId="31" fillId="35" borderId="10" applyNumberFormat="0" applyAlignment="0" applyProtection="0"/>
    <xf numFmtId="0" fontId="44" fillId="0" borderId="18" applyNumberFormat="0" applyFill="0" applyAlignment="0" applyProtection="0"/>
    <xf numFmtId="49" fontId="54" fillId="50" borderId="19">
      <alignment horizontal="left" vertical="center"/>
    </xf>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49" fontId="54" fillId="50" borderId="19">
      <alignment horizontal="left" vertical="center"/>
    </xf>
    <xf numFmtId="0" fontId="50" fillId="0" borderId="21">
      <alignment horizontal="left" vertical="center"/>
    </xf>
    <xf numFmtId="168" fontId="53" fillId="0" borderId="21">
      <alignment horizontal="right"/>
    </xf>
    <xf numFmtId="0" fontId="33" fillId="49" borderId="16" applyNumberFormat="0" applyFont="0" applyAlignment="0" applyProtection="0"/>
    <xf numFmtId="0" fontId="55" fillId="0" borderId="20">
      <alignment horizontal="left"/>
    </xf>
    <xf numFmtId="49" fontId="51" fillId="0" borderId="21">
      <alignment horizontal="left"/>
    </xf>
    <xf numFmtId="0" fontId="54" fillId="0" borderId="21">
      <alignment horizontal="left"/>
    </xf>
    <xf numFmtId="0" fontId="39" fillId="36" borderId="10" applyNumberFormat="0" applyAlignment="0" applyProtection="0"/>
    <xf numFmtId="168" fontId="53" fillId="0" borderId="21">
      <alignment horizontal="right"/>
    </xf>
    <xf numFmtId="0" fontId="31" fillId="35" borderId="10" applyNumberFormat="0" applyAlignment="0" applyProtection="0"/>
    <xf numFmtId="0" fontId="42" fillId="35" borderId="17" applyNumberFormat="0" applyAlignment="0" applyProtection="0"/>
    <xf numFmtId="0" fontId="39" fillId="36" borderId="10" applyNumberFormat="0" applyAlignment="0" applyProtection="0"/>
    <xf numFmtId="0" fontId="33" fillId="49" borderId="16" applyNumberFormat="0" applyFont="0" applyAlignment="0" applyProtection="0"/>
    <xf numFmtId="49" fontId="58" fillId="0" borderId="21" applyFill="0">
      <alignment horizontal="left" vertical="center"/>
    </xf>
    <xf numFmtId="49" fontId="52" fillId="0" borderId="21">
      <alignment horizontal="left" vertical="center"/>
    </xf>
    <xf numFmtId="0" fontId="44" fillId="0" borderId="18" applyNumberFormat="0" applyFill="0" applyAlignment="0" applyProtection="0"/>
    <xf numFmtId="168" fontId="53" fillId="0" borderId="21">
      <alignment horizontal="right"/>
    </xf>
    <xf numFmtId="0" fontId="56" fillId="0" borderId="21">
      <alignment horizontal="left" vertical="center"/>
    </xf>
    <xf numFmtId="49" fontId="58" fillId="0" borderId="21" applyFill="0">
      <alignment horizontal="left" vertical="center"/>
    </xf>
    <xf numFmtId="49" fontId="51" fillId="0" borderId="21">
      <alignment horizontal="left"/>
    </xf>
    <xf numFmtId="49" fontId="54" fillId="50" borderId="19">
      <alignment horizontal="left" vertical="center"/>
    </xf>
    <xf numFmtId="166" fontId="50" fillId="0" borderId="21" applyNumberFormat="0" applyFill="0">
      <alignment horizontal="right"/>
    </xf>
    <xf numFmtId="49" fontId="51" fillId="0" borderId="21">
      <alignment horizontal="left"/>
    </xf>
    <xf numFmtId="0" fontId="44" fillId="0" borderId="18" applyNumberFormat="0" applyFill="0" applyAlignment="0" applyProtection="0"/>
    <xf numFmtId="0" fontId="50" fillId="0" borderId="21">
      <alignment horizontal="left" vertical="center"/>
    </xf>
    <xf numFmtId="0" fontId="33" fillId="49" borderId="16" applyNumberFormat="0" applyFont="0" applyAlignment="0" applyProtection="0"/>
    <xf numFmtId="0" fontId="42" fillId="35" borderId="17" applyNumberFormat="0" applyAlignment="0" applyProtection="0"/>
    <xf numFmtId="49" fontId="52" fillId="0" borderId="21">
      <alignment horizontal="left" vertical="center"/>
    </xf>
    <xf numFmtId="49" fontId="54" fillId="50" borderId="19">
      <alignment horizontal="left" vertical="center"/>
    </xf>
    <xf numFmtId="0" fontId="50" fillId="0" borderId="21">
      <alignment horizontal="left" vertical="center"/>
    </xf>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49" fontId="51" fillId="0" borderId="21">
      <alignment horizontal="left"/>
    </xf>
    <xf numFmtId="168" fontId="53" fillId="0" borderId="21">
      <alignment horizontal="right"/>
    </xf>
    <xf numFmtId="0" fontId="39" fillId="36" borderId="10" applyNumberFormat="0" applyAlignment="0" applyProtection="0"/>
    <xf numFmtId="0" fontId="31" fillId="35" borderId="10" applyNumberFormat="0" applyAlignment="0" applyProtection="0"/>
    <xf numFmtId="166" fontId="50" fillId="0" borderId="21" applyNumberFormat="0" applyFill="0">
      <alignment horizontal="right"/>
    </xf>
    <xf numFmtId="168" fontId="53" fillId="0" borderId="21">
      <alignment horizontal="right"/>
    </xf>
    <xf numFmtId="0" fontId="62" fillId="0" borderId="21">
      <alignment horizontal="left"/>
    </xf>
    <xf numFmtId="0" fontId="56" fillId="0" borderId="21">
      <alignment horizontal="left" vertical="center"/>
    </xf>
    <xf numFmtId="49" fontId="54" fillId="50" borderId="19">
      <alignment horizontal="left" vertical="center"/>
    </xf>
    <xf numFmtId="0" fontId="33" fillId="49" borderId="16" applyNumberFormat="0" applyFont="0" applyAlignment="0" applyProtection="0"/>
    <xf numFmtId="0" fontId="33" fillId="49" borderId="16" applyNumberFormat="0" applyFont="0" applyAlignment="0" applyProtection="0"/>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54" fillId="0" borderId="21">
      <alignment horizontal="left"/>
    </xf>
    <xf numFmtId="49" fontId="54" fillId="50" borderId="19">
      <alignment horizontal="left" vertical="center"/>
    </xf>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166" fontId="50" fillId="0" borderId="21" applyNumberFormat="0" applyFill="0">
      <alignment horizontal="right"/>
    </xf>
    <xf numFmtId="0" fontId="55" fillId="0" borderId="20">
      <alignment horizontal="left"/>
    </xf>
    <xf numFmtId="0" fontId="33" fillId="49" borderId="16" applyNumberFormat="0" applyFont="0" applyAlignment="0" applyProtection="0"/>
    <xf numFmtId="0" fontId="54" fillId="0" borderId="21">
      <alignment horizontal="left"/>
    </xf>
    <xf numFmtId="49" fontId="52" fillId="0" borderId="21">
      <alignment horizontal="left" vertical="center"/>
    </xf>
    <xf numFmtId="49" fontId="54" fillId="50" borderId="19">
      <alignment horizontal="left" vertical="center"/>
    </xf>
    <xf numFmtId="168" fontId="53" fillId="0" borderId="21">
      <alignment horizontal="right"/>
    </xf>
    <xf numFmtId="0" fontId="31" fillId="35" borderId="10" applyNumberFormat="0" applyAlignment="0" applyProtection="0"/>
    <xf numFmtId="49" fontId="52" fillId="0" borderId="21">
      <alignment horizontal="left" vertical="center"/>
    </xf>
    <xf numFmtId="0" fontId="42" fillId="35" borderId="17" applyNumberFormat="0" applyAlignment="0" applyProtection="0"/>
    <xf numFmtId="0" fontId="33" fillId="49" borderId="16" applyNumberFormat="0" applyFont="0" applyAlignment="0" applyProtection="0"/>
    <xf numFmtId="49" fontId="52" fillId="0" borderId="21">
      <alignment horizontal="left" vertical="center"/>
    </xf>
    <xf numFmtId="0" fontId="55" fillId="0" borderId="20">
      <alignment horizontal="right" vertical="center"/>
    </xf>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39" fillId="36" borderId="10" applyNumberFormat="0" applyAlignment="0" applyProtection="0"/>
    <xf numFmtId="49" fontId="52" fillId="0" borderId="21">
      <alignment horizontal="left"/>
    </xf>
    <xf numFmtId="0" fontId="39" fillId="36" borderId="10" applyNumberFormat="0" applyAlignment="0" applyProtection="0"/>
    <xf numFmtId="0" fontId="42" fillId="35" borderId="17" applyNumberFormat="0" applyAlignment="0" applyProtection="0"/>
    <xf numFmtId="0" fontId="39" fillId="36" borderId="10" applyNumberFormat="0" applyAlignment="0" applyProtection="0"/>
    <xf numFmtId="0" fontId="55" fillId="0" borderId="22">
      <alignment horizontal="left" vertical="center"/>
    </xf>
    <xf numFmtId="0" fontId="31" fillId="35" borderId="10" applyNumberFormat="0" applyAlignment="0" applyProtection="0"/>
    <xf numFmtId="0" fontId="55" fillId="0" borderId="20">
      <alignment horizontal="left"/>
    </xf>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49" fontId="52" fillId="0" borderId="21">
      <alignment horizontal="left"/>
    </xf>
    <xf numFmtId="0" fontId="31" fillId="35" borderId="10" applyNumberFormat="0" applyAlignment="0" applyProtection="0"/>
    <xf numFmtId="49" fontId="52" fillId="0" borderId="21">
      <alignment horizontal="left" vertical="center"/>
    </xf>
    <xf numFmtId="0" fontId="44" fillId="0" borderId="18" applyNumberFormat="0" applyFill="0" applyAlignment="0" applyProtection="0"/>
    <xf numFmtId="0" fontId="42" fillId="35" borderId="17" applyNumberFormat="0" applyAlignment="0" applyProtection="0"/>
    <xf numFmtId="0" fontId="55" fillId="0" borderId="20">
      <alignment horizontal="right" vertical="center"/>
    </xf>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168" fontId="53" fillId="0" borderId="21">
      <alignment horizontal="right"/>
    </xf>
    <xf numFmtId="0" fontId="50" fillId="0" borderId="21">
      <alignment horizontal="left" vertical="center"/>
    </xf>
    <xf numFmtId="0" fontId="39" fillId="36" borderId="10" applyNumberFormat="0" applyAlignment="0" applyProtection="0"/>
    <xf numFmtId="0" fontId="31" fillId="35" borderId="10" applyNumberFormat="0" applyAlignment="0" applyProtection="0"/>
    <xf numFmtId="0" fontId="31" fillId="35" borderId="10" applyNumberFormat="0" applyAlignment="0" applyProtection="0"/>
    <xf numFmtId="0" fontId="39" fillId="36" borderId="10" applyNumberFormat="0" applyAlignment="0" applyProtection="0"/>
    <xf numFmtId="0" fontId="31" fillId="35" borderId="10" applyNumberFormat="0" applyAlignment="0" applyProtection="0"/>
    <xf numFmtId="49" fontId="54" fillId="50" borderId="19">
      <alignment horizontal="left" vertical="center"/>
    </xf>
    <xf numFmtId="0" fontId="62" fillId="0" borderId="21">
      <alignment horizontal="left"/>
    </xf>
    <xf numFmtId="168" fontId="53" fillId="0" borderId="21">
      <alignment horizontal="right"/>
    </xf>
    <xf numFmtId="0" fontId="44" fillId="0" borderId="18" applyNumberFormat="0" applyFill="0" applyAlignment="0" applyProtection="0"/>
    <xf numFmtId="0" fontId="33" fillId="49" borderId="16" applyNumberFormat="0" applyFont="0" applyAlignment="0" applyProtection="0"/>
    <xf numFmtId="49" fontId="54" fillId="50" borderId="19">
      <alignment horizontal="left" vertical="center"/>
    </xf>
    <xf numFmtId="0" fontId="42" fillId="35" borderId="17" applyNumberFormat="0" applyAlignment="0" applyProtection="0"/>
    <xf numFmtId="0" fontId="42" fillId="35" borderId="17" applyNumberFormat="0" applyAlignment="0" applyProtection="0"/>
    <xf numFmtId="0" fontId="62" fillId="0" borderId="21">
      <alignment horizontal="left"/>
    </xf>
    <xf numFmtId="0" fontId="44" fillId="0" borderId="18" applyNumberFormat="0" applyFill="0" applyAlignment="0" applyProtection="0"/>
    <xf numFmtId="167" fontId="51" fillId="0" borderId="21">
      <alignment horizontal="right" vertical="center"/>
    </xf>
    <xf numFmtId="49" fontId="51" fillId="0" borderId="21">
      <alignment horizontal="left"/>
    </xf>
    <xf numFmtId="0" fontId="39" fillId="36" borderId="10" applyNumberFormat="0" applyAlignment="0" applyProtection="0"/>
    <xf numFmtId="0" fontId="31" fillId="35" borderId="10" applyNumberFormat="0" applyAlignment="0" applyProtection="0"/>
    <xf numFmtId="0" fontId="39" fillId="36" borderId="10" applyNumberFormat="0" applyAlignment="0" applyProtection="0"/>
    <xf numFmtId="0" fontId="44" fillId="0" borderId="18" applyNumberFormat="0" applyFill="0" applyAlignment="0" applyProtection="0"/>
    <xf numFmtId="0" fontId="56" fillId="0" borderId="21">
      <alignment horizontal="left" vertical="center"/>
    </xf>
    <xf numFmtId="49" fontId="54" fillId="50" borderId="19">
      <alignment horizontal="left" vertical="center"/>
    </xf>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54" fillId="0" borderId="21">
      <alignment horizontal="left"/>
    </xf>
    <xf numFmtId="0" fontId="42" fillId="35" borderId="17" applyNumberFormat="0" applyAlignment="0" applyProtection="0"/>
    <xf numFmtId="0" fontId="39" fillId="36" borderId="10" applyNumberFormat="0" applyAlignment="0" applyProtection="0"/>
    <xf numFmtId="0" fontId="62" fillId="0" borderId="21">
      <alignment horizontal="left"/>
    </xf>
    <xf numFmtId="0" fontId="39" fillId="36" borderId="10" applyNumberFormat="0" applyAlignment="0" applyProtection="0"/>
    <xf numFmtId="0" fontId="33" fillId="49" borderId="16" applyNumberFormat="0" applyFont="0" applyAlignment="0" applyProtection="0"/>
    <xf numFmtId="166" fontId="50" fillId="0" borderId="21" applyNumberFormat="0" applyFill="0">
      <alignment horizontal="right"/>
    </xf>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49" fontId="52" fillId="0" borderId="21">
      <alignment horizontal="left" vertical="center"/>
    </xf>
    <xf numFmtId="0" fontId="42" fillId="35" borderId="17" applyNumberFormat="0" applyAlignment="0" applyProtection="0"/>
    <xf numFmtId="0" fontId="44" fillId="0" borderId="18" applyNumberFormat="0" applyFill="0" applyAlignment="0" applyProtection="0"/>
    <xf numFmtId="49" fontId="58" fillId="0" borderId="21" applyFill="0">
      <alignment horizontal="left" vertical="center"/>
    </xf>
    <xf numFmtId="0" fontId="50" fillId="0" borderId="21">
      <alignment horizontal="left" vertical="center"/>
    </xf>
    <xf numFmtId="0" fontId="54" fillId="0" borderId="21">
      <alignment horizontal="left"/>
    </xf>
    <xf numFmtId="0" fontId="50" fillId="0" borderId="21">
      <alignment horizontal="left" vertical="center"/>
    </xf>
    <xf numFmtId="0" fontId="39" fillId="36" borderId="10" applyNumberFormat="0" applyAlignment="0" applyProtection="0"/>
    <xf numFmtId="0" fontId="33" fillId="49" borderId="16" applyNumberFormat="0" applyFont="0" applyAlignment="0" applyProtection="0"/>
    <xf numFmtId="49" fontId="54" fillId="50" borderId="19">
      <alignment horizontal="left" vertical="center"/>
    </xf>
    <xf numFmtId="0" fontId="31" fillId="35" borderId="10" applyNumberFormat="0" applyAlignment="0" applyProtection="0"/>
    <xf numFmtId="0" fontId="39" fillId="36" borderId="10" applyNumberFormat="0" applyAlignment="0" applyProtection="0"/>
    <xf numFmtId="0" fontId="54" fillId="0" borderId="21">
      <alignment horizontal="left"/>
    </xf>
    <xf numFmtId="0" fontId="42" fillId="35" borderId="17" applyNumberFormat="0" applyAlignment="0" applyProtection="0"/>
    <xf numFmtId="0" fontId="42" fillId="35" borderId="17" applyNumberFormat="0" applyAlignment="0" applyProtection="0"/>
    <xf numFmtId="0" fontId="42" fillId="35" borderId="17" applyNumberFormat="0" applyAlignment="0" applyProtection="0"/>
    <xf numFmtId="166" fontId="50" fillId="0" borderId="21" applyNumberFormat="0" applyFill="0">
      <alignment horizontal="right"/>
    </xf>
    <xf numFmtId="0" fontId="39" fillId="36"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0" fontId="31" fillId="35" borderId="10" applyNumberFormat="0" applyAlignment="0" applyProtection="0"/>
    <xf numFmtId="49" fontId="51" fillId="0" borderId="21">
      <alignment horizontal="left"/>
    </xf>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9" fillId="36" borderId="10" applyNumberFormat="0" applyAlignment="0" applyProtection="0"/>
    <xf numFmtId="0" fontId="56" fillId="0" borderId="21">
      <alignment horizontal="left" vertical="center"/>
    </xf>
    <xf numFmtId="0" fontId="33" fillId="49" borderId="16" applyNumberFormat="0" applyFon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54" fillId="0" borderId="21">
      <alignment horizontal="left"/>
    </xf>
    <xf numFmtId="166" fontId="50" fillId="0" borderId="21" applyNumberFormat="0" applyFill="0">
      <alignment horizontal="right"/>
    </xf>
    <xf numFmtId="0" fontId="44" fillId="0" borderId="18" applyNumberFormat="0" applyFill="0" applyAlignment="0" applyProtection="0"/>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62" fillId="0" borderId="21">
      <alignment horizontal="left"/>
    </xf>
    <xf numFmtId="0" fontId="42" fillId="35" borderId="17" applyNumberFormat="0" applyAlignment="0" applyProtection="0"/>
    <xf numFmtId="0" fontId="31" fillId="35" borderId="10" applyNumberFormat="0" applyAlignment="0" applyProtection="0"/>
    <xf numFmtId="49" fontId="58" fillId="0" borderId="21" applyFill="0">
      <alignment horizontal="left" vertical="center"/>
    </xf>
    <xf numFmtId="0" fontId="44" fillId="0" borderId="18" applyNumberFormat="0" applyFill="0" applyAlignment="0" applyProtection="0"/>
    <xf numFmtId="0" fontId="42" fillId="35" borderId="17"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9" fillId="36" borderId="10" applyNumberFormat="0" applyAlignment="0" applyProtection="0"/>
    <xf numFmtId="0" fontId="44" fillId="0" borderId="18" applyNumberFormat="0" applyFill="0" applyAlignment="0" applyProtection="0"/>
    <xf numFmtId="49" fontId="54" fillId="50" borderId="19">
      <alignment horizontal="left" vertical="center"/>
    </xf>
    <xf numFmtId="168" fontId="53" fillId="0" borderId="21">
      <alignment horizontal="right"/>
    </xf>
    <xf numFmtId="0" fontId="42" fillId="35" borderId="17" applyNumberFormat="0" applyAlignment="0" applyProtection="0"/>
    <xf numFmtId="49" fontId="58" fillId="0" borderId="21" applyFill="0">
      <alignment horizontal="left" vertical="center"/>
    </xf>
    <xf numFmtId="0" fontId="33" fillId="49" borderId="16" applyNumberFormat="0" applyFont="0" applyAlignment="0" applyProtection="0"/>
    <xf numFmtId="0" fontId="39" fillId="36"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62" fillId="0" borderId="21">
      <alignment horizontal="left"/>
    </xf>
    <xf numFmtId="0" fontId="31" fillId="35"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167" fontId="51" fillId="0" borderId="21">
      <alignment horizontal="right" vertical="center"/>
    </xf>
    <xf numFmtId="0" fontId="39" fillId="36" borderId="10" applyNumberFormat="0" applyAlignment="0" applyProtection="0"/>
    <xf numFmtId="166" fontId="50" fillId="0" borderId="21" applyNumberFormat="0" applyFill="0">
      <alignment horizontal="right"/>
    </xf>
    <xf numFmtId="49" fontId="54" fillId="50" borderId="19">
      <alignment horizontal="left" vertical="center"/>
    </xf>
    <xf numFmtId="0" fontId="42" fillId="35" borderId="17" applyNumberFormat="0" applyAlignment="0" applyProtection="0"/>
    <xf numFmtId="0" fontId="44" fillId="0" borderId="18" applyNumberFormat="0" applyFill="0" applyAlignment="0" applyProtection="0"/>
    <xf numFmtId="0" fontId="56" fillId="0" borderId="21">
      <alignment horizontal="left" vertical="center"/>
    </xf>
    <xf numFmtId="0" fontId="42" fillId="35" borderId="17" applyNumberFormat="0" applyAlignment="0" applyProtection="0"/>
    <xf numFmtId="49" fontId="52" fillId="0" borderId="21">
      <alignment horizontal="left" vertical="center"/>
    </xf>
    <xf numFmtId="49" fontId="54" fillId="50" borderId="19">
      <alignment horizontal="left" vertical="center"/>
    </xf>
    <xf numFmtId="0" fontId="39" fillId="36" borderId="10" applyNumberFormat="0" applyAlignment="0" applyProtection="0"/>
    <xf numFmtId="49" fontId="52" fillId="0" borderId="21">
      <alignment horizontal="left" vertical="center"/>
    </xf>
    <xf numFmtId="49" fontId="51" fillId="0" borderId="21">
      <alignment horizontal="left"/>
    </xf>
    <xf numFmtId="0" fontId="33" fillId="49" borderId="16" applyNumberFormat="0" applyFont="0" applyAlignment="0" applyProtection="0"/>
    <xf numFmtId="49" fontId="51" fillId="0" borderId="21">
      <alignment horizontal="left"/>
    </xf>
    <xf numFmtId="0" fontId="54" fillId="0" borderId="21">
      <alignment horizontal="left"/>
    </xf>
    <xf numFmtId="49" fontId="54" fillId="50" borderId="19">
      <alignment horizontal="left" vertical="center"/>
    </xf>
    <xf numFmtId="0" fontId="31" fillId="35" borderId="10" applyNumberFormat="0" applyAlignment="0" applyProtection="0"/>
    <xf numFmtId="0" fontId="44" fillId="0" borderId="18" applyNumberFormat="0" applyFill="0" applyAlignment="0" applyProtection="0"/>
    <xf numFmtId="49" fontId="58" fillId="0" borderId="21" applyFill="0">
      <alignment horizontal="left" vertical="center"/>
    </xf>
    <xf numFmtId="0" fontId="31" fillId="35"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56" fillId="0" borderId="21">
      <alignment horizontal="left" vertical="center"/>
    </xf>
    <xf numFmtId="167" fontId="51" fillId="0" borderId="21">
      <alignment horizontal="right" vertical="center"/>
    </xf>
    <xf numFmtId="0" fontId="55" fillId="0" borderId="20">
      <alignment horizontal="left"/>
    </xf>
    <xf numFmtId="166" fontId="50" fillId="0" borderId="21" applyNumberFormat="0" applyFill="0">
      <alignment horizontal="right"/>
    </xf>
    <xf numFmtId="49" fontId="58" fillId="0" borderId="21" applyFill="0">
      <alignment horizontal="left" vertical="center"/>
    </xf>
    <xf numFmtId="0" fontId="33" fillId="49" borderId="16" applyNumberFormat="0" applyFont="0" applyAlignment="0" applyProtection="0"/>
    <xf numFmtId="0" fontId="62" fillId="0" borderId="21">
      <alignment horizontal="left"/>
    </xf>
    <xf numFmtId="49" fontId="54" fillId="50" borderId="19">
      <alignment horizontal="left" vertical="center"/>
    </xf>
    <xf numFmtId="166" fontId="50" fillId="0" borderId="21" applyNumberFormat="0" applyFill="0">
      <alignment horizontal="right"/>
    </xf>
    <xf numFmtId="168" fontId="53" fillId="0" borderId="21">
      <alignment horizontal="right"/>
    </xf>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55" fillId="0" borderId="22">
      <alignment horizontal="left" vertical="center"/>
    </xf>
    <xf numFmtId="0" fontId="42" fillId="35" borderId="17" applyNumberFormat="0" applyAlignment="0" applyProtection="0"/>
    <xf numFmtId="0" fontId="56" fillId="0" borderId="21">
      <alignment horizontal="left" vertical="center"/>
    </xf>
    <xf numFmtId="0" fontId="44" fillId="0" borderId="18" applyNumberFormat="0" applyFill="0" applyAlignment="0" applyProtection="0"/>
    <xf numFmtId="0" fontId="42" fillId="35" borderId="17" applyNumberFormat="0" applyAlignment="0" applyProtection="0"/>
    <xf numFmtId="0" fontId="33" fillId="49" borderId="16" applyNumberFormat="0" applyFont="0" applyAlignment="0" applyProtection="0"/>
    <xf numFmtId="0" fontId="55" fillId="0" borderId="20">
      <alignment horizontal="left"/>
    </xf>
    <xf numFmtId="49" fontId="54" fillId="50" borderId="19">
      <alignment horizontal="left" vertical="center"/>
    </xf>
    <xf numFmtId="49" fontId="51" fillId="0" borderId="21">
      <alignment horizontal="left"/>
    </xf>
    <xf numFmtId="0" fontId="54" fillId="0" borderId="21">
      <alignment horizontal="left"/>
    </xf>
    <xf numFmtId="0" fontId="42" fillId="35" borderId="17" applyNumberFormat="0" applyAlignment="0" applyProtection="0"/>
    <xf numFmtId="0" fontId="54" fillId="0" borderId="21">
      <alignment horizontal="left"/>
    </xf>
    <xf numFmtId="168" fontId="53" fillId="0" borderId="21">
      <alignment horizontal="right"/>
    </xf>
    <xf numFmtId="0" fontId="50" fillId="0" borderId="21">
      <alignment horizontal="left" vertical="center"/>
    </xf>
    <xf numFmtId="49" fontId="52" fillId="0" borderId="21">
      <alignment horizontal="left"/>
    </xf>
    <xf numFmtId="0" fontId="44" fillId="0" borderId="18" applyNumberFormat="0" applyFill="0" applyAlignment="0" applyProtection="0"/>
    <xf numFmtId="167" fontId="51" fillId="0" borderId="21">
      <alignment horizontal="right" vertical="center"/>
    </xf>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31" fillId="35" borderId="10" applyNumberFormat="0" applyAlignment="0" applyProtection="0"/>
    <xf numFmtId="0" fontId="42" fillId="35" borderId="17" applyNumberFormat="0" applyAlignment="0" applyProtection="0"/>
    <xf numFmtId="0" fontId="56" fillId="0" borderId="21">
      <alignment horizontal="left" vertical="center"/>
    </xf>
    <xf numFmtId="0" fontId="62" fillId="0" borderId="21">
      <alignment horizontal="left"/>
    </xf>
    <xf numFmtId="49" fontId="54" fillId="50" borderId="19">
      <alignment horizontal="left" vertical="center"/>
    </xf>
    <xf numFmtId="0" fontId="42" fillId="35" borderId="17" applyNumberFormat="0" applyAlignment="0" applyProtection="0"/>
    <xf numFmtId="0" fontId="39" fillId="36" borderId="10" applyNumberFormat="0" applyAlignment="0" applyProtection="0"/>
    <xf numFmtId="168" fontId="53" fillId="0" borderId="21">
      <alignment horizontal="right"/>
    </xf>
    <xf numFmtId="0" fontId="50" fillId="0" borderId="21">
      <alignment horizontal="left" vertical="center"/>
    </xf>
    <xf numFmtId="49" fontId="52" fillId="0" borderId="21">
      <alignment horizontal="left" vertical="center"/>
    </xf>
    <xf numFmtId="0" fontId="62" fillId="0" borderId="21">
      <alignment horizontal="left"/>
    </xf>
    <xf numFmtId="167" fontId="51" fillId="0" borderId="21">
      <alignment horizontal="right" vertical="center"/>
    </xf>
    <xf numFmtId="49" fontId="54" fillId="50" borderId="19">
      <alignment horizontal="left" vertical="center"/>
    </xf>
    <xf numFmtId="49" fontId="54" fillId="50" borderId="19">
      <alignment horizontal="left" vertical="center"/>
    </xf>
    <xf numFmtId="0" fontId="33" fillId="49" borderId="16" applyNumberFormat="0" applyFont="0" applyAlignment="0" applyProtection="0"/>
    <xf numFmtId="0" fontId="31" fillId="35" borderId="10" applyNumberFormat="0" applyAlignment="0" applyProtection="0"/>
    <xf numFmtId="0" fontId="31" fillId="35" borderId="10" applyNumberFormat="0" applyAlignment="0" applyProtection="0"/>
    <xf numFmtId="49" fontId="58" fillId="0" borderId="21" applyFill="0">
      <alignment horizontal="left" vertical="center"/>
    </xf>
    <xf numFmtId="0" fontId="56" fillId="0" borderId="21">
      <alignment horizontal="left" vertical="center"/>
    </xf>
    <xf numFmtId="0" fontId="31" fillId="35" borderId="10" applyNumberFormat="0" applyAlignment="0" applyProtection="0"/>
    <xf numFmtId="0" fontId="39" fillId="36" borderId="10" applyNumberFormat="0" applyAlignment="0" applyProtection="0"/>
    <xf numFmtId="0" fontId="62" fillId="0" borderId="21">
      <alignment horizontal="left"/>
    </xf>
    <xf numFmtId="49" fontId="51" fillId="0" borderId="21">
      <alignment horizontal="left"/>
    </xf>
    <xf numFmtId="0" fontId="31" fillId="35" borderId="10" applyNumberFormat="0" applyAlignment="0" applyProtection="0"/>
    <xf numFmtId="49" fontId="52" fillId="0" borderId="21">
      <alignment horizontal="left"/>
    </xf>
    <xf numFmtId="0" fontId="31" fillId="35" borderId="10" applyNumberFormat="0" applyAlignment="0" applyProtection="0"/>
    <xf numFmtId="0" fontId="31" fillId="35" borderId="10" applyNumberFormat="0" applyAlignment="0" applyProtection="0"/>
    <xf numFmtId="49" fontId="58" fillId="0" borderId="21" applyFill="0">
      <alignment horizontal="left" vertical="center"/>
    </xf>
    <xf numFmtId="0" fontId="33" fillId="49" borderId="16" applyNumberFormat="0" applyFont="0" applyAlignment="0" applyProtection="0"/>
    <xf numFmtId="0" fontId="42" fillId="35" borderId="17" applyNumberFormat="0" applyAlignment="0" applyProtection="0"/>
    <xf numFmtId="0" fontId="39" fillId="36" borderId="10" applyNumberFormat="0" applyAlignment="0" applyProtection="0"/>
    <xf numFmtId="0" fontId="44" fillId="0" borderId="18" applyNumberFormat="0" applyFill="0" applyAlignment="0" applyProtection="0"/>
    <xf numFmtId="49" fontId="54" fillId="50" borderId="19">
      <alignment horizontal="left" vertical="center"/>
    </xf>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54" fillId="0" borderId="21">
      <alignment horizontal="left"/>
    </xf>
    <xf numFmtId="0" fontId="39" fillId="36" borderId="10" applyNumberFormat="0" applyAlignment="0" applyProtection="0"/>
    <xf numFmtId="0" fontId="31" fillId="35" borderId="10" applyNumberFormat="0" applyAlignment="0" applyProtection="0"/>
    <xf numFmtId="0" fontId="50" fillId="0" borderId="21">
      <alignment horizontal="left" vertical="center"/>
    </xf>
    <xf numFmtId="0" fontId="55" fillId="0" borderId="20">
      <alignment horizontal="left"/>
    </xf>
    <xf numFmtId="0" fontId="55" fillId="0" borderId="20">
      <alignment horizontal="left"/>
    </xf>
    <xf numFmtId="49" fontId="54" fillId="50" borderId="19">
      <alignment horizontal="left" vertical="center"/>
    </xf>
    <xf numFmtId="166" fontId="50" fillId="0" borderId="21" applyNumberFormat="0" applyFill="0">
      <alignment horizontal="right"/>
    </xf>
    <xf numFmtId="0" fontId="56" fillId="0" borderId="21">
      <alignment horizontal="left" vertical="center"/>
    </xf>
    <xf numFmtId="0" fontId="44" fillId="0" borderId="18" applyNumberFormat="0" applyFill="0" applyAlignment="0" applyProtection="0"/>
    <xf numFmtId="0" fontId="33" fillId="49" borderId="16" applyNumberFormat="0" applyFont="0" applyAlignment="0" applyProtection="0"/>
    <xf numFmtId="0" fontId="42" fillId="35" borderId="17" applyNumberFormat="0" applyAlignment="0" applyProtection="0"/>
    <xf numFmtId="166" fontId="50" fillId="0" borderId="21" applyNumberFormat="0" applyFill="0">
      <alignment horizontal="right"/>
    </xf>
    <xf numFmtId="168" fontId="53" fillId="0" borderId="21">
      <alignment horizontal="right"/>
    </xf>
    <xf numFmtId="0" fontId="33" fillId="49" borderId="16" applyNumberFormat="0" applyFont="0" applyAlignment="0" applyProtection="0"/>
    <xf numFmtId="49" fontId="54" fillId="50" borderId="19">
      <alignment horizontal="left" vertical="center"/>
    </xf>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54" fillId="0" borderId="21">
      <alignment horizontal="left"/>
    </xf>
    <xf numFmtId="0" fontId="31" fillId="35" borderId="10" applyNumberFormat="0" applyAlignment="0" applyProtection="0"/>
    <xf numFmtId="0" fontId="39" fillId="36" borderId="10" applyNumberFormat="0" applyAlignment="0" applyProtection="0"/>
    <xf numFmtId="0" fontId="31" fillId="35" borderId="10" applyNumberFormat="0" applyAlignment="0" applyProtection="0"/>
    <xf numFmtId="49" fontId="58" fillId="0" borderId="21" applyFill="0">
      <alignment horizontal="left" vertical="center"/>
    </xf>
    <xf numFmtId="0" fontId="33" fillId="49" borderId="16" applyNumberFormat="0" applyFont="0" applyAlignment="0" applyProtection="0"/>
    <xf numFmtId="49" fontId="51" fillId="0" borderId="21">
      <alignment horizontal="left"/>
    </xf>
    <xf numFmtId="0" fontId="55" fillId="0" borderId="22">
      <alignment horizontal="left" vertical="center"/>
    </xf>
    <xf numFmtId="0" fontId="31" fillId="35" borderId="10" applyNumberFormat="0" applyAlignment="0" applyProtection="0"/>
    <xf numFmtId="0" fontId="42" fillId="35" borderId="17" applyNumberFormat="0" applyAlignment="0" applyProtection="0"/>
    <xf numFmtId="0" fontId="31" fillId="35" borderId="10" applyNumberFormat="0" applyAlignment="0" applyProtection="0"/>
    <xf numFmtId="49" fontId="54" fillId="50" borderId="19">
      <alignment horizontal="left" vertical="center"/>
    </xf>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33" fillId="49" borderId="16" applyNumberFormat="0" applyFont="0" applyAlignment="0" applyProtection="0"/>
    <xf numFmtId="49" fontId="54" fillId="50" borderId="19">
      <alignment horizontal="left" vertical="center"/>
    </xf>
    <xf numFmtId="49" fontId="54" fillId="50" borderId="19">
      <alignment horizontal="left" vertical="center"/>
    </xf>
    <xf numFmtId="49" fontId="52" fillId="0" borderId="21">
      <alignment horizontal="left"/>
    </xf>
    <xf numFmtId="0" fontId="33" fillId="49" borderId="16" applyNumberFormat="0" applyFont="0" applyAlignment="0" applyProtection="0"/>
    <xf numFmtId="0" fontId="31" fillId="35" borderId="10" applyNumberFormat="0" applyAlignment="0" applyProtection="0"/>
    <xf numFmtId="49" fontId="51" fillId="0" borderId="21">
      <alignment horizontal="left"/>
    </xf>
    <xf numFmtId="0" fontId="39" fillId="36" borderId="10" applyNumberFormat="0" applyAlignment="0" applyProtection="0"/>
    <xf numFmtId="0" fontId="39" fillId="36" borderId="10" applyNumberFormat="0" applyAlignment="0" applyProtection="0"/>
    <xf numFmtId="49" fontId="54" fillId="50" borderId="19">
      <alignment horizontal="left" vertical="center"/>
    </xf>
    <xf numFmtId="0" fontId="54" fillId="0" borderId="21">
      <alignment horizontal="left"/>
    </xf>
    <xf numFmtId="0" fontId="42" fillId="35" borderId="17" applyNumberFormat="0" applyAlignment="0" applyProtection="0"/>
    <xf numFmtId="0" fontId="56" fillId="0" borderId="21">
      <alignment horizontal="left" vertical="center"/>
    </xf>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55" fillId="0" borderId="20">
      <alignment horizontal="right" vertical="center"/>
    </xf>
    <xf numFmtId="49" fontId="52" fillId="0" borderId="21">
      <alignment horizontal="left"/>
    </xf>
    <xf numFmtId="0" fontId="39" fillId="36" borderId="10" applyNumberFormat="0" applyAlignment="0" applyProtection="0"/>
    <xf numFmtId="0" fontId="31" fillId="35" borderId="10" applyNumberFormat="0" applyAlignment="0" applyProtection="0"/>
    <xf numFmtId="49" fontId="52" fillId="0" borderId="21">
      <alignment horizontal="left" vertical="center"/>
    </xf>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49" fontId="52" fillId="0" borderId="21">
      <alignment horizontal="left"/>
    </xf>
    <xf numFmtId="49" fontId="54" fillId="50" borderId="19">
      <alignment horizontal="left" vertical="center"/>
    </xf>
    <xf numFmtId="0" fontId="31" fillId="35" borderId="10" applyNumberFormat="0" applyAlignment="0" applyProtection="0"/>
    <xf numFmtId="0" fontId="42" fillId="35" borderId="17" applyNumberFormat="0" applyAlignment="0" applyProtection="0"/>
    <xf numFmtId="0" fontId="50" fillId="0" borderId="21">
      <alignment horizontal="left" vertical="center"/>
    </xf>
    <xf numFmtId="167" fontId="51" fillId="0" borderId="21">
      <alignment horizontal="right" vertical="center"/>
    </xf>
    <xf numFmtId="0" fontId="33" fillId="49" borderId="16" applyNumberFormat="0" applyFont="0" applyAlignment="0" applyProtection="0"/>
    <xf numFmtId="0" fontId="31" fillId="35" borderId="10" applyNumberFormat="0" applyAlignment="0" applyProtection="0"/>
    <xf numFmtId="0" fontId="56" fillId="0" borderId="21">
      <alignment horizontal="left" vertical="center"/>
    </xf>
    <xf numFmtId="167" fontId="51" fillId="0" borderId="21">
      <alignment horizontal="right" vertical="center"/>
    </xf>
    <xf numFmtId="0" fontId="56" fillId="0" borderId="21">
      <alignment horizontal="left" vertical="center"/>
    </xf>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49" fontId="54" fillId="50" borderId="19">
      <alignment horizontal="left" vertical="center"/>
    </xf>
    <xf numFmtId="0" fontId="55" fillId="0" borderId="20">
      <alignment horizontal="left"/>
    </xf>
    <xf numFmtId="0" fontId="50" fillId="0" borderId="21">
      <alignment horizontal="left" vertical="center"/>
    </xf>
    <xf numFmtId="0" fontId="33" fillId="49" borderId="16" applyNumberFormat="0" applyFon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49" fontId="51" fillId="0" borderId="21">
      <alignment horizontal="left"/>
    </xf>
    <xf numFmtId="0" fontId="33" fillId="49" borderId="16" applyNumberFormat="0" applyFont="0" applyAlignment="0" applyProtection="0"/>
    <xf numFmtId="0" fontId="55" fillId="0" borderId="22">
      <alignment horizontal="left" vertical="center"/>
    </xf>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55" fillId="0" borderId="22">
      <alignment horizontal="left" vertical="center"/>
    </xf>
    <xf numFmtId="0" fontId="39" fillId="36" borderId="10" applyNumberFormat="0" applyAlignment="0" applyProtection="0"/>
    <xf numFmtId="0" fontId="50" fillId="0" borderId="21">
      <alignment horizontal="left" vertical="center"/>
    </xf>
    <xf numFmtId="0" fontId="56" fillId="0" borderId="21">
      <alignment horizontal="left" vertical="center"/>
    </xf>
    <xf numFmtId="0" fontId="33" fillId="49" borderId="16" applyNumberFormat="0" applyFont="0" applyAlignment="0" applyProtection="0"/>
    <xf numFmtId="0" fontId="33" fillId="49" borderId="16" applyNumberFormat="0" applyFont="0" applyAlignment="0" applyProtection="0"/>
    <xf numFmtId="0" fontId="44" fillId="0" borderId="18" applyNumberFormat="0" applyFill="0" applyAlignment="0" applyProtection="0"/>
    <xf numFmtId="49" fontId="51" fillId="0" borderId="21">
      <alignment horizontal="left"/>
    </xf>
    <xf numFmtId="0" fontId="44" fillId="0" borderId="18" applyNumberFormat="0" applyFill="0" applyAlignment="0" applyProtection="0"/>
    <xf numFmtId="0" fontId="56" fillId="0" borderId="21">
      <alignment horizontal="left" vertical="center"/>
    </xf>
    <xf numFmtId="0" fontId="55" fillId="0" borderId="20">
      <alignment horizontal="right" vertical="center"/>
    </xf>
    <xf numFmtId="0" fontId="31" fillId="35" borderId="10" applyNumberFormat="0" applyAlignment="0" applyProtection="0"/>
    <xf numFmtId="0" fontId="39" fillId="36" borderId="10" applyNumberFormat="0" applyAlignment="0" applyProtection="0"/>
    <xf numFmtId="0" fontId="50" fillId="0" borderId="21">
      <alignment horizontal="left" vertical="center"/>
    </xf>
    <xf numFmtId="0" fontId="39" fillId="36" borderId="10" applyNumberFormat="0" applyAlignment="0" applyProtection="0"/>
    <xf numFmtId="0" fontId="31" fillId="35"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0" fontId="33" fillId="49" borderId="16" applyNumberFormat="0" applyFont="0" applyAlignment="0" applyProtection="0"/>
    <xf numFmtId="166" fontId="50" fillId="0" borderId="21" applyNumberFormat="0" applyFill="0">
      <alignment horizontal="right"/>
    </xf>
    <xf numFmtId="0" fontId="31" fillId="35" borderId="10" applyNumberFormat="0" applyAlignment="0" applyProtection="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50" fillId="0" borderId="21">
      <alignment horizontal="left" vertical="center"/>
    </xf>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44" fillId="0" borderId="18" applyNumberFormat="0" applyFill="0" applyAlignment="0" applyProtection="0"/>
    <xf numFmtId="49" fontId="52" fillId="0" borderId="21">
      <alignment horizontal="left" vertical="center"/>
    </xf>
    <xf numFmtId="0" fontId="54" fillId="0" borderId="21">
      <alignment horizontal="left"/>
    </xf>
    <xf numFmtId="0" fontId="44" fillId="0" borderId="18" applyNumberFormat="0" applyFill="0" applyAlignment="0" applyProtection="0"/>
    <xf numFmtId="0" fontId="54" fillId="0" borderId="21">
      <alignment horizontal="left"/>
    </xf>
    <xf numFmtId="49" fontId="52" fillId="0" borderId="21">
      <alignment horizontal="left"/>
    </xf>
    <xf numFmtId="49" fontId="51" fillId="0" borderId="21">
      <alignment horizontal="left"/>
    </xf>
    <xf numFmtId="0" fontId="33" fillId="49" borderId="16" applyNumberFormat="0" applyFont="0" applyAlignment="0" applyProtection="0"/>
    <xf numFmtId="0" fontId="39" fillId="36" borderId="10" applyNumberFormat="0" applyAlignment="0" applyProtection="0"/>
    <xf numFmtId="167" fontId="51" fillId="0" borderId="21">
      <alignment horizontal="right" vertical="center"/>
    </xf>
    <xf numFmtId="0" fontId="44" fillId="0" borderId="18" applyNumberFormat="0" applyFill="0" applyAlignment="0" applyProtection="0"/>
    <xf numFmtId="49" fontId="54" fillId="50" borderId="19">
      <alignment horizontal="left" vertical="center"/>
    </xf>
    <xf numFmtId="0" fontId="39" fillId="36" borderId="10" applyNumberFormat="0" applyAlignment="0" applyProtection="0"/>
    <xf numFmtId="0" fontId="42" fillId="35" borderId="17" applyNumberFormat="0" applyAlignment="0" applyProtection="0"/>
    <xf numFmtId="168" fontId="53" fillId="0" borderId="21">
      <alignment horizontal="right"/>
    </xf>
    <xf numFmtId="0" fontId="42" fillId="35" borderId="17" applyNumberFormat="0" applyAlignment="0" applyProtection="0"/>
    <xf numFmtId="0" fontId="62" fillId="0" borderId="21">
      <alignment horizontal="left"/>
    </xf>
    <xf numFmtId="0" fontId="39" fillId="36" borderId="10" applyNumberFormat="0" applyAlignment="0" applyProtection="0"/>
    <xf numFmtId="166" fontId="50" fillId="0" borderId="21" applyNumberFormat="0" applyFill="0">
      <alignment horizontal="right"/>
    </xf>
    <xf numFmtId="0" fontId="39" fillId="36" borderId="10" applyNumberFormat="0" applyAlignment="0" applyProtection="0"/>
    <xf numFmtId="49" fontId="54" fillId="50" borderId="19">
      <alignment horizontal="left" vertical="center"/>
    </xf>
    <xf numFmtId="0" fontId="33" fillId="49" borderId="16" applyNumberFormat="0" applyFont="0" applyAlignment="0" applyProtection="0"/>
    <xf numFmtId="0" fontId="33" fillId="49" borderId="16" applyNumberFormat="0" applyFont="0" applyAlignment="0" applyProtection="0"/>
    <xf numFmtId="0" fontId="42" fillId="35" borderId="17" applyNumberFormat="0" applyAlignment="0" applyProtection="0"/>
    <xf numFmtId="168" fontId="53" fillId="0" borderId="21">
      <alignment horizontal="right"/>
    </xf>
    <xf numFmtId="0" fontId="31" fillId="35"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62" fillId="0" borderId="21">
      <alignment horizontal="left"/>
    </xf>
    <xf numFmtId="167" fontId="51" fillId="0" borderId="21">
      <alignment horizontal="right" vertical="center"/>
    </xf>
    <xf numFmtId="0" fontId="33" fillId="49" borderId="16" applyNumberFormat="0" applyFont="0" applyAlignment="0" applyProtection="0"/>
    <xf numFmtId="0" fontId="62" fillId="0" borderId="21">
      <alignment horizontal="left"/>
    </xf>
    <xf numFmtId="0" fontId="39" fillId="36" borderId="10" applyNumberFormat="0" applyAlignment="0" applyProtection="0"/>
    <xf numFmtId="0" fontId="39" fillId="36" borderId="10" applyNumberFormat="0" applyAlignment="0" applyProtection="0"/>
    <xf numFmtId="166" fontId="50" fillId="0" borderId="21" applyNumberFormat="0" applyFill="0">
      <alignment horizontal="right"/>
    </xf>
    <xf numFmtId="0" fontId="31" fillId="35" borderId="10" applyNumberFormat="0" applyAlignment="0" applyProtection="0"/>
    <xf numFmtId="0" fontId="31" fillId="35" borderId="10" applyNumberFormat="0" applyAlignment="0" applyProtection="0"/>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54" fillId="0" borderId="21">
      <alignment horizontal="left"/>
    </xf>
    <xf numFmtId="49" fontId="54" fillId="50" borderId="19">
      <alignment horizontal="left" vertical="center"/>
    </xf>
    <xf numFmtId="0" fontId="31" fillId="35" borderId="10" applyNumberFormat="0" applyAlignment="0" applyProtection="0"/>
    <xf numFmtId="0" fontId="44" fillId="0" borderId="18" applyNumberFormat="0" applyFill="0" applyAlignment="0" applyProtection="0"/>
    <xf numFmtId="167" fontId="51" fillId="0" borderId="21">
      <alignment horizontal="right" vertical="center"/>
    </xf>
    <xf numFmtId="0" fontId="42" fillId="35" borderId="17" applyNumberFormat="0" applyAlignment="0" applyProtection="0"/>
    <xf numFmtId="49" fontId="54" fillId="50" borderId="19">
      <alignment horizontal="left" vertical="center"/>
    </xf>
    <xf numFmtId="0" fontId="42" fillId="35" borderId="17" applyNumberFormat="0" applyAlignment="0" applyProtection="0"/>
    <xf numFmtId="166" fontId="50" fillId="0" borderId="21" applyNumberFormat="0" applyFill="0">
      <alignment horizontal="right"/>
    </xf>
    <xf numFmtId="168" fontId="53" fillId="0" borderId="21">
      <alignment horizontal="right"/>
    </xf>
    <xf numFmtId="0" fontId="55" fillId="0" borderId="22">
      <alignment horizontal="left" vertical="center"/>
    </xf>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0" fontId="50" fillId="0" borderId="21">
      <alignment horizontal="left" vertical="center"/>
    </xf>
    <xf numFmtId="0" fontId="33" fillId="49" borderId="16" applyNumberFormat="0" applyFont="0" applyAlignment="0" applyProtection="0"/>
    <xf numFmtId="0" fontId="44" fillId="0" borderId="18" applyNumberFormat="0" applyFill="0" applyAlignment="0" applyProtection="0"/>
    <xf numFmtId="49" fontId="52" fillId="0" borderId="21">
      <alignment horizontal="left" vertical="center"/>
    </xf>
    <xf numFmtId="0" fontId="56" fillId="0" borderId="21">
      <alignment horizontal="left" vertical="center"/>
    </xf>
    <xf numFmtId="0" fontId="42" fillId="35" borderId="17" applyNumberFormat="0" applyAlignment="0" applyProtection="0"/>
    <xf numFmtId="0" fontId="39" fillId="36" borderId="10" applyNumberFormat="0" applyAlignment="0" applyProtection="0"/>
    <xf numFmtId="0" fontId="55" fillId="0" borderId="20">
      <alignment horizontal="right" vertical="center"/>
    </xf>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54" fillId="0" borderId="21">
      <alignment horizontal="left"/>
    </xf>
    <xf numFmtId="0" fontId="44" fillId="0" borderId="18" applyNumberFormat="0" applyFill="0" applyAlignment="0" applyProtection="0"/>
    <xf numFmtId="167" fontId="51" fillId="0" borderId="21">
      <alignment horizontal="right" vertical="center"/>
    </xf>
    <xf numFmtId="0" fontId="55" fillId="0" borderId="20">
      <alignment horizontal="right" vertical="center"/>
    </xf>
    <xf numFmtId="49" fontId="52" fillId="0" borderId="21">
      <alignment horizontal="left"/>
    </xf>
    <xf numFmtId="168" fontId="53" fillId="0" borderId="21">
      <alignment horizontal="right"/>
    </xf>
    <xf numFmtId="0" fontId="42" fillId="35" borderId="17" applyNumberFormat="0" applyAlignment="0" applyProtection="0"/>
    <xf numFmtId="167" fontId="51" fillId="0" borderId="21">
      <alignment horizontal="right" vertical="center"/>
    </xf>
    <xf numFmtId="49" fontId="52" fillId="0" borderId="21">
      <alignment horizontal="left" vertical="center"/>
    </xf>
    <xf numFmtId="0" fontId="62" fillId="0" borderId="21">
      <alignment horizontal="left"/>
    </xf>
    <xf numFmtId="0" fontId="44" fillId="0" borderId="18" applyNumberFormat="0" applyFill="0" applyAlignment="0" applyProtection="0"/>
    <xf numFmtId="0" fontId="31" fillId="35" borderId="10" applyNumberFormat="0" applyAlignment="0" applyProtection="0"/>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33" fillId="49" borderId="16" applyNumberFormat="0" applyFont="0" applyAlignment="0" applyProtection="0"/>
    <xf numFmtId="49" fontId="54" fillId="50" borderId="19">
      <alignment horizontal="left" vertical="center"/>
    </xf>
    <xf numFmtId="0" fontId="39" fillId="36" borderId="10" applyNumberFormat="0" applyAlignment="0" applyProtection="0"/>
    <xf numFmtId="167" fontId="51" fillId="0" borderId="21">
      <alignment horizontal="right" vertical="center"/>
    </xf>
    <xf numFmtId="0" fontId="39" fillId="36" borderId="10" applyNumberFormat="0" applyAlignment="0" applyProtection="0"/>
    <xf numFmtId="167" fontId="51" fillId="0" borderId="21">
      <alignment horizontal="right" vertical="center"/>
    </xf>
    <xf numFmtId="0" fontId="55" fillId="0" borderId="20">
      <alignment horizontal="right" vertical="center"/>
    </xf>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39" fillId="36" borderId="10" applyNumberFormat="0" applyAlignment="0" applyProtection="0"/>
    <xf numFmtId="0" fontId="54" fillId="0" borderId="21">
      <alignment horizontal="left"/>
    </xf>
    <xf numFmtId="0" fontId="56" fillId="0" borderId="21">
      <alignment horizontal="left" vertical="center"/>
    </xf>
    <xf numFmtId="0" fontId="44" fillId="0" borderId="18" applyNumberFormat="0" applyFill="0" applyAlignment="0" applyProtection="0"/>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54" fillId="0" borderId="21">
      <alignment horizontal="left"/>
    </xf>
    <xf numFmtId="166" fontId="50" fillId="0" borderId="21" applyNumberFormat="0" applyFill="0">
      <alignment horizontal="right"/>
    </xf>
    <xf numFmtId="0" fontId="33" fillId="49" borderId="16" applyNumberFormat="0" applyFont="0" applyAlignment="0" applyProtection="0"/>
    <xf numFmtId="49" fontId="52" fillId="0" borderId="21">
      <alignment horizontal="left"/>
    </xf>
    <xf numFmtId="0" fontId="44" fillId="0" borderId="18" applyNumberFormat="0" applyFill="0" applyAlignment="0" applyProtection="0"/>
    <xf numFmtId="0" fontId="44" fillId="0" borderId="18" applyNumberFormat="0" applyFill="0" applyAlignment="0" applyProtection="0"/>
    <xf numFmtId="0" fontId="42" fillId="35" borderId="17" applyNumberFormat="0" applyAlignment="0" applyProtection="0"/>
    <xf numFmtId="49" fontId="52" fillId="0" borderId="21">
      <alignment horizontal="left" vertical="center"/>
    </xf>
    <xf numFmtId="0" fontId="55" fillId="0" borderId="22">
      <alignment horizontal="left" vertical="center"/>
    </xf>
    <xf numFmtId="49" fontId="52" fillId="0" borderId="21">
      <alignment horizontal="left" vertical="center"/>
    </xf>
    <xf numFmtId="0" fontId="31" fillId="35" borderId="10" applyNumberFormat="0" applyAlignment="0" applyProtection="0"/>
    <xf numFmtId="0" fontId="44" fillId="0" borderId="18" applyNumberFormat="0" applyFill="0" applyAlignment="0" applyProtection="0"/>
    <xf numFmtId="166" fontId="50" fillId="0" borderId="21" applyNumberFormat="0" applyFill="0">
      <alignment horizontal="right"/>
    </xf>
    <xf numFmtId="0" fontId="33" fillId="49" borderId="16" applyNumberFormat="0" applyFont="0" applyAlignment="0" applyProtection="0"/>
    <xf numFmtId="0" fontId="42" fillId="35" borderId="17" applyNumberFormat="0" applyAlignment="0" applyProtection="0"/>
    <xf numFmtId="49" fontId="52" fillId="0" borderId="21">
      <alignment horizontal="left" vertical="center"/>
    </xf>
    <xf numFmtId="0" fontId="56" fillId="0" borderId="21">
      <alignment horizontal="left" vertical="center"/>
    </xf>
    <xf numFmtId="0" fontId="44" fillId="0" borderId="18" applyNumberFormat="0" applyFill="0" applyAlignment="0" applyProtection="0"/>
    <xf numFmtId="49" fontId="52" fillId="0" borderId="21">
      <alignment horizontal="left" vertical="center"/>
    </xf>
    <xf numFmtId="0" fontId="42" fillId="35" borderId="17" applyNumberFormat="0" applyAlignment="0" applyProtection="0"/>
    <xf numFmtId="49" fontId="52" fillId="0" borderId="21">
      <alignment horizontal="left"/>
    </xf>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49" fontId="58" fillId="0" borderId="21" applyFill="0">
      <alignment horizontal="left" vertical="center"/>
    </xf>
    <xf numFmtId="0" fontId="55" fillId="0" borderId="20">
      <alignment horizontal="right" vertical="center"/>
    </xf>
    <xf numFmtId="166" fontId="50" fillId="0" borderId="21" applyNumberFormat="0" applyFill="0">
      <alignment horizontal="right"/>
    </xf>
    <xf numFmtId="0" fontId="42" fillId="35" borderId="17" applyNumberFormat="0" applyAlignment="0" applyProtection="0"/>
    <xf numFmtId="166" fontId="50" fillId="0" borderId="21" applyNumberFormat="0" applyFill="0">
      <alignment horizontal="right"/>
    </xf>
    <xf numFmtId="49" fontId="51" fillId="0" borderId="21">
      <alignment horizontal="left"/>
    </xf>
    <xf numFmtId="0" fontId="33" fillId="49" borderId="16" applyNumberFormat="0" applyFont="0" applyAlignment="0" applyProtection="0"/>
    <xf numFmtId="49" fontId="54" fillId="50" borderId="19">
      <alignment horizontal="left" vertical="center"/>
    </xf>
    <xf numFmtId="0" fontId="44" fillId="0" borderId="18" applyNumberFormat="0" applyFill="0" applyAlignment="0" applyProtection="0"/>
    <xf numFmtId="0" fontId="44" fillId="0" borderId="18" applyNumberFormat="0" applyFill="0" applyAlignment="0" applyProtection="0"/>
    <xf numFmtId="49" fontId="51" fillId="0" borderId="21">
      <alignment horizontal="left"/>
    </xf>
    <xf numFmtId="0" fontId="42" fillId="35" borderId="17" applyNumberFormat="0" applyAlignment="0" applyProtection="0"/>
    <xf numFmtId="49" fontId="52" fillId="0" borderId="21">
      <alignment horizontal="left"/>
    </xf>
    <xf numFmtId="0" fontId="55" fillId="0" borderId="22">
      <alignment horizontal="left" vertical="center"/>
    </xf>
    <xf numFmtId="0" fontId="42" fillId="35" borderId="17"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167" fontId="51" fillId="0" borderId="21">
      <alignment horizontal="right" vertical="center"/>
    </xf>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49" fontId="52" fillId="0" borderId="21">
      <alignment horizontal="left"/>
    </xf>
    <xf numFmtId="0" fontId="31" fillId="35" borderId="10" applyNumberFormat="0" applyAlignment="0" applyProtection="0"/>
    <xf numFmtId="0" fontId="42" fillId="35" borderId="17" applyNumberFormat="0" applyAlignment="0" applyProtection="0"/>
    <xf numFmtId="168" fontId="53" fillId="0" borderId="21">
      <alignment horizontal="right"/>
    </xf>
    <xf numFmtId="0" fontId="33" fillId="49" borderId="16" applyNumberFormat="0" applyFont="0" applyAlignment="0" applyProtection="0"/>
    <xf numFmtId="0" fontId="42" fillId="35" borderId="17"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3" fillId="49" borderId="16" applyNumberFormat="0" applyFont="0" applyAlignment="0" applyProtection="0"/>
    <xf numFmtId="168" fontId="53" fillId="0" borderId="21">
      <alignment horizontal="right"/>
    </xf>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31" fillId="35" borderId="10" applyNumberFormat="0" applyAlignment="0" applyProtection="0"/>
    <xf numFmtId="49" fontId="54" fillId="50" borderId="19">
      <alignment horizontal="left" vertical="center"/>
    </xf>
    <xf numFmtId="0" fontId="62" fillId="0" borderId="21">
      <alignment horizontal="left"/>
    </xf>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55" fillId="0" borderId="20">
      <alignment horizontal="left"/>
    </xf>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54" fillId="0" borderId="21">
      <alignment horizontal="left"/>
    </xf>
    <xf numFmtId="0" fontId="62" fillId="0" borderId="21">
      <alignment horizontal="left"/>
    </xf>
    <xf numFmtId="0" fontId="44" fillId="0" borderId="18" applyNumberFormat="0" applyFill="0" applyAlignment="0" applyProtection="0"/>
    <xf numFmtId="0" fontId="62" fillId="0" borderId="21">
      <alignment horizontal="left"/>
    </xf>
    <xf numFmtId="0" fontId="33" fillId="49" borderId="16" applyNumberFormat="0" applyFont="0" applyAlignment="0" applyProtection="0"/>
    <xf numFmtId="166" fontId="50" fillId="0" borderId="21" applyNumberFormat="0" applyFill="0">
      <alignment horizontal="right"/>
    </xf>
    <xf numFmtId="0" fontId="44" fillId="0" borderId="18" applyNumberFormat="0" applyFill="0" applyAlignment="0" applyProtection="0"/>
    <xf numFmtId="0" fontId="39" fillId="36" borderId="10" applyNumberFormat="0" applyAlignment="0" applyProtection="0"/>
    <xf numFmtId="0" fontId="50" fillId="0" borderId="21">
      <alignment horizontal="left" vertical="center"/>
    </xf>
    <xf numFmtId="0" fontId="44" fillId="0" borderId="18" applyNumberFormat="0" applyFill="0" applyAlignment="0" applyProtection="0"/>
    <xf numFmtId="0" fontId="50" fillId="0" borderId="21">
      <alignment horizontal="left" vertical="center"/>
    </xf>
    <xf numFmtId="0" fontId="42" fillId="35" borderId="17" applyNumberFormat="0" applyAlignment="0" applyProtection="0"/>
    <xf numFmtId="0" fontId="50" fillId="0" borderId="21">
      <alignment horizontal="left" vertical="center"/>
    </xf>
    <xf numFmtId="0" fontId="33" fillId="49" borderId="16" applyNumberFormat="0" applyFont="0" applyAlignment="0" applyProtection="0"/>
    <xf numFmtId="49" fontId="52" fillId="0" borderId="21">
      <alignment horizontal="left" vertical="center"/>
    </xf>
    <xf numFmtId="167" fontId="51" fillId="0" borderId="21">
      <alignment horizontal="right" vertical="center"/>
    </xf>
    <xf numFmtId="49" fontId="58" fillId="0" borderId="21" applyFill="0">
      <alignment horizontal="left" vertical="center"/>
    </xf>
    <xf numFmtId="0" fontId="31" fillId="35" borderId="10" applyNumberFormat="0" applyAlignment="0" applyProtection="0"/>
    <xf numFmtId="0" fontId="31" fillId="35" borderId="10" applyNumberFormat="0" applyAlignment="0" applyProtection="0"/>
    <xf numFmtId="49" fontId="54" fillId="50" borderId="19">
      <alignment horizontal="left" vertical="center"/>
    </xf>
    <xf numFmtId="166" fontId="50" fillId="0" borderId="21" applyNumberFormat="0" applyFill="0">
      <alignment horizontal="right"/>
    </xf>
    <xf numFmtId="0" fontId="33" fillId="49" borderId="16" applyNumberFormat="0" applyFon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39" fillId="36" borderId="10" applyNumberFormat="0" applyAlignment="0" applyProtection="0"/>
    <xf numFmtId="0" fontId="50" fillId="0" borderId="21">
      <alignment horizontal="left" vertical="center"/>
    </xf>
    <xf numFmtId="167" fontId="51" fillId="0" borderId="21">
      <alignment horizontal="right" vertical="center"/>
    </xf>
    <xf numFmtId="0" fontId="50" fillId="0" borderId="21">
      <alignment horizontal="left" vertical="center"/>
    </xf>
    <xf numFmtId="49" fontId="52" fillId="0" borderId="21">
      <alignment horizontal="left"/>
    </xf>
    <xf numFmtId="49" fontId="58" fillId="0" borderId="21" applyFill="0">
      <alignment horizontal="left" vertical="center"/>
    </xf>
    <xf numFmtId="0" fontId="39" fillId="36" borderId="10" applyNumberFormat="0" applyAlignment="0" applyProtection="0"/>
    <xf numFmtId="0" fontId="62" fillId="0" borderId="21">
      <alignment horizontal="left"/>
    </xf>
    <xf numFmtId="0" fontId="33" fillId="49" borderId="16" applyNumberFormat="0" applyFont="0" applyAlignment="0" applyProtection="0"/>
    <xf numFmtId="0" fontId="50" fillId="0" borderId="21">
      <alignment horizontal="left" vertical="center"/>
    </xf>
    <xf numFmtId="0" fontId="33" fillId="49" borderId="16" applyNumberFormat="0" applyFont="0" applyAlignment="0" applyProtection="0"/>
    <xf numFmtId="0" fontId="42" fillId="35" borderId="17" applyNumberFormat="0" applyAlignment="0" applyProtection="0"/>
    <xf numFmtId="0" fontId="54" fillId="0" borderId="21">
      <alignment horizontal="left"/>
    </xf>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49" fontId="52" fillId="0" borderId="21">
      <alignment horizontal="left" vertical="center"/>
    </xf>
    <xf numFmtId="0" fontId="39" fillId="36" borderId="10" applyNumberFormat="0" applyAlignment="0" applyProtection="0"/>
    <xf numFmtId="49" fontId="54" fillId="50" borderId="19">
      <alignment horizontal="left" vertical="center"/>
    </xf>
    <xf numFmtId="0" fontId="33" fillId="49" borderId="16" applyNumberFormat="0" applyFont="0" applyAlignment="0" applyProtection="0"/>
    <xf numFmtId="0" fontId="33" fillId="49" borderId="16" applyNumberFormat="0" applyFont="0" applyAlignment="0" applyProtection="0"/>
    <xf numFmtId="0" fontId="54" fillId="0" borderId="21">
      <alignment horizontal="left"/>
    </xf>
    <xf numFmtId="49" fontId="51" fillId="0" borderId="21">
      <alignment horizontal="left"/>
    </xf>
    <xf numFmtId="49" fontId="54" fillId="50" borderId="19">
      <alignment horizontal="left" vertical="center"/>
    </xf>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168" fontId="53" fillId="0" borderId="21">
      <alignment horizontal="right"/>
    </xf>
    <xf numFmtId="0" fontId="33" fillId="49" borderId="16" applyNumberFormat="0" applyFont="0" applyAlignment="0" applyProtection="0"/>
    <xf numFmtId="0" fontId="39" fillId="36" borderId="10" applyNumberFormat="0" applyAlignment="0" applyProtection="0"/>
    <xf numFmtId="49" fontId="51" fillId="0" borderId="21">
      <alignment horizontal="left"/>
    </xf>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0" fontId="44" fillId="0" borderId="18" applyNumberFormat="0" applyFill="0" applyAlignment="0" applyProtection="0"/>
    <xf numFmtId="0" fontId="44" fillId="0" borderId="18" applyNumberFormat="0" applyFill="0" applyAlignment="0" applyProtection="0"/>
    <xf numFmtId="49" fontId="54" fillId="50" borderId="19">
      <alignment horizontal="left" vertical="center"/>
    </xf>
    <xf numFmtId="0" fontId="33" fillId="49" borderId="16" applyNumberFormat="0" applyFont="0" applyAlignment="0" applyProtection="0"/>
    <xf numFmtId="0" fontId="31" fillId="35" borderId="10" applyNumberFormat="0" applyAlignment="0" applyProtection="0"/>
    <xf numFmtId="49" fontId="58" fillId="0" borderId="21" applyFill="0">
      <alignment horizontal="left" vertical="center"/>
    </xf>
    <xf numFmtId="0" fontId="44" fillId="0" borderId="18" applyNumberFormat="0" applyFill="0" applyAlignment="0" applyProtection="0"/>
    <xf numFmtId="49" fontId="51" fillId="0" borderId="21">
      <alignment horizontal="left"/>
    </xf>
    <xf numFmtId="0" fontId="55" fillId="0" borderId="20">
      <alignment horizontal="left"/>
    </xf>
    <xf numFmtId="168" fontId="53" fillId="0" borderId="21">
      <alignment horizontal="right"/>
    </xf>
    <xf numFmtId="49" fontId="58" fillId="0" borderId="21" applyFill="0">
      <alignment horizontal="left" vertical="center"/>
    </xf>
    <xf numFmtId="0" fontId="44" fillId="0" borderId="18" applyNumberFormat="0" applyFill="0" applyAlignment="0" applyProtection="0"/>
    <xf numFmtId="0" fontId="39" fillId="36" borderId="10" applyNumberFormat="0" applyAlignment="0" applyProtection="0"/>
    <xf numFmtId="0" fontId="39" fillId="36" borderId="10" applyNumberFormat="0" applyAlignment="0" applyProtection="0"/>
    <xf numFmtId="0" fontId="44" fillId="0" borderId="18" applyNumberFormat="0" applyFill="0" applyAlignment="0" applyProtection="0"/>
    <xf numFmtId="49" fontId="54" fillId="50" borderId="19">
      <alignment horizontal="left" vertical="center"/>
    </xf>
    <xf numFmtId="0" fontId="62" fillId="0" borderId="21">
      <alignment horizontal="left"/>
    </xf>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49" fontId="51" fillId="0" borderId="21">
      <alignment horizontal="left"/>
    </xf>
    <xf numFmtId="0" fontId="42" fillId="35" borderId="17" applyNumberFormat="0" applyAlignment="0" applyProtection="0"/>
    <xf numFmtId="0" fontId="62" fillId="0" borderId="21">
      <alignment horizontal="left"/>
    </xf>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49" fontId="51" fillId="0" borderId="21">
      <alignment horizontal="left"/>
    </xf>
    <xf numFmtId="49" fontId="54" fillId="50" borderId="19">
      <alignment horizontal="left" vertical="center"/>
    </xf>
    <xf numFmtId="0" fontId="56" fillId="0" borderId="21">
      <alignment horizontal="left" vertical="center"/>
    </xf>
    <xf numFmtId="0" fontId="56" fillId="0" borderId="21">
      <alignment horizontal="left" vertical="center"/>
    </xf>
    <xf numFmtId="0" fontId="42" fillId="35" borderId="17" applyNumberFormat="0" applyAlignment="0" applyProtection="0"/>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168" fontId="53" fillId="0" borderId="21">
      <alignment horizontal="right"/>
    </xf>
    <xf numFmtId="0" fontId="31" fillId="35" borderId="10" applyNumberFormat="0" applyAlignment="0" applyProtection="0"/>
    <xf numFmtId="0" fontId="44" fillId="0" borderId="18" applyNumberFormat="0" applyFill="0" applyAlignment="0" applyProtection="0"/>
    <xf numFmtId="0" fontId="55" fillId="0" borderId="22">
      <alignment horizontal="left" vertical="center"/>
    </xf>
    <xf numFmtId="0" fontId="31" fillId="35" borderId="10" applyNumberFormat="0" applyAlignment="0" applyProtection="0"/>
    <xf numFmtId="0" fontId="33" fillId="49" borderId="16" applyNumberFormat="0" applyFont="0" applyAlignment="0" applyProtection="0"/>
    <xf numFmtId="0" fontId="39" fillId="36" borderId="10" applyNumberFormat="0" applyAlignment="0" applyProtection="0"/>
    <xf numFmtId="0" fontId="55" fillId="0" borderId="22">
      <alignment horizontal="left" vertical="center"/>
    </xf>
    <xf numFmtId="0" fontId="44" fillId="0" borderId="18" applyNumberFormat="0" applyFill="0" applyAlignment="0" applyProtection="0"/>
    <xf numFmtId="49" fontId="54" fillId="50" borderId="19">
      <alignment horizontal="left" vertical="center"/>
    </xf>
    <xf numFmtId="49" fontId="58" fillId="0" borderId="21" applyFill="0">
      <alignment horizontal="left" vertical="center"/>
    </xf>
    <xf numFmtId="0" fontId="56" fillId="0" borderId="21">
      <alignment horizontal="left" vertical="center"/>
    </xf>
    <xf numFmtId="0" fontId="33" fillId="49" borderId="16" applyNumberFormat="0" applyFont="0" applyAlignment="0" applyProtection="0"/>
    <xf numFmtId="0" fontId="33" fillId="49" borderId="16" applyNumberFormat="0" applyFont="0" applyAlignment="0" applyProtection="0"/>
    <xf numFmtId="0" fontId="55" fillId="0" borderId="22">
      <alignment horizontal="left" vertical="center"/>
    </xf>
    <xf numFmtId="0" fontId="42" fillId="35" borderId="17" applyNumberFormat="0" applyAlignment="0" applyProtection="0"/>
    <xf numFmtId="0" fontId="39" fillId="36" borderId="10" applyNumberFormat="0" applyAlignment="0" applyProtection="0"/>
    <xf numFmtId="49" fontId="58" fillId="0" borderId="21" applyFill="0">
      <alignment horizontal="left" vertical="center"/>
    </xf>
    <xf numFmtId="0" fontId="33" fillId="49" borderId="16" applyNumberFormat="0" applyFon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44" fillId="0" borderId="18" applyNumberFormat="0" applyFill="0" applyAlignment="0" applyProtection="0"/>
    <xf numFmtId="0" fontId="42" fillId="35" borderId="17" applyNumberFormat="0" applyAlignment="0" applyProtection="0"/>
    <xf numFmtId="167" fontId="51" fillId="0" borderId="21">
      <alignment horizontal="right" vertical="center"/>
    </xf>
    <xf numFmtId="0" fontId="33" fillId="49" borderId="16" applyNumberFormat="0" applyFont="0" applyAlignment="0" applyProtection="0"/>
    <xf numFmtId="0" fontId="42" fillId="35" borderId="17" applyNumberFormat="0" applyAlignment="0" applyProtection="0"/>
    <xf numFmtId="0" fontId="55" fillId="0" borderId="20">
      <alignment horizontal="right" vertical="center"/>
    </xf>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39" fillId="36" borderId="10" applyNumberFormat="0" applyAlignment="0" applyProtection="0"/>
    <xf numFmtId="49" fontId="52" fillId="0" borderId="21">
      <alignment horizontal="left"/>
    </xf>
    <xf numFmtId="0" fontId="33" fillId="49" borderId="16" applyNumberFormat="0" applyFont="0" applyAlignment="0" applyProtection="0"/>
    <xf numFmtId="49" fontId="54" fillId="50" borderId="19">
      <alignment horizontal="left" vertical="center"/>
    </xf>
    <xf numFmtId="49" fontId="52" fillId="0" borderId="21">
      <alignment horizontal="left"/>
    </xf>
    <xf numFmtId="0" fontId="42" fillId="35" borderId="17" applyNumberFormat="0" applyAlignment="0" applyProtection="0"/>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49" fontId="52" fillId="0" borderId="21">
      <alignment horizontal="left" vertical="center"/>
    </xf>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49" fontId="54" fillId="50" borderId="19">
      <alignment horizontal="left" vertical="center"/>
    </xf>
    <xf numFmtId="0" fontId="44" fillId="0" borderId="18" applyNumberFormat="0" applyFill="0" applyAlignment="0" applyProtection="0"/>
    <xf numFmtId="167" fontId="51" fillId="0" borderId="21">
      <alignment horizontal="right" vertical="center"/>
    </xf>
    <xf numFmtId="49" fontId="51" fillId="0" borderId="21">
      <alignment horizontal="left"/>
    </xf>
    <xf numFmtId="0" fontId="44" fillId="0" borderId="18" applyNumberFormat="0" applyFill="0" applyAlignment="0" applyProtection="0"/>
    <xf numFmtId="0" fontId="42" fillId="35" borderId="17" applyNumberFormat="0" applyAlignment="0" applyProtection="0"/>
    <xf numFmtId="49" fontId="54" fillId="50" borderId="19">
      <alignment horizontal="left" vertical="center"/>
    </xf>
    <xf numFmtId="0" fontId="39" fillId="36" borderId="10" applyNumberFormat="0" applyAlignment="0" applyProtection="0"/>
    <xf numFmtId="49" fontId="54" fillId="50" borderId="19">
      <alignment horizontal="left" vertical="center"/>
    </xf>
    <xf numFmtId="0" fontId="33" fillId="49" borderId="16" applyNumberFormat="0" applyFont="0" applyAlignment="0" applyProtection="0"/>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39" fillId="36" borderId="10" applyNumberFormat="0" applyAlignment="0" applyProtection="0"/>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49" fontId="52" fillId="0" borderId="21">
      <alignment horizontal="left" vertical="center"/>
    </xf>
    <xf numFmtId="49" fontId="52" fillId="0" borderId="21">
      <alignment horizontal="left"/>
    </xf>
    <xf numFmtId="0" fontId="44" fillId="0" borderId="18" applyNumberFormat="0" applyFill="0" applyAlignment="0" applyProtection="0"/>
    <xf numFmtId="0" fontId="33" fillId="49" borderId="16" applyNumberFormat="0" applyFont="0" applyAlignment="0" applyProtection="0"/>
    <xf numFmtId="0" fontId="44" fillId="0" borderId="18" applyNumberFormat="0" applyFill="0" applyAlignment="0" applyProtection="0"/>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49" fontId="52" fillId="0" borderId="21">
      <alignment horizontal="left"/>
    </xf>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54" fillId="0" borderId="21">
      <alignment horizontal="left"/>
    </xf>
    <xf numFmtId="0" fontId="42" fillId="35" borderId="17" applyNumberFormat="0" applyAlignment="0" applyProtection="0"/>
    <xf numFmtId="0" fontId="62" fillId="0" borderId="21">
      <alignment horizontal="left"/>
    </xf>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54" fillId="0" borderId="21">
      <alignment horizontal="left"/>
    </xf>
    <xf numFmtId="0" fontId="42" fillId="35" borderId="17" applyNumberFormat="0" applyAlignment="0" applyProtection="0"/>
    <xf numFmtId="49" fontId="58" fillId="0" borderId="21" applyFill="0">
      <alignment horizontal="left" vertical="center"/>
    </xf>
    <xf numFmtId="0" fontId="39" fillId="36" borderId="10" applyNumberFormat="0" applyAlignment="0" applyProtection="0"/>
    <xf numFmtId="0" fontId="44" fillId="0" borderId="18" applyNumberFormat="0" applyFill="0" applyAlignment="0" applyProtection="0"/>
    <xf numFmtId="49" fontId="54" fillId="50" borderId="19">
      <alignment horizontal="left" vertical="center"/>
    </xf>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39" fillId="36" borderId="10" applyNumberFormat="0" applyAlignment="0" applyProtection="0"/>
    <xf numFmtId="166" fontId="50" fillId="0" borderId="21" applyNumberFormat="0" applyFill="0">
      <alignment horizontal="right"/>
    </xf>
    <xf numFmtId="0" fontId="39" fillId="36" borderId="10" applyNumberFormat="0" applyAlignment="0" applyProtection="0"/>
    <xf numFmtId="0" fontId="62" fillId="0" borderId="21">
      <alignment horizontal="left"/>
    </xf>
    <xf numFmtId="0" fontId="42" fillId="35" borderId="17" applyNumberFormat="0" applyAlignment="0" applyProtection="0"/>
    <xf numFmtId="0" fontId="42" fillId="35" borderId="17" applyNumberFormat="0" applyAlignment="0" applyProtection="0"/>
    <xf numFmtId="0" fontId="55" fillId="0" borderId="20">
      <alignment horizontal="left"/>
    </xf>
    <xf numFmtId="0" fontId="31" fillId="35" borderId="10" applyNumberFormat="0" applyAlignment="0" applyProtection="0"/>
    <xf numFmtId="49" fontId="52" fillId="0" borderId="21">
      <alignment horizontal="left" vertical="center"/>
    </xf>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31" fillId="35" borderId="10" applyNumberFormat="0" applyAlignment="0" applyProtection="0"/>
    <xf numFmtId="49" fontId="52" fillId="0" borderId="21">
      <alignment horizontal="left" vertical="center"/>
    </xf>
    <xf numFmtId="0" fontId="62" fillId="0" borderId="21">
      <alignment horizontal="left"/>
    </xf>
    <xf numFmtId="0" fontId="55" fillId="0" borderId="20">
      <alignment horizontal="left"/>
    </xf>
    <xf numFmtId="49" fontId="52" fillId="0" borderId="21">
      <alignment horizontal="left"/>
    </xf>
    <xf numFmtId="0" fontId="44" fillId="0" borderId="18" applyNumberFormat="0" applyFill="0" applyAlignment="0" applyProtection="0"/>
    <xf numFmtId="0" fontId="39" fillId="36" borderId="10" applyNumberFormat="0" applyAlignment="0" applyProtection="0"/>
    <xf numFmtId="167" fontId="51" fillId="0" borderId="21">
      <alignment horizontal="right" vertical="center"/>
    </xf>
    <xf numFmtId="0" fontId="44" fillId="0" borderId="18" applyNumberFormat="0" applyFill="0" applyAlignment="0" applyProtection="0"/>
    <xf numFmtId="0" fontId="42" fillId="35" borderId="17"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0" fontId="42" fillId="35" borderId="17" applyNumberFormat="0" applyAlignment="0" applyProtection="0"/>
    <xf numFmtId="49" fontId="54" fillId="50" borderId="19">
      <alignment horizontal="left" vertical="center"/>
    </xf>
    <xf numFmtId="49" fontId="54" fillId="50" borderId="19">
      <alignment horizontal="left" vertical="center"/>
    </xf>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31" fillId="35" borderId="10" applyNumberFormat="0" applyAlignment="0" applyProtection="0"/>
    <xf numFmtId="0" fontId="55" fillId="0" borderId="20">
      <alignment horizontal="right" vertical="center"/>
    </xf>
    <xf numFmtId="0" fontId="31" fillId="35" borderId="10" applyNumberFormat="0" applyAlignment="0" applyProtection="0"/>
    <xf numFmtId="0" fontId="44" fillId="0" borderId="18" applyNumberFormat="0" applyFill="0" applyAlignment="0" applyProtection="0"/>
    <xf numFmtId="166" fontId="50" fillId="0" borderId="21" applyNumberFormat="0" applyFill="0">
      <alignment horizontal="right"/>
    </xf>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31" fillId="35" borderId="10" applyNumberFormat="0" applyAlignment="0" applyProtection="0"/>
    <xf numFmtId="0" fontId="50" fillId="0" borderId="21">
      <alignment horizontal="left" vertical="center"/>
    </xf>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0" fontId="39" fillId="36" borderId="10" applyNumberFormat="0" applyAlignment="0" applyProtection="0"/>
    <xf numFmtId="49" fontId="54" fillId="50" borderId="19">
      <alignment horizontal="left" vertical="center"/>
    </xf>
    <xf numFmtId="0" fontId="42" fillId="35" borderId="17" applyNumberFormat="0" applyAlignment="0" applyProtection="0"/>
    <xf numFmtId="168" fontId="53" fillId="0" borderId="21">
      <alignment horizontal="right"/>
    </xf>
    <xf numFmtId="0" fontId="31" fillId="35" borderId="10" applyNumberFormat="0" applyAlignment="0" applyProtection="0"/>
    <xf numFmtId="168" fontId="53" fillId="0" borderId="21">
      <alignment horizontal="right"/>
    </xf>
    <xf numFmtId="0" fontId="42" fillId="35" borderId="17" applyNumberFormat="0" applyAlignment="0" applyProtection="0"/>
    <xf numFmtId="0" fontId="39" fillId="36"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49" fontId="54" fillId="50" borderId="19">
      <alignment horizontal="left" vertical="center"/>
    </xf>
    <xf numFmtId="0" fontId="42" fillId="35" borderId="17" applyNumberFormat="0" applyAlignment="0" applyProtection="0"/>
    <xf numFmtId="0" fontId="44" fillId="0" borderId="18" applyNumberFormat="0" applyFill="0" applyAlignment="0" applyProtection="0"/>
    <xf numFmtId="0" fontId="31" fillId="35" borderId="10" applyNumberFormat="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39" fillId="36" borderId="10" applyNumberFormat="0" applyAlignment="0" applyProtection="0"/>
    <xf numFmtId="0" fontId="42" fillId="35" borderId="17" applyNumberFormat="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0" fontId="31" fillId="35" borderId="10" applyNumberFormat="0" applyAlignment="0" applyProtection="0"/>
    <xf numFmtId="0" fontId="31" fillId="35"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65"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9" fillId="61" borderId="133">
      <alignment horizontal="left"/>
    </xf>
  </cellStyleXfs>
  <cellXfs count="622">
    <xf numFmtId="0" fontId="0" fillId="0" borderId="0" xfId="0"/>
    <xf numFmtId="0" fontId="18" fillId="33" borderId="0" xfId="0" applyFont="1" applyFill="1"/>
    <xf numFmtId="0" fontId="19" fillId="33" borderId="0" xfId="0" applyFont="1" applyFill="1"/>
    <xf numFmtId="0" fontId="20" fillId="33" borderId="0" xfId="0" applyFont="1" applyFill="1"/>
    <xf numFmtId="0" fontId="21" fillId="33" borderId="0" xfId="0" applyFont="1" applyFill="1"/>
    <xf numFmtId="0" fontId="22" fillId="33" borderId="0" xfId="0" applyFont="1" applyFill="1"/>
    <xf numFmtId="0" fontId="25" fillId="0" borderId="19" xfId="42" applyBorder="1"/>
    <xf numFmtId="0" fontId="24" fillId="0" borderId="0" xfId="42" applyFont="1"/>
    <xf numFmtId="1" fontId="21" fillId="0" borderId="41" xfId="149" applyNumberFormat="1" applyFont="1" applyBorder="1" applyAlignment="1">
      <alignment horizontal="center"/>
    </xf>
    <xf numFmtId="0" fontId="21" fillId="0" borderId="0" xfId="0" applyFont="1"/>
    <xf numFmtId="0" fontId="21" fillId="33" borderId="48" xfId="0" applyFont="1" applyFill="1" applyBorder="1"/>
    <xf numFmtId="3" fontId="21" fillId="33" borderId="35" xfId="0" applyNumberFormat="1" applyFont="1" applyFill="1" applyBorder="1" applyAlignment="1">
      <alignment horizontal="center"/>
    </xf>
    <xf numFmtId="0" fontId="21" fillId="33" borderId="0" xfId="42" applyFont="1" applyFill="1"/>
    <xf numFmtId="3" fontId="21" fillId="0" borderId="33" xfId="289" applyNumberFormat="1" applyFont="1" applyBorder="1" applyAlignment="1">
      <alignment horizontal="center"/>
    </xf>
    <xf numFmtId="0" fontId="21" fillId="33" borderId="42" xfId="0" applyFont="1" applyFill="1" applyBorder="1"/>
    <xf numFmtId="0" fontId="64" fillId="54" borderId="0" xfId="0" applyFont="1" applyFill="1"/>
    <xf numFmtId="0" fontId="21" fillId="33" borderId="50" xfId="0" applyFont="1" applyFill="1" applyBorder="1"/>
    <xf numFmtId="0" fontId="21" fillId="0" borderId="0" xfId="42" applyFont="1"/>
    <xf numFmtId="3" fontId="21" fillId="0" borderId="33" xfId="491" applyNumberFormat="1" applyFont="1" applyBorder="1" applyAlignment="1">
      <alignment horizontal="center"/>
    </xf>
    <xf numFmtId="0" fontId="21" fillId="33" borderId="66" xfId="0" applyFont="1" applyFill="1" applyBorder="1"/>
    <xf numFmtId="0" fontId="23" fillId="33" borderId="0" xfId="0" applyFont="1" applyFill="1" applyAlignment="1">
      <alignment horizontal="left"/>
    </xf>
    <xf numFmtId="0" fontId="25" fillId="0" borderId="43" xfId="42" applyBorder="1"/>
    <xf numFmtId="0" fontId="21" fillId="33" borderId="33" xfId="0" applyFont="1" applyFill="1" applyBorder="1" applyAlignment="1">
      <alignment horizontal="left"/>
    </xf>
    <xf numFmtId="0" fontId="21" fillId="34" borderId="32" xfId="0" applyFont="1" applyFill="1" applyBorder="1" applyAlignment="1">
      <alignment horizontal="center"/>
    </xf>
    <xf numFmtId="0" fontId="21" fillId="0" borderId="33" xfId="289" applyFont="1" applyBorder="1" applyAlignment="1">
      <alignment horizontal="center"/>
    </xf>
    <xf numFmtId="3" fontId="64" fillId="54" borderId="0" xfId="0" applyNumberFormat="1" applyFont="1" applyFill="1" applyAlignment="1">
      <alignment horizontal="center"/>
    </xf>
    <xf numFmtId="0" fontId="21" fillId="34" borderId="32" xfId="0" applyFont="1" applyFill="1" applyBorder="1"/>
    <xf numFmtId="0" fontId="23" fillId="54" borderId="0" xfId="0" applyFont="1" applyFill="1"/>
    <xf numFmtId="3" fontId="21" fillId="0" borderId="40" xfId="491" applyNumberFormat="1" applyFont="1" applyBorder="1" applyAlignment="1">
      <alignment horizontal="center"/>
    </xf>
    <xf numFmtId="0" fontId="21" fillId="33" borderId="45" xfId="0" applyFont="1" applyFill="1" applyBorder="1"/>
    <xf numFmtId="3" fontId="21" fillId="33" borderId="0" xfId="0" applyNumberFormat="1" applyFont="1" applyFill="1" applyAlignment="1">
      <alignment horizontal="center"/>
    </xf>
    <xf numFmtId="0" fontId="21" fillId="33" borderId="33" xfId="0" applyFont="1" applyFill="1" applyBorder="1"/>
    <xf numFmtId="1" fontId="21" fillId="0" borderId="33" xfId="149" applyNumberFormat="1" applyFont="1" applyFill="1" applyBorder="1" applyAlignment="1" applyProtection="1">
      <alignment horizontal="center"/>
    </xf>
    <xf numFmtId="0" fontId="0" fillId="0" borderId="43" xfId="0" applyBorder="1"/>
    <xf numFmtId="1" fontId="21" fillId="0" borderId="33" xfId="149" applyNumberFormat="1" applyFont="1" applyBorder="1" applyAlignment="1">
      <alignment horizontal="center"/>
    </xf>
    <xf numFmtId="0" fontId="21" fillId="33" borderId="54" xfId="0" applyFont="1" applyFill="1" applyBorder="1"/>
    <xf numFmtId="0" fontId="21" fillId="33" borderId="0" xfId="0" applyFont="1" applyFill="1" applyAlignment="1">
      <alignment horizontal="center"/>
    </xf>
    <xf numFmtId="0" fontId="23" fillId="52" borderId="0" xfId="0" applyFont="1" applyFill="1" applyAlignment="1">
      <alignment horizontal="center"/>
    </xf>
    <xf numFmtId="0" fontId="23" fillId="52" borderId="0" xfId="0" applyFont="1" applyFill="1"/>
    <xf numFmtId="0" fontId="23" fillId="52" borderId="35" xfId="0" applyFont="1" applyFill="1" applyBorder="1" applyAlignment="1">
      <alignment horizontal="center"/>
    </xf>
    <xf numFmtId="0" fontId="23" fillId="52" borderId="36" xfId="0" applyFont="1" applyFill="1" applyBorder="1" applyAlignment="1">
      <alignment horizontal="center"/>
    </xf>
    <xf numFmtId="49" fontId="23" fillId="52" borderId="0" xfId="0" applyNumberFormat="1" applyFont="1" applyFill="1" applyAlignment="1">
      <alignment horizontal="center"/>
    </xf>
    <xf numFmtId="0" fontId="23" fillId="56" borderId="0" xfId="0" applyFont="1" applyFill="1"/>
    <xf numFmtId="0" fontId="21" fillId="33" borderId="0" xfId="0" applyFont="1" applyFill="1" applyAlignment="1">
      <alignment horizontal="left"/>
    </xf>
    <xf numFmtId="165" fontId="21" fillId="33" borderId="0" xfId="0" applyNumberFormat="1" applyFont="1" applyFill="1" applyAlignment="1">
      <alignment horizontal="left"/>
    </xf>
    <xf numFmtId="0" fontId="23" fillId="33" borderId="0" xfId="0" applyFont="1" applyFill="1"/>
    <xf numFmtId="0" fontId="23" fillId="56" borderId="0" xfId="0" applyFont="1" applyFill="1" applyAlignment="1">
      <alignment horizontal="center"/>
    </xf>
    <xf numFmtId="0" fontId="23" fillId="54" borderId="86" xfId="0" applyFont="1" applyFill="1" applyBorder="1"/>
    <xf numFmtId="0" fontId="23" fillId="54" borderId="31" xfId="0" applyFont="1" applyFill="1" applyBorder="1"/>
    <xf numFmtId="0" fontId="23" fillId="54" borderId="87" xfId="0" applyFont="1" applyFill="1" applyBorder="1"/>
    <xf numFmtId="0" fontId="23" fillId="56" borderId="35" xfId="0" applyFont="1" applyFill="1" applyBorder="1"/>
    <xf numFmtId="0" fontId="23" fillId="56" borderId="36" xfId="0" applyFont="1" applyFill="1" applyBorder="1"/>
    <xf numFmtId="0" fontId="21" fillId="33" borderId="35" xfId="0" applyFont="1" applyFill="1" applyBorder="1"/>
    <xf numFmtId="0" fontId="23" fillId="56" borderId="0" xfId="0" applyFont="1" applyFill="1" applyAlignment="1">
      <alignment horizontal="left"/>
    </xf>
    <xf numFmtId="0" fontId="23" fillId="56" borderId="36" xfId="0" applyFont="1" applyFill="1" applyBorder="1" applyAlignment="1">
      <alignment horizontal="left"/>
    </xf>
    <xf numFmtId="0" fontId="21" fillId="33" borderId="88" xfId="0" applyFont="1" applyFill="1" applyBorder="1"/>
    <xf numFmtId="0" fontId="21" fillId="33" borderId="63" xfId="0" applyFont="1" applyFill="1" applyBorder="1" applyAlignment="1">
      <alignment horizontal="left"/>
    </xf>
    <xf numFmtId="0" fontId="21" fillId="33" borderId="61" xfId="0" applyFont="1" applyFill="1" applyBorder="1" applyAlignment="1">
      <alignment horizontal="left"/>
    </xf>
    <xf numFmtId="0" fontId="21" fillId="33" borderId="49" xfId="0" applyFont="1" applyFill="1" applyBorder="1" applyAlignment="1">
      <alignment horizontal="left"/>
    </xf>
    <xf numFmtId="0" fontId="21" fillId="33" borderId="67" xfId="0" applyFont="1" applyFill="1" applyBorder="1" applyAlignment="1">
      <alignment horizontal="left"/>
    </xf>
    <xf numFmtId="164" fontId="21" fillId="33" borderId="63" xfId="0" applyNumberFormat="1" applyFont="1" applyFill="1" applyBorder="1" applyAlignment="1">
      <alignment horizontal="left"/>
    </xf>
    <xf numFmtId="2" fontId="21" fillId="33" borderId="33" xfId="0" applyNumberFormat="1" applyFont="1" applyFill="1" applyBorder="1" applyAlignment="1">
      <alignment horizontal="left"/>
    </xf>
    <xf numFmtId="165" fontId="21" fillId="33" borderId="63" xfId="0" applyNumberFormat="1" applyFont="1" applyFill="1" applyBorder="1" applyAlignment="1">
      <alignment horizontal="left"/>
    </xf>
    <xf numFmtId="165" fontId="21" fillId="33" borderId="33" xfId="0" applyNumberFormat="1" applyFont="1" applyFill="1" applyBorder="1" applyAlignment="1">
      <alignment horizontal="left"/>
    </xf>
    <xf numFmtId="165" fontId="21" fillId="33" borderId="39" xfId="0" applyNumberFormat="1" applyFont="1" applyFill="1" applyBorder="1" applyAlignment="1">
      <alignment horizontal="left"/>
    </xf>
    <xf numFmtId="0" fontId="21" fillId="33" borderId="71" xfId="0" applyFont="1" applyFill="1" applyBorder="1"/>
    <xf numFmtId="165" fontId="21" fillId="33" borderId="57" xfId="0" applyNumberFormat="1" applyFont="1" applyFill="1" applyBorder="1" applyAlignment="1">
      <alignment horizontal="left"/>
    </xf>
    <xf numFmtId="0" fontId="21" fillId="33" borderId="60" xfId="0" applyFont="1" applyFill="1" applyBorder="1" applyAlignment="1">
      <alignment horizontal="left"/>
    </xf>
    <xf numFmtId="0" fontId="21" fillId="33" borderId="68" xfId="0" applyFont="1" applyFill="1" applyBorder="1"/>
    <xf numFmtId="165" fontId="21" fillId="33" borderId="58" xfId="0" applyNumberFormat="1" applyFont="1" applyFill="1" applyBorder="1" applyAlignment="1">
      <alignment horizontal="left"/>
    </xf>
    <xf numFmtId="0" fontId="21" fillId="33" borderId="62" xfId="0" applyFont="1" applyFill="1" applyBorder="1" applyAlignment="1">
      <alignment horizontal="left"/>
    </xf>
    <xf numFmtId="0" fontId="23" fillId="54" borderId="0" xfId="0" applyFont="1" applyFill="1" applyAlignment="1">
      <alignment horizontal="center"/>
    </xf>
    <xf numFmtId="0" fontId="21" fillId="57" borderId="54" xfId="0" applyFont="1" applyFill="1" applyBorder="1"/>
    <xf numFmtId="0" fontId="21" fillId="57" borderId="53" xfId="0" applyFont="1" applyFill="1" applyBorder="1" applyAlignment="1">
      <alignment horizontal="center"/>
    </xf>
    <xf numFmtId="0" fontId="21" fillId="57" borderId="55" xfId="0" applyFont="1" applyFill="1" applyBorder="1" applyAlignment="1">
      <alignment horizontal="center"/>
    </xf>
    <xf numFmtId="0" fontId="21" fillId="34" borderId="54" xfId="0" applyFont="1" applyFill="1" applyBorder="1"/>
    <xf numFmtId="0" fontId="21" fillId="34" borderId="53" xfId="0" applyFont="1" applyFill="1" applyBorder="1" applyAlignment="1">
      <alignment horizontal="center"/>
    </xf>
    <xf numFmtId="0" fontId="21" fillId="34" borderId="55" xfId="0" applyFont="1" applyFill="1" applyBorder="1" applyAlignment="1">
      <alignment horizontal="center"/>
    </xf>
    <xf numFmtId="0" fontId="21" fillId="33" borderId="29" xfId="0" applyFont="1" applyFill="1" applyBorder="1"/>
    <xf numFmtId="2" fontId="21" fillId="33" borderId="63" xfId="0" applyNumberFormat="1" applyFont="1" applyFill="1" applyBorder="1" applyAlignment="1">
      <alignment horizontal="left"/>
    </xf>
    <xf numFmtId="2" fontId="21" fillId="33" borderId="61" xfId="0" applyNumberFormat="1" applyFont="1" applyFill="1" applyBorder="1" applyAlignment="1">
      <alignment horizontal="left"/>
    </xf>
    <xf numFmtId="2" fontId="21" fillId="33" borderId="49" xfId="0" applyNumberFormat="1" applyFont="1" applyFill="1" applyBorder="1" applyAlignment="1">
      <alignment horizontal="left"/>
    </xf>
    <xf numFmtId="2" fontId="21" fillId="33" borderId="39" xfId="0" applyNumberFormat="1" applyFont="1" applyFill="1" applyBorder="1" applyAlignment="1">
      <alignment horizontal="left"/>
    </xf>
    <xf numFmtId="2" fontId="21" fillId="33" borderId="67" xfId="0" applyNumberFormat="1" applyFont="1" applyFill="1" applyBorder="1" applyAlignment="1">
      <alignment horizontal="left"/>
    </xf>
    <xf numFmtId="0" fontId="23" fillId="56" borderId="48" xfId="0" applyFont="1" applyFill="1" applyBorder="1"/>
    <xf numFmtId="0" fontId="23" fillId="56" borderId="33" xfId="0" applyFont="1" applyFill="1" applyBorder="1" applyAlignment="1">
      <alignment horizontal="left"/>
    </xf>
    <xf numFmtId="0" fontId="23" fillId="56" borderId="49" xfId="0" applyFont="1" applyFill="1" applyBorder="1" applyAlignment="1">
      <alignment horizontal="left"/>
    </xf>
    <xf numFmtId="3" fontId="21" fillId="33" borderId="63" xfId="0" applyNumberFormat="1" applyFont="1" applyFill="1" applyBorder="1" applyAlignment="1">
      <alignment horizontal="center"/>
    </xf>
    <xf numFmtId="3" fontId="21" fillId="33" borderId="33" xfId="0" applyNumberFormat="1" applyFont="1" applyFill="1" applyBorder="1" applyAlignment="1">
      <alignment horizontal="center"/>
    </xf>
    <xf numFmtId="3" fontId="21" fillId="33" borderId="51" xfId="0" applyNumberFormat="1" applyFont="1" applyFill="1" applyBorder="1" applyAlignment="1">
      <alignment horizontal="center"/>
    </xf>
    <xf numFmtId="2" fontId="21" fillId="33" borderId="46" xfId="0" applyNumberFormat="1" applyFont="1" applyFill="1" applyBorder="1" applyAlignment="1">
      <alignment horizontal="center"/>
    </xf>
    <xf numFmtId="2" fontId="21" fillId="33" borderId="33" xfId="0" applyNumberFormat="1" applyFont="1" applyFill="1" applyBorder="1" applyAlignment="1">
      <alignment horizontal="center"/>
    </xf>
    <xf numFmtId="3" fontId="21" fillId="33" borderId="46" xfId="0" applyNumberFormat="1" applyFont="1" applyFill="1" applyBorder="1" applyAlignment="1">
      <alignment horizontal="center"/>
    </xf>
    <xf numFmtId="2" fontId="21" fillId="33" borderId="47" xfId="0" applyNumberFormat="1" applyFont="1" applyFill="1" applyBorder="1" applyAlignment="1">
      <alignment horizontal="center"/>
    </xf>
    <xf numFmtId="3" fontId="21" fillId="33" borderId="47" xfId="0" applyNumberFormat="1" applyFont="1" applyFill="1" applyBorder="1" applyAlignment="1">
      <alignment horizontal="center"/>
    </xf>
    <xf numFmtId="3" fontId="21" fillId="33" borderId="49" xfId="0" applyNumberFormat="1" applyFont="1" applyFill="1" applyBorder="1" applyAlignment="1">
      <alignment horizontal="center"/>
    </xf>
    <xf numFmtId="3" fontId="21" fillId="33" borderId="52" xfId="0" applyNumberFormat="1" applyFont="1" applyFill="1" applyBorder="1" applyAlignment="1">
      <alignment horizontal="center"/>
    </xf>
    <xf numFmtId="3" fontId="21" fillId="33" borderId="39" xfId="0" applyNumberFormat="1" applyFont="1" applyFill="1" applyBorder="1" applyAlignment="1">
      <alignment horizontal="center"/>
    </xf>
    <xf numFmtId="3" fontId="21" fillId="33" borderId="67" xfId="0" applyNumberFormat="1" applyFont="1" applyFill="1" applyBorder="1" applyAlignment="1">
      <alignment horizontal="center"/>
    </xf>
    <xf numFmtId="8" fontId="21" fillId="33" borderId="49" xfId="0" applyNumberFormat="1" applyFont="1" applyFill="1" applyBorder="1" applyAlignment="1">
      <alignment horizontal="left"/>
    </xf>
    <xf numFmtId="8" fontId="21" fillId="33" borderId="67" xfId="0" applyNumberFormat="1" applyFont="1" applyFill="1" applyBorder="1" applyAlignment="1">
      <alignment horizontal="left"/>
    </xf>
    <xf numFmtId="169" fontId="21" fillId="33" borderId="63" xfId="0" applyNumberFormat="1" applyFont="1" applyFill="1" applyBorder="1" applyAlignment="1">
      <alignment horizontal="left"/>
    </xf>
    <xf numFmtId="169" fontId="21" fillId="33" borderId="33" xfId="0" applyNumberFormat="1" applyFont="1" applyFill="1" applyBorder="1" applyAlignment="1">
      <alignment horizontal="left"/>
    </xf>
    <xf numFmtId="169" fontId="21" fillId="33" borderId="39" xfId="0" applyNumberFormat="1" applyFont="1" applyFill="1" applyBorder="1" applyAlignment="1">
      <alignment horizontal="left"/>
    </xf>
    <xf numFmtId="4" fontId="21" fillId="33" borderId="33" xfId="0" applyNumberFormat="1" applyFont="1" applyFill="1" applyBorder="1" applyAlignment="1">
      <alignment horizontal="center"/>
    </xf>
    <xf numFmtId="4" fontId="21" fillId="33" borderId="49" xfId="0" applyNumberFormat="1" applyFont="1" applyFill="1" applyBorder="1" applyAlignment="1">
      <alignment horizontal="center"/>
    </xf>
    <xf numFmtId="164" fontId="21" fillId="33" borderId="46" xfId="0" applyNumberFormat="1" applyFont="1" applyFill="1" applyBorder="1" applyAlignment="1">
      <alignment horizontal="center"/>
    </xf>
    <xf numFmtId="164" fontId="21" fillId="33" borderId="33" xfId="0" applyNumberFormat="1" applyFont="1" applyFill="1" applyBorder="1" applyAlignment="1">
      <alignment horizontal="center"/>
    </xf>
    <xf numFmtId="164" fontId="21" fillId="33" borderId="51" xfId="0" applyNumberFormat="1" applyFont="1" applyFill="1" applyBorder="1" applyAlignment="1">
      <alignment horizontal="center"/>
    </xf>
    <xf numFmtId="164" fontId="21" fillId="33" borderId="47" xfId="0" applyNumberFormat="1" applyFont="1" applyFill="1" applyBorder="1" applyAlignment="1">
      <alignment horizontal="center"/>
    </xf>
    <xf numFmtId="164" fontId="21" fillId="33" borderId="49" xfId="0" applyNumberFormat="1" applyFont="1" applyFill="1" applyBorder="1" applyAlignment="1">
      <alignment horizontal="center"/>
    </xf>
    <xf numFmtId="164" fontId="21" fillId="33" borderId="52" xfId="0" applyNumberFormat="1" applyFont="1" applyFill="1" applyBorder="1" applyAlignment="1">
      <alignment horizontal="center"/>
    </xf>
    <xf numFmtId="164" fontId="21" fillId="33" borderId="53" xfId="0" applyNumberFormat="1" applyFont="1" applyFill="1" applyBorder="1" applyAlignment="1">
      <alignment horizontal="center"/>
    </xf>
    <xf numFmtId="164" fontId="21" fillId="33" borderId="55" xfId="0" applyNumberFormat="1" applyFont="1" applyFill="1" applyBorder="1" applyAlignment="1">
      <alignment horizontal="center"/>
    </xf>
    <xf numFmtId="4" fontId="21" fillId="33" borderId="46" xfId="0" applyNumberFormat="1" applyFont="1" applyFill="1" applyBorder="1" applyAlignment="1">
      <alignment horizontal="center"/>
    </xf>
    <xf numFmtId="0" fontId="21" fillId="33" borderId="89" xfId="0" applyFont="1" applyFill="1" applyBorder="1"/>
    <xf numFmtId="4" fontId="21" fillId="33" borderId="47" xfId="0" applyNumberFormat="1" applyFont="1" applyFill="1" applyBorder="1" applyAlignment="1">
      <alignment horizontal="center"/>
    </xf>
    <xf numFmtId="2" fontId="21" fillId="33" borderId="51" xfId="0" applyNumberFormat="1" applyFont="1" applyFill="1" applyBorder="1" applyAlignment="1">
      <alignment horizontal="center"/>
    </xf>
    <xf numFmtId="0" fontId="66" fillId="0" borderId="0" xfId="0" applyFont="1"/>
    <xf numFmtId="0" fontId="21" fillId="58" borderId="90" xfId="0" applyFont="1" applyFill="1" applyBorder="1"/>
    <xf numFmtId="0" fontId="21" fillId="58" borderId="91" xfId="0" applyFont="1" applyFill="1" applyBorder="1"/>
    <xf numFmtId="0" fontId="21" fillId="58" borderId="0" xfId="0" applyFont="1" applyFill="1"/>
    <xf numFmtId="0" fontId="22" fillId="33" borderId="0" xfId="0" applyFont="1" applyFill="1" applyAlignment="1">
      <alignment vertical="top" wrapText="1"/>
    </xf>
    <xf numFmtId="0" fontId="21" fillId="57" borderId="28" xfId="0" applyFont="1" applyFill="1" applyBorder="1"/>
    <xf numFmtId="10" fontId="21" fillId="57" borderId="27" xfId="0" applyNumberFormat="1" applyFont="1" applyFill="1" applyBorder="1" applyAlignment="1">
      <alignment horizontal="center"/>
    </xf>
    <xf numFmtId="164" fontId="21" fillId="57" borderId="27" xfId="0" applyNumberFormat="1" applyFont="1" applyFill="1" applyBorder="1" applyAlignment="1">
      <alignment horizontal="center"/>
    </xf>
    <xf numFmtId="3" fontId="23" fillId="54" borderId="0" xfId="0" applyNumberFormat="1" applyFont="1" applyFill="1" applyAlignment="1">
      <alignment horizontal="center"/>
    </xf>
    <xf numFmtId="0" fontId="24" fillId="0" borderId="0" xfId="0" applyFont="1"/>
    <xf numFmtId="0" fontId="67" fillId="0" borderId="0" xfId="0" applyFont="1" applyAlignment="1">
      <alignment horizontal="left"/>
    </xf>
    <xf numFmtId="0" fontId="68" fillId="33" borderId="0" xfId="0" applyFont="1" applyFill="1"/>
    <xf numFmtId="0" fontId="69" fillId="33" borderId="0" xfId="0" applyFont="1" applyFill="1"/>
    <xf numFmtId="0" fontId="70" fillId="52" borderId="0" xfId="0" applyFont="1" applyFill="1" applyAlignment="1">
      <alignment horizontal="left"/>
    </xf>
    <xf numFmtId="0" fontId="71" fillId="52" borderId="0" xfId="0" applyFont="1" applyFill="1"/>
    <xf numFmtId="0" fontId="70" fillId="52" borderId="0" xfId="0" applyFont="1" applyFill="1"/>
    <xf numFmtId="0" fontId="73" fillId="53" borderId="93" xfId="0" applyFont="1" applyFill="1" applyBorder="1" applyAlignment="1">
      <alignment horizontal="left" vertical="center" shrinkToFit="1"/>
    </xf>
    <xf numFmtId="0" fontId="72" fillId="33" borderId="0" xfId="0" applyFont="1" applyFill="1" applyAlignment="1">
      <alignment horizontal="left"/>
    </xf>
    <xf numFmtId="0" fontId="74" fillId="33" borderId="27" xfId="0" applyFont="1" applyFill="1" applyBorder="1" applyAlignment="1">
      <alignment wrapText="1"/>
    </xf>
    <xf numFmtId="0" fontId="74" fillId="33" borderId="0" xfId="0" applyFont="1" applyFill="1"/>
    <xf numFmtId="172" fontId="74" fillId="33" borderId="0" xfId="0" applyNumberFormat="1" applyFont="1" applyFill="1" applyAlignment="1">
      <alignment horizontal="left"/>
    </xf>
    <xf numFmtId="0" fontId="74" fillId="33" borderId="0" xfId="0" applyFont="1" applyFill="1" applyAlignment="1">
      <alignment horizontal="left"/>
    </xf>
    <xf numFmtId="2" fontId="72" fillId="33" borderId="0" xfId="0" applyNumberFormat="1" applyFont="1" applyFill="1" applyAlignment="1">
      <alignment horizontal="left"/>
    </xf>
    <xf numFmtId="0" fontId="69" fillId="33" borderId="92" xfId="0" applyFont="1" applyFill="1" applyBorder="1"/>
    <xf numFmtId="0" fontId="68" fillId="33" borderId="92" xfId="0" applyFont="1" applyFill="1" applyBorder="1"/>
    <xf numFmtId="0" fontId="74" fillId="33" borderId="92" xfId="0" applyFont="1" applyFill="1" applyBorder="1" applyAlignment="1">
      <alignment wrapText="1"/>
    </xf>
    <xf numFmtId="0" fontId="68" fillId="33" borderId="0" xfId="0" applyFont="1" applyFill="1" applyAlignment="1">
      <alignment wrapText="1"/>
    </xf>
    <xf numFmtId="0" fontId="74" fillId="33" borderId="0" xfId="0" applyFont="1" applyFill="1" applyAlignment="1">
      <alignment wrapText="1"/>
    </xf>
    <xf numFmtId="3" fontId="74" fillId="33" borderId="0" xfId="0" applyNumberFormat="1" applyFont="1" applyFill="1" applyAlignment="1">
      <alignment horizontal="left"/>
    </xf>
    <xf numFmtId="3" fontId="74" fillId="33" borderId="87" xfId="0" applyNumberFormat="1" applyFont="1" applyFill="1" applyBorder="1" applyAlignment="1">
      <alignment horizontal="left"/>
    </xf>
    <xf numFmtId="0" fontId="74" fillId="33" borderId="31" xfId="0" applyFont="1" applyFill="1" applyBorder="1"/>
    <xf numFmtId="0" fontId="68" fillId="33" borderId="31" xfId="0" applyFont="1" applyFill="1" applyBorder="1"/>
    <xf numFmtId="0" fontId="74" fillId="33" borderId="31" xfId="0" applyFont="1" applyFill="1" applyBorder="1" applyAlignment="1">
      <alignment horizontal="left"/>
    </xf>
    <xf numFmtId="4" fontId="74" fillId="33" borderId="0" xfId="0" applyNumberFormat="1" applyFont="1" applyFill="1" applyAlignment="1">
      <alignment horizontal="left"/>
    </xf>
    <xf numFmtId="0" fontId="74" fillId="33" borderId="87" xfId="0" applyFont="1" applyFill="1" applyBorder="1" applyAlignment="1">
      <alignment horizontal="left"/>
    </xf>
    <xf numFmtId="4" fontId="74" fillId="33" borderId="27" xfId="0" applyNumberFormat="1" applyFont="1" applyFill="1" applyBorder="1" applyAlignment="1">
      <alignment horizontal="left"/>
    </xf>
    <xf numFmtId="0" fontId="67" fillId="0" borderId="0" xfId="0" applyFont="1"/>
    <xf numFmtId="0" fontId="84" fillId="33" borderId="0" xfId="0" applyFont="1" applyFill="1"/>
    <xf numFmtId="0" fontId="85" fillId="33" borderId="0" xfId="0" applyFont="1" applyFill="1"/>
    <xf numFmtId="0" fontId="86" fillId="33" borderId="0" xfId="0" applyFont="1" applyFill="1"/>
    <xf numFmtId="0" fontId="87" fillId="33" borderId="0" xfId="0" applyFont="1" applyFill="1"/>
    <xf numFmtId="0" fontId="84" fillId="33" borderId="0" xfId="0" applyFont="1" applyFill="1" applyAlignment="1">
      <alignment horizontal="center"/>
    </xf>
    <xf numFmtId="0" fontId="88" fillId="33" borderId="0" xfId="0" applyFont="1" applyFill="1"/>
    <xf numFmtId="0" fontId="89" fillId="55" borderId="0" xfId="0" applyFont="1" applyFill="1" applyAlignment="1">
      <alignment horizontal="left" vertical="center" shrinkToFit="1"/>
    </xf>
    <xf numFmtId="0" fontId="89" fillId="53" borderId="23" xfId="0" applyFont="1" applyFill="1" applyBorder="1" applyAlignment="1">
      <alignment horizontal="left" vertical="center" shrinkToFit="1"/>
    </xf>
    <xf numFmtId="0" fontId="89" fillId="53" borderId="82" xfId="0" applyFont="1" applyFill="1" applyBorder="1" applyAlignment="1">
      <alignment horizontal="left" vertical="center" shrinkToFit="1"/>
    </xf>
    <xf numFmtId="0" fontId="88" fillId="33" borderId="0" xfId="0" applyFont="1" applyFill="1" applyAlignment="1">
      <alignment horizontal="left"/>
    </xf>
    <xf numFmtId="0" fontId="90" fillId="52" borderId="0" xfId="0" applyFont="1" applyFill="1"/>
    <xf numFmtId="0" fontId="91" fillId="52" borderId="0" xfId="0" applyFont="1" applyFill="1"/>
    <xf numFmtId="0" fontId="92" fillId="33" borderId="0" xfId="0" applyFont="1" applyFill="1"/>
    <xf numFmtId="0" fontId="84" fillId="52" borderId="0" xfId="0" applyFont="1" applyFill="1"/>
    <xf numFmtId="0" fontId="92" fillId="52" borderId="0" xfId="0" applyFont="1" applyFill="1"/>
    <xf numFmtId="0" fontId="90" fillId="33" borderId="0" xfId="0" applyFont="1" applyFill="1"/>
    <xf numFmtId="0" fontId="91" fillId="33" borderId="0" xfId="0" applyFont="1" applyFill="1"/>
    <xf numFmtId="0" fontId="93" fillId="33" borderId="0" xfId="0" applyFont="1" applyFill="1"/>
    <xf numFmtId="0" fontId="94" fillId="33" borderId="0" xfId="0" applyFont="1" applyFill="1"/>
    <xf numFmtId="0" fontId="87" fillId="33" borderId="0" xfId="0" applyFont="1" applyFill="1" applyAlignment="1">
      <alignment vertical="center"/>
    </xf>
    <xf numFmtId="0" fontId="95" fillId="33" borderId="0" xfId="0" applyFont="1" applyFill="1"/>
    <xf numFmtId="0" fontId="89" fillId="53" borderId="93" xfId="0" applyFont="1" applyFill="1" applyBorder="1" applyAlignment="1">
      <alignment horizontal="left" vertical="center" shrinkToFit="1"/>
    </xf>
    <xf numFmtId="0" fontId="88" fillId="33" borderId="70" xfId="0" applyFont="1" applyFill="1" applyBorder="1" applyAlignment="1">
      <alignment horizontal="left"/>
    </xf>
    <xf numFmtId="0" fontId="89" fillId="55" borderId="70" xfId="0" applyFont="1" applyFill="1" applyBorder="1" applyAlignment="1">
      <alignment horizontal="left" vertical="center" shrinkToFit="1"/>
    </xf>
    <xf numFmtId="0" fontId="89" fillId="53" borderId="85" xfId="0" applyFont="1" applyFill="1" applyBorder="1" applyAlignment="1">
      <alignment horizontal="left" vertical="center" shrinkToFit="1"/>
    </xf>
    <xf numFmtId="0" fontId="98" fillId="33" borderId="0" xfId="0" applyFont="1" applyFill="1"/>
    <xf numFmtId="164" fontId="21" fillId="33" borderId="39" xfId="0" applyNumberFormat="1" applyFont="1" applyFill="1" applyBorder="1" applyAlignment="1">
      <alignment horizontal="center"/>
    </xf>
    <xf numFmtId="164" fontId="21" fillId="33" borderId="67" xfId="0" applyNumberFormat="1" applyFont="1" applyFill="1" applyBorder="1" applyAlignment="1">
      <alignment horizontal="center"/>
    </xf>
    <xf numFmtId="164" fontId="21" fillId="33" borderId="0" xfId="0" applyNumberFormat="1" applyFont="1" applyFill="1" applyAlignment="1">
      <alignment horizontal="center"/>
    </xf>
    <xf numFmtId="3" fontId="21" fillId="33" borderId="0" xfId="0" applyNumberFormat="1" applyFont="1" applyFill="1"/>
    <xf numFmtId="9" fontId="21" fillId="33" borderId="0" xfId="0" applyNumberFormat="1" applyFont="1" applyFill="1"/>
    <xf numFmtId="1" fontId="99" fillId="33" borderId="0" xfId="0" applyNumberFormat="1" applyFont="1" applyFill="1"/>
    <xf numFmtId="1" fontId="99" fillId="33" borderId="0" xfId="0" applyNumberFormat="1" applyFont="1" applyFill="1" applyAlignment="1">
      <alignment horizontal="right"/>
    </xf>
    <xf numFmtId="3" fontId="99" fillId="33" borderId="0" xfId="0" applyNumberFormat="1" applyFont="1" applyFill="1" applyAlignment="1">
      <alignment horizontal="centerContinuous"/>
    </xf>
    <xf numFmtId="0" fontId="99" fillId="33" borderId="0" xfId="0" applyFont="1" applyFill="1" applyAlignment="1">
      <alignment horizontal="centerContinuous"/>
    </xf>
    <xf numFmtId="49" fontId="99" fillId="33" borderId="0" xfId="0" applyNumberFormat="1" applyFont="1" applyFill="1" applyAlignment="1">
      <alignment horizontal="right"/>
    </xf>
    <xf numFmtId="49" fontId="99" fillId="33" borderId="0" xfId="0" applyNumberFormat="1" applyFont="1" applyFill="1"/>
    <xf numFmtId="3" fontId="99" fillId="33" borderId="0" xfId="0" applyNumberFormat="1" applyFont="1" applyFill="1" applyAlignment="1">
      <alignment horizontal="right"/>
    </xf>
    <xf numFmtId="3" fontId="99" fillId="33" borderId="0" xfId="0" applyNumberFormat="1" applyFont="1" applyFill="1"/>
    <xf numFmtId="1" fontId="21" fillId="33" borderId="0" xfId="0" applyNumberFormat="1" applyFont="1" applyFill="1"/>
    <xf numFmtId="3" fontId="64" fillId="33" borderId="0" xfId="0" applyNumberFormat="1" applyFont="1" applyFill="1" applyAlignment="1">
      <alignment horizontal="center"/>
    </xf>
    <xf numFmtId="164" fontId="21" fillId="33" borderId="0" xfId="0" applyNumberFormat="1" applyFont="1" applyFill="1"/>
    <xf numFmtId="175" fontId="21" fillId="33" borderId="0" xfId="3000" applyNumberFormat="1" applyFont="1" applyFill="1"/>
    <xf numFmtId="176" fontId="21" fillId="33" borderId="49" xfId="0" applyNumberFormat="1" applyFont="1" applyFill="1" applyBorder="1" applyAlignment="1">
      <alignment horizontal="left"/>
    </xf>
    <xf numFmtId="176" fontId="21" fillId="33" borderId="61" xfId="0" applyNumberFormat="1" applyFont="1" applyFill="1" applyBorder="1" applyAlignment="1">
      <alignment horizontal="left"/>
    </xf>
    <xf numFmtId="176" fontId="21" fillId="33" borderId="67" xfId="0" applyNumberFormat="1" applyFont="1" applyFill="1" applyBorder="1" applyAlignment="1">
      <alignment horizontal="left"/>
    </xf>
    <xf numFmtId="3" fontId="24" fillId="33" borderId="27" xfId="0" applyNumberFormat="1" applyFont="1" applyFill="1" applyBorder="1" applyAlignment="1">
      <alignment horizontal="left"/>
    </xf>
    <xf numFmtId="3" fontId="24" fillId="33" borderId="64" xfId="0" applyNumberFormat="1" applyFont="1" applyFill="1" applyBorder="1" applyAlignment="1">
      <alignment horizontal="left"/>
    </xf>
    <xf numFmtId="0" fontId="21" fillId="33" borderId="76" xfId="0" applyFont="1" applyFill="1" applyBorder="1"/>
    <xf numFmtId="175" fontId="21" fillId="33" borderId="0" xfId="3000" applyNumberFormat="1" applyFont="1" applyFill="1" applyBorder="1"/>
    <xf numFmtId="164" fontId="21" fillId="0" borderId="39" xfId="0" applyNumberFormat="1" applyFont="1" applyBorder="1"/>
    <xf numFmtId="10" fontId="21" fillId="33" borderId="0" xfId="2999" applyNumberFormat="1" applyFont="1" applyFill="1" applyBorder="1"/>
    <xf numFmtId="175" fontId="0" fillId="0" borderId="0" xfId="3000" applyNumberFormat="1" applyFont="1"/>
    <xf numFmtId="0" fontId="24" fillId="33" borderId="0" xfId="0" applyFont="1" applyFill="1"/>
    <xf numFmtId="174" fontId="21" fillId="33" borderId="46" xfId="0" applyNumberFormat="1" applyFont="1" applyFill="1" applyBorder="1" applyAlignment="1">
      <alignment horizontal="center"/>
    </xf>
    <xf numFmtId="174" fontId="21" fillId="33" borderId="33" xfId="0" applyNumberFormat="1" applyFont="1" applyFill="1" applyBorder="1" applyAlignment="1">
      <alignment horizontal="center"/>
    </xf>
    <xf numFmtId="174" fontId="21" fillId="33" borderId="63" xfId="0" applyNumberFormat="1" applyFont="1" applyFill="1" applyBorder="1" applyAlignment="1">
      <alignment horizontal="left"/>
    </xf>
    <xf numFmtId="174" fontId="21" fillId="33" borderId="61" xfId="0" applyNumberFormat="1" applyFont="1" applyFill="1" applyBorder="1" applyAlignment="1">
      <alignment horizontal="left"/>
    </xf>
    <xf numFmtId="174" fontId="21" fillId="33" borderId="33" xfId="0" applyNumberFormat="1" applyFont="1" applyFill="1" applyBorder="1" applyAlignment="1">
      <alignment horizontal="left"/>
    </xf>
    <xf numFmtId="174" fontId="21" fillId="33" borderId="49" xfId="0" applyNumberFormat="1" applyFont="1" applyFill="1" applyBorder="1" applyAlignment="1">
      <alignment horizontal="left"/>
    </xf>
    <xf numFmtId="9" fontId="0" fillId="0" borderId="0" xfId="0" applyNumberFormat="1"/>
    <xf numFmtId="43" fontId="0" fillId="0" borderId="0" xfId="3000" applyFont="1"/>
    <xf numFmtId="43" fontId="0" fillId="0" borderId="0" xfId="0" applyNumberFormat="1"/>
    <xf numFmtId="177" fontId="21" fillId="33" borderId="0" xfId="0" applyNumberFormat="1" applyFont="1" applyFill="1" applyAlignment="1">
      <alignment horizontal="center"/>
    </xf>
    <xf numFmtId="0" fontId="102" fillId="33" borderId="0" xfId="0" applyFont="1" applyFill="1"/>
    <xf numFmtId="43" fontId="21" fillId="33" borderId="0" xfId="3000" applyFont="1" applyFill="1"/>
    <xf numFmtId="3" fontId="0" fillId="0" borderId="0" xfId="0" applyNumberFormat="1"/>
    <xf numFmtId="1" fontId="0" fillId="0" borderId="0" xfId="0" applyNumberFormat="1"/>
    <xf numFmtId="0" fontId="103" fillId="0" borderId="0" xfId="0" applyFont="1"/>
    <xf numFmtId="2" fontId="21" fillId="0" borderId="63" xfId="0" applyNumberFormat="1" applyFont="1" applyBorder="1" applyAlignment="1">
      <alignment horizontal="left"/>
    </xf>
    <xf numFmtId="2" fontId="21" fillId="0" borderId="61" xfId="0" applyNumberFormat="1" applyFont="1" applyBorder="1" applyAlignment="1">
      <alignment horizontal="left"/>
    </xf>
    <xf numFmtId="2" fontId="21" fillId="0" borderId="33" xfId="0" applyNumberFormat="1" applyFont="1" applyBorder="1" applyAlignment="1">
      <alignment horizontal="left"/>
    </xf>
    <xf numFmtId="2" fontId="21" fillId="0" borderId="49" xfId="0" applyNumberFormat="1" applyFont="1" applyBorder="1" applyAlignment="1">
      <alignment horizontal="left"/>
    </xf>
    <xf numFmtId="0" fontId="21" fillId="0" borderId="53" xfId="0" applyFont="1" applyBorder="1"/>
    <xf numFmtId="3" fontId="21" fillId="33" borderId="113" xfId="0" applyNumberFormat="1" applyFont="1" applyFill="1" applyBorder="1" applyAlignment="1">
      <alignment horizontal="center"/>
    </xf>
    <xf numFmtId="164" fontId="21" fillId="33" borderId="63" xfId="0" applyNumberFormat="1" applyFont="1" applyFill="1" applyBorder="1" applyAlignment="1">
      <alignment horizontal="center"/>
    </xf>
    <xf numFmtId="4" fontId="21" fillId="57" borderId="27" xfId="0" applyNumberFormat="1" applyFont="1" applyFill="1" applyBorder="1" applyAlignment="1">
      <alignment horizontal="center"/>
    </xf>
    <xf numFmtId="9" fontId="21" fillId="33" borderId="0" xfId="2999" applyFont="1" applyFill="1"/>
    <xf numFmtId="0" fontId="21" fillId="33" borderId="57" xfId="0" applyFont="1" applyFill="1" applyBorder="1"/>
    <xf numFmtId="164" fontId="21" fillId="0" borderId="46" xfId="0" applyNumberFormat="1" applyFont="1" applyBorder="1"/>
    <xf numFmtId="0" fontId="21" fillId="0" borderId="46" xfId="0" applyFont="1" applyBorder="1"/>
    <xf numFmtId="8" fontId="21" fillId="0" borderId="46" xfId="0" applyNumberFormat="1" applyFont="1" applyBorder="1"/>
    <xf numFmtId="164" fontId="21" fillId="0" borderId="33" xfId="0" applyNumberFormat="1" applyFont="1" applyBorder="1"/>
    <xf numFmtId="8" fontId="21" fillId="0" borderId="33" xfId="0" applyNumberFormat="1" applyFont="1" applyBorder="1"/>
    <xf numFmtId="0" fontId="21" fillId="0" borderId="33" xfId="0" applyFont="1" applyBorder="1"/>
    <xf numFmtId="164" fontId="21" fillId="0" borderId="57" xfId="0" applyNumberFormat="1" applyFont="1" applyBorder="1"/>
    <xf numFmtId="181" fontId="21" fillId="33" borderId="61" xfId="0" applyNumberFormat="1" applyFont="1" applyFill="1" applyBorder="1" applyAlignment="1">
      <alignment horizontal="left"/>
    </xf>
    <xf numFmtId="181" fontId="21" fillId="0" borderId="63" xfId="0" applyNumberFormat="1" applyFont="1" applyBorder="1"/>
    <xf numFmtId="176" fontId="21" fillId="0" borderId="63" xfId="0" applyNumberFormat="1" applyFont="1" applyBorder="1"/>
    <xf numFmtId="171" fontId="0" fillId="0" borderId="0" xfId="0" applyNumberFormat="1"/>
    <xf numFmtId="0" fontId="16" fillId="0" borderId="0" xfId="0" applyFont="1"/>
    <xf numFmtId="0" fontId="21" fillId="0" borderId="48" xfId="0" applyFont="1" applyBorder="1"/>
    <xf numFmtId="179" fontId="21" fillId="33" borderId="76" xfId="3001" applyNumberFormat="1" applyFont="1" applyFill="1" applyBorder="1"/>
    <xf numFmtId="0" fontId="24" fillId="33" borderId="0" xfId="0" applyFont="1" applyFill="1" applyAlignment="1">
      <alignment wrapText="1"/>
    </xf>
    <xf numFmtId="3" fontId="24" fillId="33" borderId="114" xfId="0" applyNumberFormat="1" applyFont="1" applyFill="1" applyBorder="1" applyAlignment="1">
      <alignment horizontal="left"/>
    </xf>
    <xf numFmtId="164" fontId="87" fillId="33" borderId="0" xfId="0" applyNumberFormat="1" applyFont="1" applyFill="1"/>
    <xf numFmtId="0" fontId="105" fillId="33" borderId="0" xfId="0" applyFont="1" applyFill="1"/>
    <xf numFmtId="0" fontId="105" fillId="33" borderId="0" xfId="0" applyFont="1" applyFill="1" applyAlignment="1">
      <alignment horizontal="center"/>
    </xf>
    <xf numFmtId="49" fontId="105" fillId="33" borderId="0" xfId="0" applyNumberFormat="1" applyFont="1" applyFill="1" applyAlignment="1">
      <alignment horizontal="center"/>
    </xf>
    <xf numFmtId="177" fontId="105" fillId="33" borderId="0" xfId="0" applyNumberFormat="1" applyFont="1" applyFill="1" applyAlignment="1">
      <alignment horizontal="center"/>
    </xf>
    <xf numFmtId="9" fontId="105" fillId="33" borderId="0" xfId="0" applyNumberFormat="1" applyFont="1" applyFill="1" applyAlignment="1">
      <alignment horizontal="center"/>
    </xf>
    <xf numFmtId="3" fontId="105" fillId="33" borderId="0" xfId="0" applyNumberFormat="1" applyFont="1" applyFill="1" applyAlignment="1">
      <alignment horizontal="center"/>
    </xf>
    <xf numFmtId="165" fontId="21" fillId="33" borderId="0" xfId="0" applyNumberFormat="1" applyFont="1" applyFill="1"/>
    <xf numFmtId="177" fontId="21" fillId="33" borderId="0" xfId="0" applyNumberFormat="1" applyFont="1" applyFill="1"/>
    <xf numFmtId="183" fontId="21" fillId="33" borderId="63" xfId="0" applyNumberFormat="1" applyFont="1" applyFill="1" applyBorder="1" applyAlignment="1">
      <alignment horizontal="left"/>
    </xf>
    <xf numFmtId="0" fontId="0" fillId="0" borderId="0" xfId="0" applyAlignment="1">
      <alignment horizontal="center" wrapText="1"/>
    </xf>
    <xf numFmtId="0" fontId="0" fillId="0" borderId="0" xfId="0" applyAlignment="1">
      <alignment wrapText="1"/>
    </xf>
    <xf numFmtId="0" fontId="21" fillId="57" borderId="54" xfId="0" applyFont="1" applyFill="1" applyBorder="1" applyAlignment="1">
      <alignment wrapText="1"/>
    </xf>
    <xf numFmtId="0" fontId="16" fillId="0" borderId="0" xfId="0" applyFont="1" applyAlignment="1">
      <alignment horizontal="right"/>
    </xf>
    <xf numFmtId="175" fontId="16" fillId="0" borderId="0" xfId="3000" applyNumberFormat="1" applyFont="1"/>
    <xf numFmtId="0" fontId="21" fillId="57" borderId="68" xfId="0" applyFont="1" applyFill="1" applyBorder="1" applyAlignment="1">
      <alignment wrapText="1"/>
    </xf>
    <xf numFmtId="179" fontId="16" fillId="0" borderId="0" xfId="3001" applyNumberFormat="1" applyFont="1"/>
    <xf numFmtId="3" fontId="21" fillId="0" borderId="46" xfId="0" applyNumberFormat="1" applyFont="1" applyBorder="1" applyAlignment="1">
      <alignment horizontal="center"/>
    </xf>
    <xf numFmtId="0" fontId="21" fillId="57" borderId="121" xfId="0" applyFont="1" applyFill="1" applyBorder="1" applyAlignment="1">
      <alignment wrapText="1"/>
    </xf>
    <xf numFmtId="0" fontId="21" fillId="57" borderId="122" xfId="0" applyFont="1" applyFill="1" applyBorder="1" applyAlignment="1">
      <alignment wrapText="1"/>
    </xf>
    <xf numFmtId="0" fontId="21" fillId="57" borderId="122" xfId="0" applyFont="1" applyFill="1" applyBorder="1"/>
    <xf numFmtId="0" fontId="21" fillId="57" borderId="130" xfId="0" applyFont="1" applyFill="1" applyBorder="1" applyAlignment="1">
      <alignment wrapText="1"/>
    </xf>
    <xf numFmtId="0" fontId="21" fillId="57" borderId="131" xfId="0" applyFont="1" applyFill="1" applyBorder="1"/>
    <xf numFmtId="164" fontId="106" fillId="33" borderId="51" xfId="0" applyNumberFormat="1" applyFont="1" applyFill="1" applyBorder="1" applyAlignment="1">
      <alignment horizontal="center"/>
    </xf>
    <xf numFmtId="0" fontId="107" fillId="0" borderId="123" xfId="0" applyFont="1" applyBorder="1"/>
    <xf numFmtId="0" fontId="107" fillId="0" borderId="118" xfId="0" applyFont="1" applyBorder="1"/>
    <xf numFmtId="175" fontId="107" fillId="0" borderId="123" xfId="3000" applyNumberFormat="1" applyFont="1" applyBorder="1"/>
    <xf numFmtId="175" fontId="107" fillId="0" borderId="0" xfId="3000" applyNumberFormat="1" applyFont="1" applyBorder="1"/>
    <xf numFmtId="175" fontId="107" fillId="0" borderId="118" xfId="3000" applyNumberFormat="1" applyFont="1" applyBorder="1"/>
    <xf numFmtId="179" fontId="107" fillId="0" borderId="123" xfId="3001" applyNumberFormat="1" applyFont="1" applyBorder="1"/>
    <xf numFmtId="179" fontId="107" fillId="0" borderId="0" xfId="3001" applyNumberFormat="1" applyFont="1" applyBorder="1"/>
    <xf numFmtId="179" fontId="107" fillId="0" borderId="118" xfId="3001" applyNumberFormat="1" applyFont="1" applyBorder="1"/>
    <xf numFmtId="0" fontId="107" fillId="0" borderId="0" xfId="0" applyFont="1"/>
    <xf numFmtId="0" fontId="107" fillId="0" borderId="124" xfId="0" applyFont="1" applyBorder="1"/>
    <xf numFmtId="0" fontId="107" fillId="0" borderId="125" xfId="0" applyFont="1" applyBorder="1"/>
    <xf numFmtId="175" fontId="107" fillId="0" borderId="124" xfId="3000" applyNumberFormat="1" applyFont="1" applyBorder="1"/>
    <xf numFmtId="175" fontId="107" fillId="0" borderId="126" xfId="3000" applyNumberFormat="1" applyFont="1" applyBorder="1"/>
    <xf numFmtId="175" fontId="107" fillId="0" borderId="125" xfId="3000" applyNumberFormat="1" applyFont="1" applyBorder="1"/>
    <xf numFmtId="179" fontId="107" fillId="0" borderId="124" xfId="3001" applyNumberFormat="1" applyFont="1" applyBorder="1"/>
    <xf numFmtId="179" fontId="107" fillId="0" borderId="126" xfId="3001" applyNumberFormat="1" applyFont="1" applyBorder="1"/>
    <xf numFmtId="179" fontId="107" fillId="0" borderId="125" xfId="3001" applyNumberFormat="1" applyFont="1" applyBorder="1"/>
    <xf numFmtId="0" fontId="108" fillId="33" borderId="0" xfId="0" applyFont="1" applyFill="1"/>
    <xf numFmtId="4" fontId="21" fillId="0" borderId="33" xfId="0" applyNumberFormat="1" applyFont="1" applyBorder="1" applyAlignment="1">
      <alignment horizontal="center"/>
    </xf>
    <xf numFmtId="4" fontId="21" fillId="0" borderId="49" xfId="0" applyNumberFormat="1" applyFont="1" applyBorder="1" applyAlignment="1">
      <alignment horizontal="center"/>
    </xf>
    <xf numFmtId="179" fontId="21" fillId="33" borderId="35" xfId="3001" applyNumberFormat="1" applyFont="1" applyFill="1" applyBorder="1"/>
    <xf numFmtId="0" fontId="21" fillId="0" borderId="66" xfId="0" applyFont="1" applyBorder="1"/>
    <xf numFmtId="0" fontId="21" fillId="0" borderId="49" xfId="0" applyFont="1" applyBorder="1"/>
    <xf numFmtId="0" fontId="21" fillId="0" borderId="90" xfId="0" applyFont="1" applyBorder="1"/>
    <xf numFmtId="0" fontId="21" fillId="0" borderId="54" xfId="0" applyFont="1" applyBorder="1"/>
    <xf numFmtId="0" fontId="21" fillId="0" borderId="45" xfId="0" applyFont="1" applyBorder="1"/>
    <xf numFmtId="0" fontId="21" fillId="0" borderId="50" xfId="0" applyFont="1" applyBorder="1"/>
    <xf numFmtId="3" fontId="21" fillId="0" borderId="33" xfId="0" applyNumberFormat="1" applyFont="1" applyBorder="1" applyAlignment="1">
      <alignment horizontal="center"/>
    </xf>
    <xf numFmtId="3" fontId="21" fillId="0" borderId="51" xfId="0" applyNumberFormat="1" applyFont="1" applyBorder="1" applyAlignment="1">
      <alignment horizontal="center"/>
    </xf>
    <xf numFmtId="164" fontId="21" fillId="0" borderId="33" xfId="0" applyNumberFormat="1" applyFont="1" applyBorder="1" applyAlignment="1">
      <alignment horizontal="center"/>
    </xf>
    <xf numFmtId="175" fontId="21" fillId="0" borderId="0" xfId="3000" applyNumberFormat="1" applyFont="1" applyFill="1"/>
    <xf numFmtId="0" fontId="75" fillId="0" borderId="0" xfId="0" applyFont="1"/>
    <xf numFmtId="0" fontId="76" fillId="0" borderId="0" xfId="0" applyFont="1"/>
    <xf numFmtId="0" fontId="77" fillId="0" borderId="0" xfId="0" applyFont="1"/>
    <xf numFmtId="0" fontId="78" fillId="0" borderId="0" xfId="0" applyFont="1"/>
    <xf numFmtId="0" fontId="79" fillId="0" borderId="0" xfId="0" applyFont="1"/>
    <xf numFmtId="0" fontId="80" fillId="0" borderId="0" xfId="0" applyFont="1" applyAlignment="1">
      <alignment horizontal="left"/>
    </xf>
    <xf numFmtId="0" fontId="21" fillId="0" borderId="100" xfId="0" applyFont="1" applyBorder="1"/>
    <xf numFmtId="0" fontId="21" fillId="0" borderId="60" xfId="0" applyFont="1" applyBorder="1" applyAlignment="1">
      <alignment vertical="top" wrapText="1"/>
    </xf>
    <xf numFmtId="0" fontId="21" fillId="0" borderId="63" xfId="0" applyFont="1" applyBorder="1"/>
    <xf numFmtId="0" fontId="21" fillId="0" borderId="73" xfId="0" applyFont="1" applyBorder="1"/>
    <xf numFmtId="0" fontId="21" fillId="0" borderId="99" xfId="0" applyFont="1" applyBorder="1"/>
    <xf numFmtId="4" fontId="76" fillId="0" borderId="0" xfId="0" applyNumberFormat="1" applyFont="1"/>
    <xf numFmtId="173" fontId="76" fillId="0" borderId="0" xfId="0" applyNumberFormat="1" applyFont="1"/>
    <xf numFmtId="0" fontId="21" fillId="0" borderId="75" xfId="0" applyFont="1" applyBorder="1"/>
    <xf numFmtId="0" fontId="21" fillId="0" borderId="39" xfId="0" applyFont="1" applyBorder="1"/>
    <xf numFmtId="0" fontId="21" fillId="0" borderId="74" xfId="0" applyFont="1" applyBorder="1"/>
    <xf numFmtId="0" fontId="21" fillId="0" borderId="51" xfId="0" applyFont="1" applyBorder="1"/>
    <xf numFmtId="0" fontId="21" fillId="0" borderId="76" xfId="0" applyFont="1" applyBorder="1"/>
    <xf numFmtId="8" fontId="21" fillId="0" borderId="51" xfId="0" applyNumberFormat="1" applyFont="1" applyBorder="1"/>
    <xf numFmtId="0" fontId="21" fillId="0" borderId="78" xfId="0" applyFont="1" applyBorder="1"/>
    <xf numFmtId="0" fontId="21" fillId="0" borderId="96" xfId="0" applyFont="1" applyBorder="1" applyAlignment="1">
      <alignment vertical="top"/>
    </xf>
    <xf numFmtId="6" fontId="21" fillId="0" borderId="56" xfId="0" applyNumberFormat="1" applyFont="1" applyBorder="1" applyAlignment="1">
      <alignment vertical="top"/>
    </xf>
    <xf numFmtId="0" fontId="21" fillId="0" borderId="56" xfId="0" applyFont="1" applyBorder="1" applyAlignment="1">
      <alignment vertical="top"/>
    </xf>
    <xf numFmtId="8" fontId="21" fillId="0" borderId="53" xfId="0" applyNumberFormat="1" applyFont="1" applyBorder="1" applyAlignment="1">
      <alignment vertical="top"/>
    </xf>
    <xf numFmtId="0" fontId="21" fillId="0" borderId="53" xfId="0" applyFont="1" applyBorder="1" applyAlignment="1">
      <alignment horizontal="left" vertical="top"/>
    </xf>
    <xf numFmtId="0" fontId="21" fillId="0" borderId="58" xfId="0" applyFont="1" applyBorder="1" applyAlignment="1">
      <alignment vertical="top" wrapText="1"/>
    </xf>
    <xf numFmtId="0" fontId="65" fillId="0" borderId="0" xfId="2998" applyFill="1" applyAlignment="1">
      <alignment vertical="top" wrapText="1"/>
    </xf>
    <xf numFmtId="0" fontId="21" fillId="0" borderId="55" xfId="0" applyFont="1" applyBorder="1" applyAlignment="1">
      <alignment wrapText="1"/>
    </xf>
    <xf numFmtId="0" fontId="21" fillId="0" borderId="104" xfId="0" applyFont="1" applyBorder="1" applyAlignment="1">
      <alignment vertical="top" wrapText="1"/>
    </xf>
    <xf numFmtId="165" fontId="21" fillId="0" borderId="106" xfId="0" applyNumberFormat="1" applyFont="1" applyBorder="1" applyAlignment="1">
      <alignment horizontal="right" vertical="top"/>
    </xf>
    <xf numFmtId="0" fontId="21" fillId="0" borderId="107" xfId="0" applyFont="1" applyBorder="1" applyAlignment="1">
      <alignment horizontal="right" vertical="top"/>
    </xf>
    <xf numFmtId="8" fontId="21" fillId="0" borderId="72" xfId="0" applyNumberFormat="1" applyFont="1" applyBorder="1" applyAlignment="1">
      <alignment horizontal="right" vertical="top"/>
    </xf>
    <xf numFmtId="0" fontId="21" fillId="0" borderId="46" xfId="0" applyFont="1" applyBorder="1" applyAlignment="1">
      <alignment horizontal="left" vertical="top"/>
    </xf>
    <xf numFmtId="0" fontId="21" fillId="0" borderId="47" xfId="0" applyFont="1" applyBorder="1" applyAlignment="1">
      <alignment vertical="top" wrapText="1"/>
    </xf>
    <xf numFmtId="0" fontId="21" fillId="0" borderId="90" xfId="0" applyFont="1" applyBorder="1" applyAlignment="1">
      <alignment vertical="top" wrapText="1"/>
    </xf>
    <xf numFmtId="165" fontId="21" fillId="0" borderId="108" xfId="0" applyNumberFormat="1" applyFont="1" applyBorder="1" applyAlignment="1">
      <alignment horizontal="right" vertical="top"/>
    </xf>
    <xf numFmtId="0" fontId="21" fillId="0" borderId="109" xfId="0" applyFont="1" applyBorder="1" applyAlignment="1">
      <alignment horizontal="right" vertical="top"/>
    </xf>
    <xf numFmtId="8" fontId="21" fillId="0" borderId="73" xfId="0" applyNumberFormat="1" applyFont="1" applyBorder="1" applyAlignment="1">
      <alignment horizontal="right" vertical="top"/>
    </xf>
    <xf numFmtId="0" fontId="21" fillId="0" borderId="33" xfId="0" applyFont="1" applyBorder="1" applyAlignment="1">
      <alignment horizontal="left" vertical="top"/>
    </xf>
    <xf numFmtId="0" fontId="21" fillId="0" borderId="49" xfId="0" applyFont="1" applyBorder="1" applyAlignment="1">
      <alignment vertical="top" wrapText="1"/>
    </xf>
    <xf numFmtId="0" fontId="21" fillId="0" borderId="105" xfId="0" applyFont="1" applyBorder="1" applyAlignment="1">
      <alignment vertical="top" wrapText="1"/>
    </xf>
    <xf numFmtId="165" fontId="21" fillId="0" borderId="110" xfId="0" applyNumberFormat="1" applyFont="1" applyBorder="1" applyAlignment="1">
      <alignment horizontal="right" vertical="top"/>
    </xf>
    <xf numFmtId="0" fontId="21" fillId="0" borderId="111" xfId="0" applyFont="1" applyBorder="1" applyAlignment="1">
      <alignment horizontal="right" vertical="top"/>
    </xf>
    <xf numFmtId="8" fontId="21" fillId="0" borderId="74" xfId="0" applyNumberFormat="1" applyFont="1" applyBorder="1" applyAlignment="1">
      <alignment horizontal="right" vertical="top"/>
    </xf>
    <xf numFmtId="0" fontId="21" fillId="0" borderId="51" xfId="0" applyFont="1" applyBorder="1" applyAlignment="1">
      <alignment horizontal="left" vertical="top"/>
    </xf>
    <xf numFmtId="0" fontId="21" fillId="0" borderId="52" xfId="0" applyFont="1" applyBorder="1" applyAlignment="1">
      <alignment vertical="top" wrapText="1"/>
    </xf>
    <xf numFmtId="0" fontId="21" fillId="0" borderId="47" xfId="0" applyFont="1" applyBorder="1"/>
    <xf numFmtId="2" fontId="21" fillId="0" borderId="33" xfId="0" applyNumberFormat="1" applyFont="1" applyBorder="1"/>
    <xf numFmtId="165" fontId="21" fillId="0" borderId="33" xfId="0" applyNumberFormat="1" applyFont="1" applyBorder="1"/>
    <xf numFmtId="165" fontId="21" fillId="0" borderId="51" xfId="0" applyNumberFormat="1" applyFont="1" applyBorder="1"/>
    <xf numFmtId="0" fontId="21" fillId="0" borderId="52" xfId="0" applyFont="1" applyBorder="1"/>
    <xf numFmtId="0" fontId="21" fillId="0" borderId="72" xfId="0" applyFont="1" applyBorder="1"/>
    <xf numFmtId="2" fontId="21" fillId="0" borderId="46" xfId="0" applyNumberFormat="1" applyFont="1" applyBorder="1"/>
    <xf numFmtId="180" fontId="21" fillId="0" borderId="33" xfId="0" applyNumberFormat="1" applyFont="1" applyBorder="1"/>
    <xf numFmtId="174" fontId="21" fillId="0" borderId="51" xfId="0" applyNumberFormat="1" applyFont="1" applyBorder="1"/>
    <xf numFmtId="0" fontId="21" fillId="0" borderId="60" xfId="0" applyFont="1" applyBorder="1" applyAlignment="1">
      <alignment horizontal="left" vertical="top" wrapText="1"/>
    </xf>
    <xf numFmtId="2" fontId="21" fillId="0" borderId="51" xfId="0" applyNumberFormat="1" applyFont="1" applyBorder="1"/>
    <xf numFmtId="173" fontId="21" fillId="0" borderId="46" xfId="0" applyNumberFormat="1" applyFont="1" applyBorder="1"/>
    <xf numFmtId="182" fontId="76" fillId="0" borderId="0" xfId="0" applyNumberFormat="1" applyFont="1"/>
    <xf numFmtId="182" fontId="21" fillId="0" borderId="33" xfId="0" applyNumberFormat="1" applyFont="1" applyBorder="1"/>
    <xf numFmtId="181" fontId="76" fillId="0" borderId="0" xfId="0" applyNumberFormat="1" applyFont="1"/>
    <xf numFmtId="170" fontId="21" fillId="0" borderId="33" xfId="0" applyNumberFormat="1" applyFont="1" applyBorder="1"/>
    <xf numFmtId="173" fontId="21" fillId="0" borderId="33" xfId="0" applyNumberFormat="1" applyFont="1" applyBorder="1"/>
    <xf numFmtId="178" fontId="21" fillId="0" borderId="33" xfId="0" applyNumberFormat="1" applyFont="1" applyBorder="1"/>
    <xf numFmtId="0" fontId="21" fillId="0" borderId="46" xfId="0" applyFont="1" applyBorder="1" applyAlignment="1">
      <alignment vertical="top" wrapText="1"/>
    </xf>
    <xf numFmtId="6" fontId="21" fillId="0" borderId="33" xfId="0" applyNumberFormat="1" applyFont="1" applyBorder="1"/>
    <xf numFmtId="181" fontId="21" fillId="0" borderId="33" xfId="0" applyNumberFormat="1" applyFont="1" applyBorder="1"/>
    <xf numFmtId="165" fontId="76" fillId="0" borderId="0" xfId="0" applyNumberFormat="1" applyFont="1"/>
    <xf numFmtId="181" fontId="21" fillId="0" borderId="39" xfId="0" applyNumberFormat="1" applyFont="1" applyBorder="1"/>
    <xf numFmtId="0" fontId="81" fillId="0" borderId="58" xfId="2998" applyFont="1" applyFill="1" applyBorder="1" applyAlignment="1">
      <alignment vertical="top" wrapText="1"/>
    </xf>
    <xf numFmtId="0" fontId="21" fillId="0" borderId="62" xfId="0" applyFont="1" applyBorder="1" applyAlignment="1">
      <alignment vertical="top" wrapText="1"/>
    </xf>
    <xf numFmtId="164" fontId="21" fillId="0" borderId="53" xfId="0" applyNumberFormat="1" applyFont="1" applyBorder="1"/>
    <xf numFmtId="8" fontId="21" fillId="0" borderId="53" xfId="0" applyNumberFormat="1" applyFont="1" applyBorder="1"/>
    <xf numFmtId="0" fontId="21" fillId="0" borderId="53" xfId="0" applyFont="1" applyBorder="1" applyAlignment="1">
      <alignment vertical="top" wrapText="1"/>
    </xf>
    <xf numFmtId="0" fontId="21" fillId="0" borderId="55" xfId="0" applyFont="1" applyBorder="1"/>
    <xf numFmtId="170" fontId="21" fillId="0" borderId="53" xfId="0" applyNumberFormat="1" applyFont="1" applyBorder="1"/>
    <xf numFmtId="0" fontId="21" fillId="0" borderId="69" xfId="0" applyFont="1" applyBorder="1"/>
    <xf numFmtId="165" fontId="21" fillId="0" borderId="56" xfId="0" applyNumberFormat="1" applyFont="1" applyBorder="1"/>
    <xf numFmtId="0" fontId="21" fillId="0" borderId="56" xfId="0" applyFont="1" applyBorder="1"/>
    <xf numFmtId="0" fontId="21" fillId="0" borderId="59" xfId="0" applyFont="1" applyBorder="1"/>
    <xf numFmtId="0" fontId="21" fillId="0" borderId="45" xfId="0" applyFont="1" applyBorder="1" applyAlignment="1">
      <alignment horizontal="left"/>
    </xf>
    <xf numFmtId="0" fontId="21" fillId="0" borderId="48" xfId="0" applyFont="1" applyBorder="1" applyAlignment="1">
      <alignment horizontal="left"/>
    </xf>
    <xf numFmtId="0" fontId="21" fillId="0" borderId="50" xfId="0" applyFont="1" applyBorder="1" applyAlignment="1">
      <alignment horizontal="left"/>
    </xf>
    <xf numFmtId="0" fontId="21" fillId="0" borderId="57" xfId="0" applyFont="1" applyBorder="1" applyAlignment="1">
      <alignment horizontal="left" vertical="top" wrapText="1"/>
    </xf>
    <xf numFmtId="0" fontId="21" fillId="0" borderId="57" xfId="0" applyFont="1" applyBorder="1"/>
    <xf numFmtId="2" fontId="21" fillId="0" borderId="46" xfId="0" applyNumberFormat="1" applyFont="1" applyBorder="1" applyAlignment="1">
      <alignment horizontal="right"/>
    </xf>
    <xf numFmtId="2" fontId="21" fillId="0" borderId="33" xfId="0" applyNumberFormat="1" applyFont="1" applyBorder="1" applyAlignment="1">
      <alignment horizontal="right"/>
    </xf>
    <xf numFmtId="2" fontId="21" fillId="0" borderId="39" xfId="0" applyNumberFormat="1" applyFont="1" applyBorder="1"/>
    <xf numFmtId="0" fontId="21" fillId="0" borderId="67" xfId="0" applyFont="1" applyBorder="1"/>
    <xf numFmtId="2" fontId="21" fillId="0" borderId="51" xfId="0" applyNumberFormat="1" applyFont="1" applyBorder="1" applyAlignment="1">
      <alignment horizontal="right"/>
    </xf>
    <xf numFmtId="0" fontId="21" fillId="0" borderId="33" xfId="0" applyFont="1" applyBorder="1" applyAlignment="1">
      <alignment horizontal="right"/>
    </xf>
    <xf numFmtId="0" fontId="21" fillId="0" borderId="51" xfId="0" applyFont="1" applyBorder="1" applyAlignment="1">
      <alignment horizontal="right"/>
    </xf>
    <xf numFmtId="0" fontId="21" fillId="0" borderId="61" xfId="0" applyFont="1" applyBorder="1"/>
    <xf numFmtId="0" fontId="21" fillId="0" borderId="88" xfId="0" applyFont="1" applyBorder="1"/>
    <xf numFmtId="2" fontId="21" fillId="0" borderId="63" xfId="0" applyNumberFormat="1" applyFont="1" applyBorder="1"/>
    <xf numFmtId="171" fontId="21" fillId="0" borderId="33" xfId="0" applyNumberFormat="1" applyFont="1" applyBorder="1"/>
    <xf numFmtId="9" fontId="21" fillId="0" borderId="33" xfId="0" applyNumberFormat="1" applyFont="1" applyBorder="1"/>
    <xf numFmtId="173" fontId="21" fillId="0" borderId="51" xfId="0" applyNumberFormat="1" applyFont="1" applyBorder="1"/>
    <xf numFmtId="3" fontId="21" fillId="0" borderId="46" xfId="0" applyNumberFormat="1" applyFont="1" applyBorder="1"/>
    <xf numFmtId="3" fontId="21" fillId="0" borderId="51" xfId="0" applyNumberFormat="1" applyFont="1" applyBorder="1"/>
    <xf numFmtId="3" fontId="21" fillId="0" borderId="39" xfId="0" applyNumberFormat="1" applyFont="1" applyBorder="1"/>
    <xf numFmtId="0" fontId="79" fillId="0" borderId="54" xfId="0" applyFont="1" applyBorder="1" applyAlignment="1">
      <alignment wrapText="1"/>
    </xf>
    <xf numFmtId="165" fontId="21" fillId="0" borderId="53" xfId="0" applyNumberFormat="1" applyFont="1" applyBorder="1"/>
    <xf numFmtId="0" fontId="81" fillId="0" borderId="53" xfId="2998" applyFont="1" applyFill="1" applyBorder="1"/>
    <xf numFmtId="165" fontId="21" fillId="0" borderId="46" xfId="0" applyNumberFormat="1" applyFont="1" applyBorder="1"/>
    <xf numFmtId="0" fontId="65" fillId="0" borderId="0" xfId="2998" applyFill="1"/>
    <xf numFmtId="0" fontId="21" fillId="0" borderId="59" xfId="0" applyFont="1" applyBorder="1" applyAlignment="1">
      <alignment vertical="top" wrapText="1"/>
    </xf>
    <xf numFmtId="0" fontId="21" fillId="0" borderId="46" xfId="0" applyFont="1" applyBorder="1" applyAlignment="1">
      <alignment horizontal="right"/>
    </xf>
    <xf numFmtId="0" fontId="21" fillId="0" borderId="39" xfId="0" applyFont="1" applyBorder="1" applyAlignment="1">
      <alignment horizontal="right"/>
    </xf>
    <xf numFmtId="165" fontId="21" fillId="0" borderId="46" xfId="0" applyNumberFormat="1" applyFont="1" applyBorder="1" applyAlignment="1">
      <alignment horizontal="right"/>
    </xf>
    <xf numFmtId="165" fontId="21" fillId="0" borderId="33" xfId="0" applyNumberFormat="1" applyFont="1" applyBorder="1" applyAlignment="1">
      <alignment horizontal="right"/>
    </xf>
    <xf numFmtId="165" fontId="21" fillId="0" borderId="51" xfId="0" applyNumberFormat="1" applyFont="1" applyBorder="1" applyAlignment="1">
      <alignment horizontal="right"/>
    </xf>
    <xf numFmtId="165" fontId="21" fillId="0" borderId="47" xfId="0" applyNumberFormat="1" applyFont="1" applyBorder="1"/>
    <xf numFmtId="0" fontId="21" fillId="0" borderId="77" xfId="0" applyFont="1" applyBorder="1"/>
    <xf numFmtId="165" fontId="21" fillId="0" borderId="49" xfId="0" applyNumberFormat="1" applyFont="1" applyBorder="1"/>
    <xf numFmtId="165" fontId="21" fillId="0" borderId="52" xfId="0" applyNumberFormat="1" applyFont="1" applyBorder="1"/>
    <xf numFmtId="0" fontId="79" fillId="0" borderId="54" xfId="0" applyFont="1" applyBorder="1"/>
    <xf numFmtId="0" fontId="21" fillId="0" borderId="56" xfId="0" applyFont="1" applyBorder="1" applyAlignment="1">
      <alignment horizontal="right"/>
    </xf>
    <xf numFmtId="165" fontId="21" fillId="0" borderId="112" xfId="0" applyNumberFormat="1" applyFont="1" applyBorder="1"/>
    <xf numFmtId="0" fontId="21" fillId="0" borderId="47" xfId="0" applyFont="1" applyBorder="1" applyAlignment="1">
      <alignment wrapText="1"/>
    </xf>
    <xf numFmtId="0" fontId="82" fillId="0" borderId="0" xfId="0" applyFont="1" applyAlignment="1">
      <alignment wrapText="1"/>
    </xf>
    <xf numFmtId="0" fontId="21" fillId="0" borderId="61" xfId="0" applyFont="1" applyBorder="1" applyAlignment="1">
      <alignment vertical="top" wrapText="1"/>
    </xf>
    <xf numFmtId="165" fontId="21" fillId="0" borderId="74" xfId="0" applyNumberFormat="1" applyFont="1" applyBorder="1"/>
    <xf numFmtId="0" fontId="21" fillId="0" borderId="132" xfId="0" applyFont="1" applyBorder="1"/>
    <xf numFmtId="0" fontId="21" fillId="0" borderId="92" xfId="0" applyFont="1" applyBorder="1"/>
    <xf numFmtId="44" fontId="21" fillId="0" borderId="56" xfId="3001" applyFont="1" applyFill="1" applyBorder="1" applyAlignment="1">
      <alignment horizontal="right"/>
    </xf>
    <xf numFmtId="9" fontId="21" fillId="0" borderId="56" xfId="0" applyNumberFormat="1" applyFont="1" applyBorder="1" applyAlignment="1">
      <alignment horizontal="right"/>
    </xf>
    <xf numFmtId="44" fontId="21" fillId="33" borderId="49" xfId="0" applyNumberFormat="1" applyFont="1" applyFill="1" applyBorder="1" applyAlignment="1">
      <alignment horizontal="left"/>
    </xf>
    <xf numFmtId="44" fontId="21" fillId="33" borderId="33" xfId="3001" applyFont="1" applyFill="1" applyBorder="1" applyAlignment="1">
      <alignment horizontal="left"/>
    </xf>
    <xf numFmtId="44" fontId="21" fillId="33" borderId="33" xfId="3001" applyFont="1" applyFill="1" applyBorder="1" applyAlignment="1">
      <alignment horizontal="center"/>
    </xf>
    <xf numFmtId="184" fontId="107" fillId="0" borderId="0" xfId="0" applyNumberFormat="1" applyFont="1"/>
    <xf numFmtId="2" fontId="0" fillId="0" borderId="0" xfId="0" applyNumberFormat="1"/>
    <xf numFmtId="4" fontId="0" fillId="0" borderId="0" xfId="0" applyNumberFormat="1"/>
    <xf numFmtId="185" fontId="21" fillId="33" borderId="46" xfId="0" applyNumberFormat="1" applyFont="1" applyFill="1" applyBorder="1" applyAlignment="1">
      <alignment horizontal="center"/>
    </xf>
    <xf numFmtId="0" fontId="100" fillId="0" borderId="101" xfId="2998" applyFont="1" applyFill="1" applyBorder="1" applyAlignment="1">
      <alignment horizontal="center" vertical="top" wrapText="1"/>
    </xf>
    <xf numFmtId="0" fontId="100" fillId="0" borderId="57" xfId="2998" applyFont="1" applyFill="1" applyBorder="1" applyAlignment="1">
      <alignment horizontal="center" vertical="top" wrapText="1"/>
    </xf>
    <xf numFmtId="0" fontId="82" fillId="0" borderId="0" xfId="0" applyFont="1" applyAlignment="1">
      <alignment horizontal="left" vertical="top" wrapText="1"/>
    </xf>
    <xf numFmtId="1" fontId="21" fillId="57" borderId="53" xfId="0" applyNumberFormat="1" applyFont="1" applyFill="1" applyBorder="1" applyAlignment="1">
      <alignment horizontal="center"/>
    </xf>
    <xf numFmtId="1" fontId="21" fillId="57" borderId="55" xfId="0" applyNumberFormat="1" applyFont="1" applyFill="1" applyBorder="1" applyAlignment="1">
      <alignment horizontal="center"/>
    </xf>
    <xf numFmtId="171" fontId="21" fillId="33" borderId="46" xfId="0" applyNumberFormat="1" applyFont="1" applyFill="1" applyBorder="1" applyAlignment="1">
      <alignment horizontal="center"/>
    </xf>
    <xf numFmtId="171" fontId="21" fillId="33" borderId="47" xfId="0" applyNumberFormat="1" applyFont="1" applyFill="1" applyBorder="1" applyAlignment="1">
      <alignment horizontal="center"/>
    </xf>
    <xf numFmtId="171" fontId="21" fillId="33" borderId="33" xfId="0" applyNumberFormat="1" applyFont="1" applyFill="1" applyBorder="1" applyAlignment="1">
      <alignment horizontal="center"/>
    </xf>
    <xf numFmtId="171" fontId="21" fillId="33" borderId="49" xfId="0" applyNumberFormat="1" applyFont="1" applyFill="1" applyBorder="1" applyAlignment="1">
      <alignment horizontal="center"/>
    </xf>
    <xf numFmtId="171" fontId="21" fillId="33" borderId="51" xfId="0" applyNumberFormat="1" applyFont="1" applyFill="1" applyBorder="1" applyAlignment="1">
      <alignment horizontal="center"/>
    </xf>
    <xf numFmtId="171" fontId="21" fillId="33" borderId="52" xfId="0" applyNumberFormat="1" applyFont="1" applyFill="1" applyBorder="1" applyAlignment="1">
      <alignment horizontal="center"/>
    </xf>
    <xf numFmtId="2" fontId="21" fillId="0" borderId="57" xfId="0" applyNumberFormat="1" applyFont="1" applyBorder="1"/>
    <xf numFmtId="0" fontId="21" fillId="0" borderId="126" xfId="0" applyFont="1" applyBorder="1"/>
    <xf numFmtId="0" fontId="0" fillId="0" borderId="126" xfId="0" applyBorder="1"/>
    <xf numFmtId="0" fontId="0" fillId="0" borderId="42" xfId="0" applyBorder="1"/>
    <xf numFmtId="0" fontId="74" fillId="0" borderId="0" xfId="0" applyFont="1"/>
    <xf numFmtId="0" fontId="68" fillId="0" borderId="0" xfId="0" applyFont="1"/>
    <xf numFmtId="3" fontId="74" fillId="0" borderId="0" xfId="0" applyNumberFormat="1" applyFont="1" applyAlignment="1">
      <alignment horizontal="left"/>
    </xf>
    <xf numFmtId="3" fontId="24" fillId="0" borderId="64" xfId="0" applyNumberFormat="1" applyFont="1" applyBorder="1" applyAlignment="1">
      <alignment horizontal="left"/>
    </xf>
    <xf numFmtId="0" fontId="74" fillId="0" borderId="29" xfId="0" applyFont="1" applyBorder="1" applyAlignment="1">
      <alignment wrapText="1"/>
    </xf>
    <xf numFmtId="0" fontId="74" fillId="0" borderId="0" xfId="0" applyFont="1" applyAlignment="1">
      <alignment horizontal="left"/>
    </xf>
    <xf numFmtId="0" fontId="89" fillId="55" borderId="93" xfId="0" applyFont="1" applyFill="1" applyBorder="1" applyAlignment="1">
      <alignment horizontal="left" vertical="center" shrinkToFit="1"/>
    </xf>
    <xf numFmtId="0" fontId="98" fillId="0" borderId="0" xfId="0" applyFont="1"/>
    <xf numFmtId="186" fontId="21" fillId="0" borderId="0" xfId="0" applyNumberFormat="1" applyFont="1" applyAlignment="1">
      <alignment horizontal="left"/>
    </xf>
    <xf numFmtId="0" fontId="24" fillId="33" borderId="0" xfId="0" applyFont="1" applyFill="1" applyAlignment="1">
      <alignment horizontal="left" wrapText="1"/>
    </xf>
    <xf numFmtId="3" fontId="24" fillId="0" borderId="27" xfId="0" applyNumberFormat="1" applyFont="1" applyBorder="1" applyAlignment="1">
      <alignment horizontal="left"/>
    </xf>
    <xf numFmtId="3" fontId="24" fillId="0" borderId="0" xfId="0" applyNumberFormat="1" applyFont="1" applyAlignment="1">
      <alignment horizontal="left"/>
    </xf>
    <xf numFmtId="171" fontId="21" fillId="0" borderId="63" xfId="0" applyNumberFormat="1" applyFont="1" applyBorder="1" applyAlignment="1">
      <alignment horizontal="left"/>
    </xf>
    <xf numFmtId="175" fontId="0" fillId="0" borderId="0" xfId="3000" applyNumberFormat="1" applyFont="1" applyFill="1"/>
    <xf numFmtId="0" fontId="21" fillId="60" borderId="0" xfId="0" applyFont="1" applyFill="1"/>
    <xf numFmtId="164" fontId="21" fillId="0" borderId="51" xfId="0" applyNumberFormat="1" applyFont="1" applyBorder="1"/>
    <xf numFmtId="0" fontId="87" fillId="33" borderId="28" xfId="0" applyFont="1" applyFill="1" applyBorder="1" applyAlignment="1">
      <alignment horizontal="left" vertical="center"/>
    </xf>
    <xf numFmtId="0" fontId="87" fillId="33" borderId="29" xfId="0" applyFont="1" applyFill="1" applyBorder="1" applyAlignment="1">
      <alignment horizontal="left" vertical="center"/>
    </xf>
    <xf numFmtId="0" fontId="87" fillId="33" borderId="30" xfId="0" applyFont="1" applyFill="1" applyBorder="1" applyAlignment="1">
      <alignment horizontal="left" vertical="center"/>
    </xf>
    <xf numFmtId="0" fontId="87" fillId="0" borderId="28" xfId="0" applyFont="1" applyBorder="1" applyAlignment="1">
      <alignment horizontal="left" vertical="center"/>
    </xf>
    <xf numFmtId="0" fontId="87" fillId="0" borderId="29" xfId="0" applyFont="1" applyBorder="1" applyAlignment="1">
      <alignment horizontal="left" vertical="center"/>
    </xf>
    <xf numFmtId="0" fontId="87" fillId="0" borderId="30" xfId="0" applyFont="1" applyBorder="1" applyAlignment="1">
      <alignment horizontal="left" vertical="center"/>
    </xf>
    <xf numFmtId="3" fontId="87" fillId="33" borderId="28" xfId="0" applyNumberFormat="1" applyFont="1" applyFill="1" applyBorder="1" applyAlignment="1">
      <alignment horizontal="left"/>
    </xf>
    <xf numFmtId="3" fontId="87" fillId="33" borderId="29" xfId="0" applyNumberFormat="1" applyFont="1" applyFill="1" applyBorder="1" applyAlignment="1">
      <alignment horizontal="left"/>
    </xf>
    <xf numFmtId="3" fontId="87" fillId="33" borderId="30" xfId="0" applyNumberFormat="1" applyFont="1" applyFill="1" applyBorder="1" applyAlignment="1">
      <alignment horizontal="left"/>
    </xf>
    <xf numFmtId="3" fontId="87" fillId="0" borderId="28" xfId="0" applyNumberFormat="1" applyFont="1" applyBorder="1" applyAlignment="1">
      <alignment horizontal="left"/>
    </xf>
    <xf numFmtId="3" fontId="87" fillId="0" borderId="29" xfId="0" applyNumberFormat="1" applyFont="1" applyBorder="1" applyAlignment="1">
      <alignment horizontal="left"/>
    </xf>
    <xf numFmtId="3" fontId="87" fillId="0" borderId="30" xfId="0" applyNumberFormat="1" applyFont="1" applyBorder="1" applyAlignment="1">
      <alignment horizontal="left"/>
    </xf>
    <xf numFmtId="10" fontId="24" fillId="33" borderId="28" xfId="0" applyNumberFormat="1" applyFont="1" applyFill="1" applyBorder="1" applyAlignment="1">
      <alignment horizontal="left"/>
    </xf>
    <xf numFmtId="0" fontId="24" fillId="33" borderId="29" xfId="0" applyFont="1" applyFill="1" applyBorder="1" applyAlignment="1">
      <alignment horizontal="left"/>
    </xf>
    <xf numFmtId="0" fontId="24" fillId="33" borderId="30" xfId="0" applyFont="1" applyFill="1" applyBorder="1" applyAlignment="1">
      <alignment horizontal="left"/>
    </xf>
    <xf numFmtId="10" fontId="88" fillId="33" borderId="28" xfId="0" applyNumberFormat="1" applyFont="1" applyFill="1" applyBorder="1" applyAlignment="1">
      <alignment horizontal="left"/>
    </xf>
    <xf numFmtId="0" fontId="88" fillId="33" borderId="29" xfId="0" applyFont="1" applyFill="1" applyBorder="1" applyAlignment="1">
      <alignment horizontal="left"/>
    </xf>
    <xf numFmtId="0" fontId="88" fillId="33" borderId="30" xfId="0" applyFont="1" applyFill="1" applyBorder="1" applyAlignment="1">
      <alignment horizontal="left"/>
    </xf>
    <xf numFmtId="0" fontId="22" fillId="33" borderId="0" xfId="0" applyFont="1" applyFill="1" applyAlignment="1">
      <alignment horizontal="left" vertical="top" wrapText="1"/>
    </xf>
    <xf numFmtId="0" fontId="86" fillId="33" borderId="0" xfId="0" applyFont="1" applyFill="1" applyAlignment="1">
      <alignment horizontal="left" vertical="top" wrapText="1"/>
    </xf>
    <xf numFmtId="0" fontId="87" fillId="33" borderId="0" xfId="0" applyFont="1" applyFill="1" applyAlignment="1">
      <alignment horizontal="left"/>
    </xf>
    <xf numFmtId="164" fontId="98" fillId="33" borderId="31" xfId="0" applyNumberFormat="1" applyFont="1" applyFill="1" applyBorder="1" applyAlignment="1">
      <alignment horizontal="left"/>
    </xf>
    <xf numFmtId="0" fontId="98" fillId="33" borderId="31" xfId="0" applyFont="1" applyFill="1" applyBorder="1" applyAlignment="1">
      <alignment horizontal="left"/>
    </xf>
    <xf numFmtId="164" fontId="87" fillId="33" borderId="28" xfId="0" applyNumberFormat="1" applyFont="1" applyFill="1" applyBorder="1" applyAlignment="1">
      <alignment horizontal="left"/>
    </xf>
    <xf numFmtId="164" fontId="87" fillId="33" borderId="29" xfId="0" applyNumberFormat="1" applyFont="1" applyFill="1" applyBorder="1" applyAlignment="1">
      <alignment horizontal="left"/>
    </xf>
    <xf numFmtId="164" fontId="87" fillId="33" borderId="30" xfId="0" applyNumberFormat="1" applyFont="1" applyFill="1" applyBorder="1" applyAlignment="1">
      <alignment horizontal="left"/>
    </xf>
    <xf numFmtId="0" fontId="21" fillId="33" borderId="0" xfId="0" applyFont="1" applyFill="1" applyAlignment="1">
      <alignment horizontal="left" vertical="top" wrapText="1"/>
    </xf>
    <xf numFmtId="0" fontId="87" fillId="33" borderId="28" xfId="0" applyFont="1" applyFill="1" applyBorder="1" applyAlignment="1">
      <alignment horizontal="left"/>
    </xf>
    <xf numFmtId="0" fontId="87" fillId="33" borderId="29" xfId="0" applyFont="1" applyFill="1" applyBorder="1" applyAlignment="1">
      <alignment horizontal="left"/>
    </xf>
    <xf numFmtId="0" fontId="87" fillId="33" borderId="44" xfId="0" applyFont="1" applyFill="1" applyBorder="1" applyAlignment="1">
      <alignment horizontal="left"/>
    </xf>
    <xf numFmtId="0" fontId="96" fillId="33" borderId="79" xfId="0" applyFont="1" applyFill="1" applyBorder="1" applyAlignment="1">
      <alignment horizontal="left"/>
    </xf>
    <xf numFmtId="0" fontId="97" fillId="33" borderId="79" xfId="0" applyFont="1" applyFill="1" applyBorder="1" applyAlignment="1">
      <alignment horizontal="left"/>
    </xf>
    <xf numFmtId="0" fontId="24" fillId="0" borderId="24" xfId="0" applyFont="1" applyBorder="1" applyAlignment="1">
      <alignment horizontal="left"/>
    </xf>
    <xf numFmtId="0" fontId="88" fillId="0" borderId="25" xfId="0" applyFont="1" applyBorder="1" applyAlignment="1">
      <alignment horizontal="left"/>
    </xf>
    <xf numFmtId="0" fontId="88" fillId="0" borderId="26" xfId="0" applyFont="1" applyBorder="1" applyAlignment="1">
      <alignment horizontal="left"/>
    </xf>
    <xf numFmtId="0" fontId="88" fillId="33" borderId="80" xfId="0" applyFont="1" applyFill="1" applyBorder="1" applyAlignment="1">
      <alignment horizontal="left"/>
    </xf>
    <xf numFmtId="0" fontId="88" fillId="33" borderId="79" xfId="0" applyFont="1" applyFill="1" applyBorder="1" applyAlignment="1">
      <alignment horizontal="left"/>
    </xf>
    <xf numFmtId="0" fontId="88" fillId="33" borderId="81" xfId="0" applyFont="1" applyFill="1" applyBorder="1" applyAlignment="1">
      <alignment horizontal="left"/>
    </xf>
    <xf numFmtId="0" fontId="88" fillId="0" borderId="83" xfId="0" applyFont="1" applyBorder="1" applyAlignment="1">
      <alignment horizontal="left"/>
    </xf>
    <xf numFmtId="0" fontId="88" fillId="0" borderId="70" xfId="0" applyFont="1" applyBorder="1" applyAlignment="1">
      <alignment horizontal="left"/>
    </xf>
    <xf numFmtId="0" fontId="88" fillId="0" borderId="84" xfId="0" applyFont="1" applyBorder="1" applyAlignment="1">
      <alignment horizontal="left"/>
    </xf>
    <xf numFmtId="0" fontId="88" fillId="0" borderId="24" xfId="0" applyFont="1" applyBorder="1" applyAlignment="1">
      <alignment horizontal="left"/>
    </xf>
    <xf numFmtId="0" fontId="88" fillId="33" borderId="24" xfId="0" applyFont="1" applyFill="1" applyBorder="1" applyAlignment="1">
      <alignment horizontal="left"/>
    </xf>
    <xf numFmtId="0" fontId="88" fillId="33" borderId="25" xfId="0" applyFont="1" applyFill="1" applyBorder="1" applyAlignment="1">
      <alignment horizontal="left"/>
    </xf>
    <xf numFmtId="0" fontId="88" fillId="33" borderId="26" xfId="0" applyFont="1" applyFill="1" applyBorder="1" applyAlignment="1">
      <alignment horizontal="left"/>
    </xf>
    <xf numFmtId="10" fontId="24" fillId="33" borderId="29" xfId="0" applyNumberFormat="1" applyFont="1" applyFill="1" applyBorder="1" applyAlignment="1">
      <alignment horizontal="left"/>
    </xf>
    <xf numFmtId="10" fontId="24" fillId="33" borderId="30" xfId="0" applyNumberFormat="1" applyFont="1" applyFill="1" applyBorder="1" applyAlignment="1">
      <alignment horizontal="left"/>
    </xf>
    <xf numFmtId="0" fontId="21" fillId="33" borderId="28" xfId="0" applyFont="1" applyFill="1" applyBorder="1" applyAlignment="1">
      <alignment horizontal="left" vertical="center"/>
    </xf>
    <xf numFmtId="0" fontId="88" fillId="33" borderId="0" xfId="0" applyFont="1" applyFill="1" applyAlignment="1">
      <alignment horizontal="left"/>
    </xf>
    <xf numFmtId="0" fontId="88" fillId="33" borderId="83" xfId="0" applyFont="1" applyFill="1" applyBorder="1" applyAlignment="1">
      <alignment horizontal="left"/>
    </xf>
    <xf numFmtId="0" fontId="88" fillId="33" borderId="70" xfId="0" applyFont="1" applyFill="1" applyBorder="1" applyAlignment="1">
      <alignment horizontal="left"/>
    </xf>
    <xf numFmtId="0" fontId="88" fillId="33" borderId="84" xfId="0" applyFont="1" applyFill="1" applyBorder="1" applyAlignment="1">
      <alignment horizontal="left"/>
    </xf>
    <xf numFmtId="164" fontId="21" fillId="0" borderId="28" xfId="0" applyNumberFormat="1" applyFont="1" applyBorder="1" applyAlignment="1">
      <alignment horizontal="left"/>
    </xf>
    <xf numFmtId="164" fontId="87" fillId="0" borderId="29" xfId="0" applyNumberFormat="1" applyFont="1" applyBorder="1" applyAlignment="1">
      <alignment horizontal="left"/>
    </xf>
    <xf numFmtId="164" fontId="87" fillId="0" borderId="30" xfId="0" applyNumberFormat="1" applyFont="1" applyBorder="1" applyAlignment="1">
      <alignment horizontal="left"/>
    </xf>
    <xf numFmtId="164" fontId="87" fillId="0" borderId="28" xfId="0" applyNumberFormat="1" applyFont="1" applyBorder="1" applyAlignment="1">
      <alignment horizontal="left"/>
    </xf>
    <xf numFmtId="0" fontId="21" fillId="33" borderId="0" xfId="0" applyFont="1" applyFill="1" applyAlignment="1">
      <alignment horizontal="left"/>
    </xf>
    <xf numFmtId="0" fontId="87" fillId="33" borderId="30" xfId="0" applyFont="1" applyFill="1" applyBorder="1" applyAlignment="1">
      <alignment horizontal="left"/>
    </xf>
    <xf numFmtId="0" fontId="21" fillId="33" borderId="0" xfId="0" applyFont="1" applyFill="1" applyAlignment="1">
      <alignment horizontal="center"/>
    </xf>
    <xf numFmtId="0" fontId="21" fillId="34" borderId="37" xfId="0" applyFont="1" applyFill="1" applyBorder="1" applyAlignment="1">
      <alignment horizontal="center"/>
    </xf>
    <xf numFmtId="0" fontId="21" fillId="34" borderId="32" xfId="0" applyFont="1" applyFill="1" applyBorder="1" applyAlignment="1">
      <alignment horizontal="center"/>
    </xf>
    <xf numFmtId="0" fontId="21" fillId="34" borderId="38" xfId="0" applyFont="1" applyFill="1" applyBorder="1" applyAlignment="1">
      <alignment horizontal="center"/>
    </xf>
    <xf numFmtId="0" fontId="21" fillId="33" borderId="0" xfId="0" applyFont="1" applyFill="1" applyAlignment="1">
      <alignment horizontal="left" vertical="top"/>
    </xf>
    <xf numFmtId="0" fontId="21" fillId="34" borderId="35" xfId="0" applyFont="1" applyFill="1" applyBorder="1" applyAlignment="1">
      <alignment horizontal="center"/>
    </xf>
    <xf numFmtId="0" fontId="21" fillId="34" borderId="0" xfId="0" applyFont="1" applyFill="1" applyAlignment="1">
      <alignment horizontal="center"/>
    </xf>
    <xf numFmtId="0" fontId="21" fillId="34" borderId="36" xfId="0" applyFont="1" applyFill="1" applyBorder="1" applyAlignment="1">
      <alignment horizontal="center"/>
    </xf>
    <xf numFmtId="0" fontId="21" fillId="0" borderId="35" xfId="0" applyFont="1" applyBorder="1" applyAlignment="1">
      <alignment horizontal="center"/>
    </xf>
    <xf numFmtId="0" fontId="21" fillId="0" borderId="0" xfId="0" applyFont="1" applyAlignment="1">
      <alignment horizontal="center"/>
    </xf>
    <xf numFmtId="0" fontId="21" fillId="0" borderId="36" xfId="0" applyFont="1" applyBorder="1" applyAlignment="1">
      <alignment horizontal="center"/>
    </xf>
    <xf numFmtId="0" fontId="70" fillId="52" borderId="0" xfId="0" applyFont="1" applyFill="1" applyAlignment="1">
      <alignment horizontal="left"/>
    </xf>
    <xf numFmtId="0" fontId="0" fillId="0" borderId="0" xfId="0"/>
    <xf numFmtId="0" fontId="67" fillId="0" borderId="28" xfId="0" applyFont="1" applyBorder="1" applyAlignment="1">
      <alignment horizontal="left"/>
    </xf>
    <xf numFmtId="0" fontId="72" fillId="0" borderId="29" xfId="0" applyFont="1" applyBorder="1" applyAlignment="1">
      <alignment horizontal="left"/>
    </xf>
    <xf numFmtId="0" fontId="72" fillId="0" borderId="30" xfId="0" applyFont="1" applyBorder="1" applyAlignment="1">
      <alignment horizontal="left"/>
    </xf>
    <xf numFmtId="0" fontId="72" fillId="0" borderId="28" xfId="0" applyFont="1" applyBorder="1" applyAlignment="1">
      <alignment horizontal="left"/>
    </xf>
    <xf numFmtId="172" fontId="72" fillId="0" borderId="28" xfId="0" applyNumberFormat="1" applyFont="1" applyBorder="1" applyAlignment="1">
      <alignment horizontal="left"/>
    </xf>
    <xf numFmtId="172" fontId="72" fillId="0" borderId="29" xfId="0" applyNumberFormat="1" applyFont="1" applyBorder="1" applyAlignment="1">
      <alignment horizontal="left"/>
    </xf>
    <xf numFmtId="172" fontId="72" fillId="0" borderId="30" xfId="0" applyNumberFormat="1" applyFont="1" applyBorder="1" applyAlignment="1">
      <alignment horizontal="left"/>
    </xf>
    <xf numFmtId="2" fontId="72" fillId="33" borderId="31" xfId="0" applyNumberFormat="1" applyFont="1" applyFill="1" applyBorder="1" applyAlignment="1">
      <alignment horizontal="left"/>
    </xf>
    <xf numFmtId="0" fontId="23" fillId="59" borderId="115" xfId="0" applyFont="1" applyFill="1" applyBorder="1" applyAlignment="1">
      <alignment horizontal="center" wrapText="1"/>
    </xf>
    <xf numFmtId="0" fontId="0" fillId="0" borderId="116" xfId="0" applyBorder="1" applyAlignment="1">
      <alignment horizontal="center" wrapText="1"/>
    </xf>
    <xf numFmtId="0" fontId="0" fillId="0" borderId="117" xfId="0" applyBorder="1" applyAlignment="1">
      <alignment horizontal="center" wrapText="1"/>
    </xf>
    <xf numFmtId="0" fontId="23" fillId="59" borderId="127" xfId="0" applyFont="1" applyFill="1" applyBorder="1" applyAlignment="1">
      <alignment horizontal="center" wrapText="1"/>
    </xf>
    <xf numFmtId="0" fontId="0" fillId="0" borderId="128" xfId="0" applyBorder="1" applyAlignment="1">
      <alignment horizontal="center" wrapText="1"/>
    </xf>
    <xf numFmtId="0" fontId="0" fillId="0" borderId="129" xfId="0" applyBorder="1" applyAlignment="1">
      <alignment horizontal="center" wrapText="1"/>
    </xf>
    <xf numFmtId="0" fontId="23" fillId="59" borderId="119" xfId="0" applyFont="1" applyFill="1" applyBorder="1" applyAlignment="1">
      <alignment horizontal="center" wrapText="1"/>
    </xf>
    <xf numFmtId="0" fontId="0" fillId="0" borderId="120" xfId="0" applyBorder="1" applyAlignment="1">
      <alignment horizontal="center" wrapText="1"/>
    </xf>
    <xf numFmtId="0" fontId="22" fillId="0" borderId="69" xfId="0" applyFont="1" applyBorder="1" applyAlignment="1">
      <alignment vertical="top" wrapText="1"/>
    </xf>
    <xf numFmtId="0" fontId="22" fillId="0" borderId="71" xfId="0" applyFont="1" applyBorder="1" applyAlignment="1">
      <alignment vertical="top" wrapText="1"/>
    </xf>
    <xf numFmtId="0" fontId="22" fillId="0" borderId="68" xfId="0" applyFont="1" applyBorder="1" applyAlignment="1">
      <alignment vertical="top" wrapText="1"/>
    </xf>
    <xf numFmtId="0" fontId="21" fillId="0" borderId="56" xfId="0" applyFont="1" applyBorder="1" applyAlignment="1">
      <alignment vertical="top" wrapText="1"/>
    </xf>
    <xf numFmtId="0" fontId="0" fillId="0" borderId="57" xfId="0" applyBorder="1" applyAlignment="1">
      <alignment vertical="top" wrapText="1"/>
    </xf>
    <xf numFmtId="0" fontId="21" fillId="0" borderId="66" xfId="0" applyFont="1" applyBorder="1" applyAlignment="1">
      <alignment vertical="center"/>
    </xf>
    <xf numFmtId="0" fontId="0" fillId="0" borderId="71" xfId="0" applyBorder="1" applyAlignment="1">
      <alignment vertical="center"/>
    </xf>
    <xf numFmtId="0" fontId="0" fillId="0" borderId="68" xfId="0" applyBorder="1" applyAlignment="1">
      <alignment vertical="center"/>
    </xf>
    <xf numFmtId="0" fontId="22" fillId="0" borderId="34" xfId="0" applyFont="1" applyBorder="1" applyAlignment="1">
      <alignment horizontal="left" vertical="top" wrapText="1"/>
    </xf>
    <xf numFmtId="0" fontId="0" fillId="0" borderId="34" xfId="0" applyBorder="1" applyAlignment="1">
      <alignment horizontal="left" vertical="top" wrapText="1"/>
    </xf>
    <xf numFmtId="0" fontId="22" fillId="0" borderId="64" xfId="0" applyFont="1" applyBorder="1" applyAlignment="1">
      <alignment horizontal="left" vertical="top" wrapText="1"/>
    </xf>
    <xf numFmtId="0" fontId="21" fillId="0" borderId="57" xfId="0" applyFont="1"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21" fillId="0" borderId="56" xfId="0" applyFont="1" applyBorder="1" applyAlignment="1">
      <alignment horizontal="left" vertical="top" wrapText="1"/>
    </xf>
    <xf numFmtId="0" fontId="21" fillId="0" borderId="58" xfId="0" applyFont="1" applyBorder="1" applyAlignment="1">
      <alignment horizontal="left" vertical="top" wrapText="1"/>
    </xf>
    <xf numFmtId="0" fontId="79" fillId="0" borderId="45" xfId="0" applyFont="1" applyBorder="1" applyAlignment="1">
      <alignment horizontal="left" vertical="top" wrapText="1"/>
    </xf>
    <xf numFmtId="0" fontId="79" fillId="0" borderId="48" xfId="0" applyFont="1" applyBorder="1" applyAlignment="1">
      <alignment horizontal="left" vertical="top" wrapText="1"/>
    </xf>
    <xf numFmtId="0" fontId="79" fillId="0" borderId="50" xfId="0" applyFont="1" applyBorder="1" applyAlignment="1">
      <alignment horizontal="left" vertical="top" wrapText="1"/>
    </xf>
    <xf numFmtId="0" fontId="79" fillId="0" borderId="66" xfId="0" applyFont="1" applyBorder="1" applyAlignment="1">
      <alignment horizontal="left" vertical="top" wrapText="1"/>
    </xf>
    <xf numFmtId="0" fontId="21" fillId="0" borderId="0" xfId="0" applyFont="1" applyAlignment="1">
      <alignment horizontal="left" vertical="top" wrapText="1"/>
    </xf>
    <xf numFmtId="0" fontId="21" fillId="0" borderId="92" xfId="0" applyFont="1" applyBorder="1" applyAlignment="1">
      <alignment horizontal="left" vertical="top" wrapText="1"/>
    </xf>
    <xf numFmtId="0" fontId="21" fillId="0" borderId="94" xfId="0" applyFont="1" applyBorder="1" applyAlignment="1">
      <alignment horizontal="left" vertical="top" wrapText="1"/>
    </xf>
    <xf numFmtId="0" fontId="21" fillId="0" borderId="95" xfId="0" applyFont="1" applyBorder="1" applyAlignment="1">
      <alignment horizontal="left" vertical="top" wrapText="1"/>
    </xf>
    <xf numFmtId="0" fontId="21" fillId="0" borderId="102" xfId="0" applyFont="1" applyBorder="1" applyAlignment="1">
      <alignment horizontal="left" vertical="top" wrapText="1"/>
    </xf>
    <xf numFmtId="0" fontId="21" fillId="0" borderId="103" xfId="0" applyFont="1" applyBorder="1" applyAlignment="1">
      <alignment horizontal="left" vertical="top" wrapText="1"/>
    </xf>
    <xf numFmtId="0" fontId="65" fillId="0" borderId="0" xfId="2998" applyFill="1" applyAlignment="1">
      <alignment vertical="top" wrapText="1"/>
    </xf>
    <xf numFmtId="0" fontId="82" fillId="0" borderId="0" xfId="0" applyFont="1" applyAlignment="1">
      <alignment vertical="top" wrapText="1"/>
    </xf>
    <xf numFmtId="0" fontId="21" fillId="0" borderId="0" xfId="0" applyFont="1" applyAlignment="1">
      <alignment vertical="top" wrapText="1"/>
    </xf>
    <xf numFmtId="0" fontId="21" fillId="0" borderId="59" xfId="0" applyFont="1" applyBorder="1" applyAlignment="1">
      <alignment horizontal="left" vertical="top" wrapText="1"/>
    </xf>
    <xf numFmtId="0" fontId="21" fillId="0" borderId="60" xfId="0" applyFont="1" applyBorder="1" applyAlignment="1">
      <alignment horizontal="left" vertical="top" wrapText="1"/>
    </xf>
    <xf numFmtId="0" fontId="21" fillId="0" borderId="62" xfId="0" applyFont="1" applyBorder="1" applyAlignment="1">
      <alignment horizontal="left" vertical="top" wrapText="1"/>
    </xf>
    <xf numFmtId="0" fontId="79" fillId="0" borderId="64" xfId="0" applyFont="1" applyBorder="1" applyAlignment="1">
      <alignment horizontal="left" vertical="top" wrapText="1"/>
    </xf>
    <xf numFmtId="0" fontId="79" fillId="0" borderId="34" xfId="0" applyFont="1" applyBorder="1" applyAlignment="1">
      <alignment horizontal="left" vertical="top" wrapText="1"/>
    </xf>
    <xf numFmtId="0" fontId="79" fillId="0" borderId="65" xfId="0" applyFont="1" applyBorder="1" applyAlignment="1">
      <alignment horizontal="left" vertical="top" wrapText="1"/>
    </xf>
    <xf numFmtId="0" fontId="65" fillId="0" borderId="56" xfId="2998" applyFill="1" applyBorder="1" applyAlignment="1">
      <alignment horizontal="left" vertical="top" wrapText="1"/>
    </xf>
    <xf numFmtId="0" fontId="81" fillId="0" borderId="39" xfId="2998" applyFont="1" applyFill="1" applyBorder="1" applyAlignment="1">
      <alignment horizontal="left" vertical="top" wrapText="1"/>
    </xf>
    <xf numFmtId="0" fontId="22" fillId="0" borderId="45" xfId="0" applyFont="1" applyBorder="1" applyAlignment="1">
      <alignment horizontal="left" vertical="top" wrapText="1"/>
    </xf>
    <xf numFmtId="0" fontId="21" fillId="0" borderId="33" xfId="0" applyFont="1" applyBorder="1" applyAlignment="1">
      <alignment horizontal="left" vertical="top" wrapText="1"/>
    </xf>
    <xf numFmtId="0" fontId="79" fillId="0" borderId="27" xfId="0" applyFont="1" applyBorder="1" applyAlignment="1">
      <alignment horizontal="left" vertical="top" wrapText="1"/>
    </xf>
    <xf numFmtId="0" fontId="21" fillId="0" borderId="46" xfId="0" applyFont="1" applyBorder="1" applyAlignment="1">
      <alignment horizontal="left" vertical="top" wrapText="1"/>
    </xf>
    <xf numFmtId="0" fontId="21" fillId="0" borderId="51" xfId="0" applyFont="1" applyBorder="1" applyAlignment="1">
      <alignment horizontal="left" vertical="top" wrapText="1"/>
    </xf>
    <xf numFmtId="0" fontId="65" fillId="0" borderId="39" xfId="2998" applyFill="1" applyBorder="1" applyAlignment="1">
      <alignment horizontal="left" vertical="top" wrapText="1"/>
    </xf>
    <xf numFmtId="0" fontId="81" fillId="0" borderId="57" xfId="2998" applyFont="1" applyFill="1" applyBorder="1" applyAlignment="1">
      <alignment horizontal="left" vertical="top" wrapText="1"/>
    </xf>
    <xf numFmtId="0" fontId="81" fillId="0" borderId="56" xfId="2998" applyFont="1" applyFill="1" applyBorder="1" applyAlignment="1">
      <alignment horizontal="left" vertical="top" wrapText="1"/>
    </xf>
    <xf numFmtId="0" fontId="81" fillId="0" borderId="58" xfId="2998" applyFont="1" applyFill="1" applyBorder="1" applyAlignment="1">
      <alignment horizontal="left" vertical="top" wrapText="1"/>
    </xf>
    <xf numFmtId="0" fontId="76" fillId="0" borderId="0" xfId="0" applyFont="1" applyAlignment="1">
      <alignment horizontal="left" vertical="top"/>
    </xf>
    <xf numFmtId="0" fontId="79" fillId="0" borderId="64" xfId="0" applyFont="1" applyBorder="1" applyAlignment="1">
      <alignment horizontal="left" vertical="top"/>
    </xf>
    <xf numFmtId="0" fontId="79" fillId="0" borderId="34" xfId="0" applyFont="1" applyBorder="1" applyAlignment="1">
      <alignment horizontal="left" vertical="top"/>
    </xf>
    <xf numFmtId="0" fontId="79" fillId="0" borderId="65" xfId="0" applyFont="1" applyBorder="1" applyAlignment="1">
      <alignment horizontal="left" vertical="top"/>
    </xf>
    <xf numFmtId="0" fontId="0" fillId="0" borderId="0" xfId="0" applyAlignment="1">
      <alignment horizontal="left" vertical="top" wrapText="1"/>
    </xf>
    <xf numFmtId="0" fontId="21" fillId="0" borderId="63" xfId="0" applyFont="1" applyBorder="1" applyAlignment="1">
      <alignment horizontal="left" vertical="top" wrapText="1"/>
    </xf>
    <xf numFmtId="0" fontId="21" fillId="0" borderId="59" xfId="0" applyFont="1" applyBorder="1" applyAlignment="1">
      <alignment horizontal="center" vertical="top" wrapText="1"/>
    </xf>
    <xf numFmtId="0" fontId="21" fillId="0" borderId="60" xfId="0" applyFont="1" applyBorder="1" applyAlignment="1">
      <alignment horizontal="center" vertical="top" wrapText="1"/>
    </xf>
    <xf numFmtId="0" fontId="21" fillId="0" borderId="62" xfId="0" applyFont="1" applyBorder="1" applyAlignment="1">
      <alignment horizontal="center" vertical="top" wrapText="1"/>
    </xf>
    <xf numFmtId="0" fontId="79" fillId="0" borderId="97" xfId="0" applyFont="1" applyBorder="1" applyAlignment="1">
      <alignment horizontal="left" vertical="top" wrapText="1"/>
    </xf>
    <xf numFmtId="0" fontId="79" fillId="0" borderId="98" xfId="0" applyFont="1" applyBorder="1" applyAlignment="1">
      <alignment horizontal="left" vertical="top" wrapText="1"/>
    </xf>
    <xf numFmtId="0" fontId="0" fillId="0" borderId="63" xfId="0" applyBorder="1" applyAlignment="1">
      <alignment vertical="top" wrapText="1"/>
    </xf>
    <xf numFmtId="0" fontId="21" fillId="0" borderId="49" xfId="0" applyFont="1" applyBorder="1" applyAlignment="1">
      <alignment horizontal="left" vertical="top"/>
    </xf>
    <xf numFmtId="0" fontId="81" fillId="0" borderId="33" xfId="2998" applyFont="1" applyFill="1" applyBorder="1" applyAlignment="1">
      <alignment horizontal="left" vertical="top" wrapText="1"/>
    </xf>
    <xf numFmtId="0" fontId="21" fillId="0" borderId="67" xfId="0" applyFont="1" applyBorder="1" applyAlignment="1">
      <alignment horizontal="left" vertical="top" wrapText="1"/>
    </xf>
    <xf numFmtId="0" fontId="81" fillId="0" borderId="63" xfId="2998" applyFont="1" applyFill="1" applyBorder="1" applyAlignment="1">
      <alignment horizontal="left" vertical="top" wrapText="1"/>
    </xf>
    <xf numFmtId="0" fontId="82" fillId="0" borderId="57" xfId="0" applyFont="1" applyBorder="1" applyAlignment="1">
      <alignment horizontal="left" wrapText="1"/>
    </xf>
    <xf numFmtId="0" fontId="82" fillId="0" borderId="63" xfId="0" applyFont="1" applyBorder="1" applyAlignment="1">
      <alignment horizontal="left" wrapText="1"/>
    </xf>
    <xf numFmtId="0" fontId="21" fillId="0" borderId="61" xfId="0" applyFont="1" applyBorder="1" applyAlignment="1">
      <alignment horizontal="left" vertical="top" wrapText="1"/>
    </xf>
  </cellXfs>
  <cellStyles count="3003">
    <cellStyle name="20% - Accent1" xfId="19" builtinId="30" customBuiltin="1"/>
    <cellStyle name="20% - Accent1 10" xfId="637" xr:uid="{00000000-0005-0000-0000-000001000000}"/>
    <cellStyle name="20% - Accent1 11" xfId="691" xr:uid="{00000000-0005-0000-0000-000002000000}"/>
    <cellStyle name="20% - Accent1 11 2" xfId="1774" xr:uid="{00000000-0005-0000-0000-000003000000}"/>
    <cellStyle name="20% - Accent1 12" xfId="44" xr:uid="{00000000-0005-0000-0000-000004000000}"/>
    <cellStyle name="20% - Accent1 13" xfId="1748" xr:uid="{00000000-0005-0000-0000-000005000000}"/>
    <cellStyle name="20% - Accent1 14" xfId="1727" xr:uid="{00000000-0005-0000-0000-000006000000}"/>
    <cellStyle name="20% - Accent1 15" xfId="1819" xr:uid="{00000000-0005-0000-0000-000007000000}"/>
    <cellStyle name="20% - Accent1 2" xfId="230" xr:uid="{00000000-0005-0000-0000-000008000000}"/>
    <cellStyle name="20% - Accent1 3" xfId="308" xr:uid="{00000000-0005-0000-0000-000009000000}"/>
    <cellStyle name="20% - Accent1 3 2" xfId="529" xr:uid="{00000000-0005-0000-0000-00000A000000}"/>
    <cellStyle name="20% - Accent1 4" xfId="360" xr:uid="{00000000-0005-0000-0000-00000B000000}"/>
    <cellStyle name="20% - Accent1 5" xfId="342" xr:uid="{00000000-0005-0000-0000-00000C000000}"/>
    <cellStyle name="20% - Accent1 6" xfId="423" xr:uid="{00000000-0005-0000-0000-00000D000000}"/>
    <cellStyle name="20% - Accent1 7" xfId="473" xr:uid="{00000000-0005-0000-0000-00000E000000}"/>
    <cellStyle name="20% - Accent1 8" xfId="558" xr:uid="{00000000-0005-0000-0000-00000F000000}"/>
    <cellStyle name="20% - Accent1 9" xfId="502" xr:uid="{00000000-0005-0000-0000-000010000000}"/>
    <cellStyle name="20% - Accent2" xfId="23" builtinId="34" customBuiltin="1"/>
    <cellStyle name="20% - Accent2 10" xfId="663" xr:uid="{00000000-0005-0000-0000-000012000000}"/>
    <cellStyle name="20% - Accent2 11" xfId="693" xr:uid="{00000000-0005-0000-0000-000013000000}"/>
    <cellStyle name="20% - Accent2 11 2" xfId="1738" xr:uid="{00000000-0005-0000-0000-000014000000}"/>
    <cellStyle name="20% - Accent2 12" xfId="45" xr:uid="{00000000-0005-0000-0000-000015000000}"/>
    <cellStyle name="20% - Accent2 13" xfId="1606" xr:uid="{00000000-0005-0000-0000-000016000000}"/>
    <cellStyle name="20% - Accent2 14" xfId="1516" xr:uid="{00000000-0005-0000-0000-000017000000}"/>
    <cellStyle name="20% - Accent2 15" xfId="1821" xr:uid="{00000000-0005-0000-0000-000018000000}"/>
    <cellStyle name="20% - Accent2 2" xfId="229" xr:uid="{00000000-0005-0000-0000-000019000000}"/>
    <cellStyle name="20% - Accent2 3" xfId="312" xr:uid="{00000000-0005-0000-0000-00001A000000}"/>
    <cellStyle name="20% - Accent2 3 2" xfId="531" xr:uid="{00000000-0005-0000-0000-00001B000000}"/>
    <cellStyle name="20% - Accent2 4" xfId="361" xr:uid="{00000000-0005-0000-0000-00001C000000}"/>
    <cellStyle name="20% - Accent2 5" xfId="345" xr:uid="{00000000-0005-0000-0000-00001D000000}"/>
    <cellStyle name="20% - Accent2 6" xfId="422" xr:uid="{00000000-0005-0000-0000-00001E000000}"/>
    <cellStyle name="20% - Accent2 7" xfId="526" xr:uid="{00000000-0005-0000-0000-00001F000000}"/>
    <cellStyle name="20% - Accent2 8" xfId="571" xr:uid="{00000000-0005-0000-0000-000020000000}"/>
    <cellStyle name="20% - Accent2 9" xfId="515" xr:uid="{00000000-0005-0000-0000-000021000000}"/>
    <cellStyle name="20% - Accent3" xfId="27" builtinId="38" customBuiltin="1"/>
    <cellStyle name="20% - Accent3 10" xfId="614" xr:uid="{00000000-0005-0000-0000-000023000000}"/>
    <cellStyle name="20% - Accent3 11" xfId="695" xr:uid="{00000000-0005-0000-0000-000024000000}"/>
    <cellStyle name="20% - Accent3 11 2" xfId="1475" xr:uid="{00000000-0005-0000-0000-000025000000}"/>
    <cellStyle name="20% - Accent3 12" xfId="46" xr:uid="{00000000-0005-0000-0000-000026000000}"/>
    <cellStyle name="20% - Accent3 13" xfId="1793" xr:uid="{00000000-0005-0000-0000-000027000000}"/>
    <cellStyle name="20% - Accent3 14" xfId="1755" xr:uid="{00000000-0005-0000-0000-000028000000}"/>
    <cellStyle name="20% - Accent3 15" xfId="1823" xr:uid="{00000000-0005-0000-0000-000029000000}"/>
    <cellStyle name="20% - Accent3 2" xfId="228" xr:uid="{00000000-0005-0000-0000-00002A000000}"/>
    <cellStyle name="20% - Accent3 3" xfId="316" xr:uid="{00000000-0005-0000-0000-00002B000000}"/>
    <cellStyle name="20% - Accent3 3 2" xfId="534" xr:uid="{00000000-0005-0000-0000-00002C000000}"/>
    <cellStyle name="20% - Accent3 4" xfId="362" xr:uid="{00000000-0005-0000-0000-00002D000000}"/>
    <cellStyle name="20% - Accent3 5" xfId="347" xr:uid="{00000000-0005-0000-0000-00002E000000}"/>
    <cellStyle name="20% - Accent3 6" xfId="421" xr:uid="{00000000-0005-0000-0000-00002F000000}"/>
    <cellStyle name="20% - Accent3 7" xfId="333" xr:uid="{00000000-0005-0000-0000-000030000000}"/>
    <cellStyle name="20% - Accent3 8" xfId="608" xr:uid="{00000000-0005-0000-0000-000031000000}"/>
    <cellStyle name="20% - Accent3 9" xfId="648" xr:uid="{00000000-0005-0000-0000-000032000000}"/>
    <cellStyle name="20% - Accent4" xfId="31" builtinId="42" customBuiltin="1"/>
    <cellStyle name="20% - Accent4 10" xfId="682" xr:uid="{00000000-0005-0000-0000-000034000000}"/>
    <cellStyle name="20% - Accent4 11" xfId="697" xr:uid="{00000000-0005-0000-0000-000035000000}"/>
    <cellStyle name="20% - Accent4 11 2" xfId="1679" xr:uid="{00000000-0005-0000-0000-000036000000}"/>
    <cellStyle name="20% - Accent4 12" xfId="47" xr:uid="{00000000-0005-0000-0000-000037000000}"/>
    <cellStyle name="20% - Accent4 13" xfId="1655" xr:uid="{00000000-0005-0000-0000-000038000000}"/>
    <cellStyle name="20% - Accent4 14" xfId="1693" xr:uid="{00000000-0005-0000-0000-000039000000}"/>
    <cellStyle name="20% - Accent4 15" xfId="1825" xr:uid="{00000000-0005-0000-0000-00003A000000}"/>
    <cellStyle name="20% - Accent4 2" xfId="227" xr:uid="{00000000-0005-0000-0000-00003B000000}"/>
    <cellStyle name="20% - Accent4 3" xfId="320" xr:uid="{00000000-0005-0000-0000-00003C000000}"/>
    <cellStyle name="20% - Accent4 3 2" xfId="536" xr:uid="{00000000-0005-0000-0000-00003D000000}"/>
    <cellStyle name="20% - Accent4 4" xfId="363" xr:uid="{00000000-0005-0000-0000-00003E000000}"/>
    <cellStyle name="20% - Accent4 5" xfId="350" xr:uid="{00000000-0005-0000-0000-00003F000000}"/>
    <cellStyle name="20% - Accent4 6" xfId="420" xr:uid="{00000000-0005-0000-0000-000040000000}"/>
    <cellStyle name="20% - Accent4 7" xfId="472" xr:uid="{00000000-0005-0000-0000-000041000000}"/>
    <cellStyle name="20% - Accent4 8" xfId="649" xr:uid="{00000000-0005-0000-0000-000042000000}"/>
    <cellStyle name="20% - Accent4 9" xfId="578" xr:uid="{00000000-0005-0000-0000-000043000000}"/>
    <cellStyle name="20% - Accent5" xfId="35" builtinId="46" customBuiltin="1"/>
    <cellStyle name="20% - Accent5 10" xfId="642" xr:uid="{00000000-0005-0000-0000-000045000000}"/>
    <cellStyle name="20% - Accent5 11" xfId="699" xr:uid="{00000000-0005-0000-0000-000046000000}"/>
    <cellStyle name="20% - Accent5 11 2" xfId="1749" xr:uid="{00000000-0005-0000-0000-000047000000}"/>
    <cellStyle name="20% - Accent5 12" xfId="48" xr:uid="{00000000-0005-0000-0000-000048000000}"/>
    <cellStyle name="20% - Accent5 13" xfId="1776" xr:uid="{00000000-0005-0000-0000-000049000000}"/>
    <cellStyle name="20% - Accent5 14" xfId="1783" xr:uid="{00000000-0005-0000-0000-00004A000000}"/>
    <cellStyle name="20% - Accent5 15" xfId="1827" xr:uid="{00000000-0005-0000-0000-00004B000000}"/>
    <cellStyle name="20% - Accent5 2" xfId="226" xr:uid="{00000000-0005-0000-0000-00004C000000}"/>
    <cellStyle name="20% - Accent5 3" xfId="324" xr:uid="{00000000-0005-0000-0000-00004D000000}"/>
    <cellStyle name="20% - Accent5 3 2" xfId="539" xr:uid="{00000000-0005-0000-0000-00004E000000}"/>
    <cellStyle name="20% - Accent5 4" xfId="364" xr:uid="{00000000-0005-0000-0000-00004F000000}"/>
    <cellStyle name="20% - Accent5 5" xfId="353" xr:uid="{00000000-0005-0000-0000-000050000000}"/>
    <cellStyle name="20% - Accent5 6" xfId="486" xr:uid="{00000000-0005-0000-0000-000051000000}"/>
    <cellStyle name="20% - Accent5 7" xfId="520" xr:uid="{00000000-0005-0000-0000-000052000000}"/>
    <cellStyle name="20% - Accent5 8" xfId="640" xr:uid="{00000000-0005-0000-0000-000053000000}"/>
    <cellStyle name="20% - Accent5 9" xfId="664" xr:uid="{00000000-0005-0000-0000-000054000000}"/>
    <cellStyle name="20% - Accent6" xfId="39" builtinId="50" customBuiltin="1"/>
    <cellStyle name="20% - Accent6 10" xfId="632" xr:uid="{00000000-0005-0000-0000-000056000000}"/>
    <cellStyle name="20% - Accent6 11" xfId="701" xr:uid="{00000000-0005-0000-0000-000057000000}"/>
    <cellStyle name="20% - Accent6 11 2" xfId="1771" xr:uid="{00000000-0005-0000-0000-000058000000}"/>
    <cellStyle name="20% - Accent6 12" xfId="49" xr:uid="{00000000-0005-0000-0000-000059000000}"/>
    <cellStyle name="20% - Accent6 13" xfId="1465" xr:uid="{00000000-0005-0000-0000-00005A000000}"/>
    <cellStyle name="20% - Accent6 14" xfId="1784" xr:uid="{00000000-0005-0000-0000-00005B000000}"/>
    <cellStyle name="20% - Accent6 15" xfId="1829" xr:uid="{00000000-0005-0000-0000-00005C000000}"/>
    <cellStyle name="20% - Accent6 2" xfId="225" xr:uid="{00000000-0005-0000-0000-00005D000000}"/>
    <cellStyle name="20% - Accent6 3" xfId="328" xr:uid="{00000000-0005-0000-0000-00005E000000}"/>
    <cellStyle name="20% - Accent6 3 2" xfId="542" xr:uid="{00000000-0005-0000-0000-00005F000000}"/>
    <cellStyle name="20% - Accent6 4" xfId="365" xr:uid="{00000000-0005-0000-0000-000060000000}"/>
    <cellStyle name="20% - Accent6 5" xfId="357" xr:uid="{00000000-0005-0000-0000-000061000000}"/>
    <cellStyle name="20% - Accent6 6" xfId="452" xr:uid="{00000000-0005-0000-0000-000062000000}"/>
    <cellStyle name="20% - Accent6 7" xfId="610" xr:uid="{00000000-0005-0000-0000-000063000000}"/>
    <cellStyle name="20% - Accent6 8" xfId="572" xr:uid="{00000000-0005-0000-0000-000064000000}"/>
    <cellStyle name="20% - Accent6 9" xfId="605" xr:uid="{00000000-0005-0000-0000-000065000000}"/>
    <cellStyle name="40% - Accent1" xfId="20" builtinId="31" customBuiltin="1"/>
    <cellStyle name="40% - Accent1 10" xfId="533" xr:uid="{00000000-0005-0000-0000-000067000000}"/>
    <cellStyle name="40% - Accent1 11" xfId="692" xr:uid="{00000000-0005-0000-0000-000068000000}"/>
    <cellStyle name="40% - Accent1 11 2" xfId="1602" xr:uid="{00000000-0005-0000-0000-000069000000}"/>
    <cellStyle name="40% - Accent1 12" xfId="50" xr:uid="{00000000-0005-0000-0000-00006A000000}"/>
    <cellStyle name="40% - Accent1 13" xfId="1624" xr:uid="{00000000-0005-0000-0000-00006B000000}"/>
    <cellStyle name="40% - Accent1 14" xfId="1550" xr:uid="{00000000-0005-0000-0000-00006C000000}"/>
    <cellStyle name="40% - Accent1 15" xfId="1820" xr:uid="{00000000-0005-0000-0000-00006D000000}"/>
    <cellStyle name="40% - Accent1 2" xfId="224" xr:uid="{00000000-0005-0000-0000-00006E000000}"/>
    <cellStyle name="40% - Accent1 3" xfId="309" xr:uid="{00000000-0005-0000-0000-00006F000000}"/>
    <cellStyle name="40% - Accent1 3 2" xfId="530" xr:uid="{00000000-0005-0000-0000-000070000000}"/>
    <cellStyle name="40% - Accent1 4" xfId="366" xr:uid="{00000000-0005-0000-0000-000071000000}"/>
    <cellStyle name="40% - Accent1 5" xfId="343" xr:uid="{00000000-0005-0000-0000-000072000000}"/>
    <cellStyle name="40% - Accent1 6" xfId="523" xr:uid="{00000000-0005-0000-0000-000073000000}"/>
    <cellStyle name="40% - Accent1 7" xfId="554" xr:uid="{00000000-0005-0000-0000-000074000000}"/>
    <cellStyle name="40% - Accent1 8" xfId="644" xr:uid="{00000000-0005-0000-0000-000075000000}"/>
    <cellStyle name="40% - Accent1 9" xfId="615" xr:uid="{00000000-0005-0000-0000-000076000000}"/>
    <cellStyle name="40% - Accent2" xfId="24" builtinId="35" customBuiltin="1"/>
    <cellStyle name="40% - Accent2 10" xfId="548" xr:uid="{00000000-0005-0000-0000-000078000000}"/>
    <cellStyle name="40% - Accent2 11" xfId="694" xr:uid="{00000000-0005-0000-0000-000079000000}"/>
    <cellStyle name="40% - Accent2 11 2" xfId="1508" xr:uid="{00000000-0005-0000-0000-00007A000000}"/>
    <cellStyle name="40% - Accent2 12" xfId="51" xr:uid="{00000000-0005-0000-0000-00007B000000}"/>
    <cellStyle name="40% - Accent2 13" xfId="1794" xr:uid="{00000000-0005-0000-0000-00007C000000}"/>
    <cellStyle name="40% - Accent2 14" xfId="1518" xr:uid="{00000000-0005-0000-0000-00007D000000}"/>
    <cellStyle name="40% - Accent2 15" xfId="1822" xr:uid="{00000000-0005-0000-0000-00007E000000}"/>
    <cellStyle name="40% - Accent2 2" xfId="223" xr:uid="{00000000-0005-0000-0000-00007F000000}"/>
    <cellStyle name="40% - Accent2 3" xfId="313" xr:uid="{00000000-0005-0000-0000-000080000000}"/>
    <cellStyle name="40% - Accent2 3 2" xfId="532" xr:uid="{00000000-0005-0000-0000-000081000000}"/>
    <cellStyle name="40% - Accent2 4" xfId="367" xr:uid="{00000000-0005-0000-0000-000082000000}"/>
    <cellStyle name="40% - Accent2 5" xfId="346" xr:uid="{00000000-0005-0000-0000-000083000000}"/>
    <cellStyle name="40% - Accent2 6" xfId="500" xr:uid="{00000000-0005-0000-0000-000084000000}"/>
    <cellStyle name="40% - Accent2 7" xfId="468" xr:uid="{00000000-0005-0000-0000-000085000000}"/>
    <cellStyle name="40% - Accent2 8" xfId="633" xr:uid="{00000000-0005-0000-0000-000086000000}"/>
    <cellStyle name="40% - Accent2 9" xfId="545" xr:uid="{00000000-0005-0000-0000-000087000000}"/>
    <cellStyle name="40% - Accent3" xfId="28" builtinId="39" customBuiltin="1"/>
    <cellStyle name="40% - Accent3 10" xfId="586" xr:uid="{00000000-0005-0000-0000-000089000000}"/>
    <cellStyle name="40% - Accent3 11" xfId="696" xr:uid="{00000000-0005-0000-0000-00008A000000}"/>
    <cellStyle name="40% - Accent3 11 2" xfId="1717" xr:uid="{00000000-0005-0000-0000-00008B000000}"/>
    <cellStyle name="40% - Accent3 12" xfId="52" xr:uid="{00000000-0005-0000-0000-00008C000000}"/>
    <cellStyle name="40% - Accent3 13" xfId="1608" xr:uid="{00000000-0005-0000-0000-00008D000000}"/>
    <cellStyle name="40% - Accent3 14" xfId="1788" xr:uid="{00000000-0005-0000-0000-00008E000000}"/>
    <cellStyle name="40% - Accent3 15" xfId="1824" xr:uid="{00000000-0005-0000-0000-00008F000000}"/>
    <cellStyle name="40% - Accent3 2" xfId="222" xr:uid="{00000000-0005-0000-0000-000090000000}"/>
    <cellStyle name="40% - Accent3 3" xfId="317" xr:uid="{00000000-0005-0000-0000-000091000000}"/>
    <cellStyle name="40% - Accent3 3 2" xfId="535" xr:uid="{00000000-0005-0000-0000-000092000000}"/>
    <cellStyle name="40% - Accent3 4" xfId="368" xr:uid="{00000000-0005-0000-0000-000093000000}"/>
    <cellStyle name="40% - Accent3 5" xfId="348" xr:uid="{00000000-0005-0000-0000-000094000000}"/>
    <cellStyle name="40% - Accent3 6" xfId="485" xr:uid="{00000000-0005-0000-0000-000095000000}"/>
    <cellStyle name="40% - Accent3 7" xfId="609" xr:uid="{00000000-0005-0000-0000-000096000000}"/>
    <cellStyle name="40% - Accent3 8" xfId="611" xr:uid="{00000000-0005-0000-0000-000097000000}"/>
    <cellStyle name="40% - Accent3 9" xfId="634" xr:uid="{00000000-0005-0000-0000-000098000000}"/>
    <cellStyle name="40% - Accent4" xfId="32" builtinId="43" customBuiltin="1"/>
    <cellStyle name="40% - Accent4 10" xfId="547" xr:uid="{00000000-0005-0000-0000-00009A000000}"/>
    <cellStyle name="40% - Accent4 11" xfId="698" xr:uid="{00000000-0005-0000-0000-00009B000000}"/>
    <cellStyle name="40% - Accent4 11 2" xfId="1651" xr:uid="{00000000-0005-0000-0000-00009C000000}"/>
    <cellStyle name="40% - Accent4 12" xfId="53" xr:uid="{00000000-0005-0000-0000-00009D000000}"/>
    <cellStyle name="40% - Accent4 13" xfId="1604" xr:uid="{00000000-0005-0000-0000-00009E000000}"/>
    <cellStyle name="40% - Accent4 14" xfId="1689" xr:uid="{00000000-0005-0000-0000-00009F000000}"/>
    <cellStyle name="40% - Accent4 15" xfId="1826" xr:uid="{00000000-0005-0000-0000-0000A0000000}"/>
    <cellStyle name="40% - Accent4 2" xfId="221" xr:uid="{00000000-0005-0000-0000-0000A1000000}"/>
    <cellStyle name="40% - Accent4 3" xfId="321" xr:uid="{00000000-0005-0000-0000-0000A2000000}"/>
    <cellStyle name="40% - Accent4 3 2" xfId="537" xr:uid="{00000000-0005-0000-0000-0000A3000000}"/>
    <cellStyle name="40% - Accent4 4" xfId="369" xr:uid="{00000000-0005-0000-0000-0000A4000000}"/>
    <cellStyle name="40% - Accent4 5" xfId="351" xr:uid="{00000000-0005-0000-0000-0000A5000000}"/>
    <cellStyle name="40% - Accent4 6" xfId="511" xr:uid="{00000000-0005-0000-0000-0000A6000000}"/>
    <cellStyle name="40% - Accent4 7" xfId="621" xr:uid="{00000000-0005-0000-0000-0000A7000000}"/>
    <cellStyle name="40% - Accent4 8" xfId="589" xr:uid="{00000000-0005-0000-0000-0000A8000000}"/>
    <cellStyle name="40% - Accent4 9" xfId="646" xr:uid="{00000000-0005-0000-0000-0000A9000000}"/>
    <cellStyle name="40% - Accent5" xfId="36" builtinId="47" customBuiltin="1"/>
    <cellStyle name="40% - Accent5 10" xfId="538" xr:uid="{00000000-0005-0000-0000-0000AB000000}"/>
    <cellStyle name="40% - Accent5 11" xfId="700" xr:uid="{00000000-0005-0000-0000-0000AC000000}"/>
    <cellStyle name="40% - Accent5 11 2" xfId="1558" xr:uid="{00000000-0005-0000-0000-0000AD000000}"/>
    <cellStyle name="40% - Accent5 12" xfId="54" xr:uid="{00000000-0005-0000-0000-0000AE000000}"/>
    <cellStyle name="40% - Accent5 13" xfId="1777" xr:uid="{00000000-0005-0000-0000-0000AF000000}"/>
    <cellStyle name="40% - Accent5 14" xfId="1536" xr:uid="{00000000-0005-0000-0000-0000B0000000}"/>
    <cellStyle name="40% - Accent5 15" xfId="1828" xr:uid="{00000000-0005-0000-0000-0000B1000000}"/>
    <cellStyle name="40% - Accent5 2" xfId="220" xr:uid="{00000000-0005-0000-0000-0000B2000000}"/>
    <cellStyle name="40% - Accent5 3" xfId="325" xr:uid="{00000000-0005-0000-0000-0000B3000000}"/>
    <cellStyle name="40% - Accent5 3 2" xfId="540" xr:uid="{00000000-0005-0000-0000-0000B4000000}"/>
    <cellStyle name="40% - Accent5 4" xfId="370" xr:uid="{00000000-0005-0000-0000-0000B5000000}"/>
    <cellStyle name="40% - Accent5 5" xfId="354" xr:uid="{00000000-0005-0000-0000-0000B6000000}"/>
    <cellStyle name="40% - Accent5 6" xfId="437" xr:uid="{00000000-0005-0000-0000-0000B7000000}"/>
    <cellStyle name="40% - Accent5 7" xfId="478" xr:uid="{00000000-0005-0000-0000-0000B8000000}"/>
    <cellStyle name="40% - Accent5 8" xfId="655" xr:uid="{00000000-0005-0000-0000-0000B9000000}"/>
    <cellStyle name="40% - Accent5 9" xfId="616" xr:uid="{00000000-0005-0000-0000-0000BA000000}"/>
    <cellStyle name="40% - Accent6" xfId="40" builtinId="51" customBuiltin="1"/>
    <cellStyle name="40% - Accent6 10" xfId="647" xr:uid="{00000000-0005-0000-0000-0000BC000000}"/>
    <cellStyle name="40% - Accent6 11" xfId="702" xr:uid="{00000000-0005-0000-0000-0000BD000000}"/>
    <cellStyle name="40% - Accent6 11 2" xfId="1747" xr:uid="{00000000-0005-0000-0000-0000BE000000}"/>
    <cellStyle name="40% - Accent6 12" xfId="55" xr:uid="{00000000-0005-0000-0000-0000BF000000}"/>
    <cellStyle name="40% - Accent6 13" xfId="1562" xr:uid="{00000000-0005-0000-0000-0000C0000000}"/>
    <cellStyle name="40% - Accent6 14" xfId="1710" xr:uid="{00000000-0005-0000-0000-0000C1000000}"/>
    <cellStyle name="40% - Accent6 15" xfId="1830" xr:uid="{00000000-0005-0000-0000-0000C2000000}"/>
    <cellStyle name="40% - Accent6 2" xfId="219" xr:uid="{00000000-0005-0000-0000-0000C3000000}"/>
    <cellStyle name="40% - Accent6 3" xfId="329" xr:uid="{00000000-0005-0000-0000-0000C4000000}"/>
    <cellStyle name="40% - Accent6 3 2" xfId="543" xr:uid="{00000000-0005-0000-0000-0000C5000000}"/>
    <cellStyle name="40% - Accent6 4" xfId="371" xr:uid="{00000000-0005-0000-0000-0000C6000000}"/>
    <cellStyle name="40% - Accent6 5" xfId="358" xr:uid="{00000000-0005-0000-0000-0000C7000000}"/>
    <cellStyle name="40% - Accent6 6" xfId="337" xr:uid="{00000000-0005-0000-0000-0000C8000000}"/>
    <cellStyle name="40% - Accent6 7" xfId="613" xr:uid="{00000000-0005-0000-0000-0000C9000000}"/>
    <cellStyle name="40% - Accent6 8" xfId="479" xr:uid="{00000000-0005-0000-0000-0000CA000000}"/>
    <cellStyle name="40% - Accent6 9" xfId="592" xr:uid="{00000000-0005-0000-0000-0000CB000000}"/>
    <cellStyle name="60% - Accent1" xfId="21" builtinId="32" customBuiltin="1"/>
    <cellStyle name="60% - Accent1 10" xfId="56" xr:uid="{00000000-0005-0000-0000-0000CD000000}"/>
    <cellStyle name="60% - Accent1 11" xfId="1757" xr:uid="{00000000-0005-0000-0000-0000CE000000}"/>
    <cellStyle name="60% - Accent1 12" xfId="1533" xr:uid="{00000000-0005-0000-0000-0000CF000000}"/>
    <cellStyle name="60% - Accent1 13" xfId="1739" xr:uid="{00000000-0005-0000-0000-0000D0000000}"/>
    <cellStyle name="60% - Accent1 2" xfId="218" xr:uid="{00000000-0005-0000-0000-0000D1000000}"/>
    <cellStyle name="60% - Accent1 3" xfId="310" xr:uid="{00000000-0005-0000-0000-0000D2000000}"/>
    <cellStyle name="60% - Accent1 4" xfId="372" xr:uid="{00000000-0005-0000-0000-0000D3000000}"/>
    <cellStyle name="60% - Accent1 5" xfId="499" xr:uid="{00000000-0005-0000-0000-0000D4000000}"/>
    <cellStyle name="60% - Accent1 6" xfId="626" xr:uid="{00000000-0005-0000-0000-0000D5000000}"/>
    <cellStyle name="60% - Accent1 7" xfId="650" xr:uid="{00000000-0005-0000-0000-0000D6000000}"/>
    <cellStyle name="60% - Accent1 8" xfId="657" xr:uid="{00000000-0005-0000-0000-0000D7000000}"/>
    <cellStyle name="60% - Accent1 9" xfId="594" xr:uid="{00000000-0005-0000-0000-0000D8000000}"/>
    <cellStyle name="60% - Accent2" xfId="25" builtinId="36" customBuiltin="1"/>
    <cellStyle name="60% - Accent2 10" xfId="57" xr:uid="{00000000-0005-0000-0000-0000DA000000}"/>
    <cellStyle name="60% - Accent2 11" xfId="1778" xr:uid="{00000000-0005-0000-0000-0000DB000000}"/>
    <cellStyle name="60% - Accent2 12" xfId="1648" xr:uid="{00000000-0005-0000-0000-0000DC000000}"/>
    <cellStyle name="60% - Accent2 13" xfId="1792" xr:uid="{00000000-0005-0000-0000-0000DD000000}"/>
    <cellStyle name="60% - Accent2 2" xfId="232" xr:uid="{00000000-0005-0000-0000-0000DE000000}"/>
    <cellStyle name="60% - Accent2 3" xfId="314" xr:uid="{00000000-0005-0000-0000-0000DF000000}"/>
    <cellStyle name="60% - Accent2 4" xfId="373" xr:uid="{00000000-0005-0000-0000-0000E0000000}"/>
    <cellStyle name="60% - Accent2 5" xfId="484" xr:uid="{00000000-0005-0000-0000-0000E1000000}"/>
    <cellStyle name="60% - Accent2 6" xfId="560" xr:uid="{00000000-0005-0000-0000-0000E2000000}"/>
    <cellStyle name="60% - Accent2 7" xfId="567" xr:uid="{00000000-0005-0000-0000-0000E3000000}"/>
    <cellStyle name="60% - Accent2 8" xfId="622" xr:uid="{00000000-0005-0000-0000-0000E4000000}"/>
    <cellStyle name="60% - Accent2 9" xfId="416" xr:uid="{00000000-0005-0000-0000-0000E5000000}"/>
    <cellStyle name="60% - Accent3" xfId="29" builtinId="40" customBuiltin="1"/>
    <cellStyle name="60% - Accent3 10" xfId="58" xr:uid="{00000000-0005-0000-0000-0000E7000000}"/>
    <cellStyle name="60% - Accent3 11" xfId="1665" xr:uid="{00000000-0005-0000-0000-0000E8000000}"/>
    <cellStyle name="60% - Accent3 12" xfId="1694" xr:uid="{00000000-0005-0000-0000-0000E9000000}"/>
    <cellStyle name="60% - Accent3 13" xfId="1768" xr:uid="{00000000-0005-0000-0000-0000EA000000}"/>
    <cellStyle name="60% - Accent3 2" xfId="217" xr:uid="{00000000-0005-0000-0000-0000EB000000}"/>
    <cellStyle name="60% - Accent3 3" xfId="318" xr:uid="{00000000-0005-0000-0000-0000EC000000}"/>
    <cellStyle name="60% - Accent3 4" xfId="374" xr:uid="{00000000-0005-0000-0000-0000ED000000}"/>
    <cellStyle name="60% - Accent3 5" xfId="510" xr:uid="{00000000-0005-0000-0000-0000EE000000}"/>
    <cellStyle name="60% - Accent3 6" xfId="476" xr:uid="{00000000-0005-0000-0000-0000EF000000}"/>
    <cellStyle name="60% - Accent3 7" xfId="631" xr:uid="{00000000-0005-0000-0000-0000F0000000}"/>
    <cellStyle name="60% - Accent3 8" xfId="584" xr:uid="{00000000-0005-0000-0000-0000F1000000}"/>
    <cellStyle name="60% - Accent3 9" xfId="645" xr:uid="{00000000-0005-0000-0000-0000F2000000}"/>
    <cellStyle name="60% - Accent4" xfId="33" builtinId="44" customBuiltin="1"/>
    <cellStyle name="60% - Accent4 10" xfId="59" xr:uid="{00000000-0005-0000-0000-0000F4000000}"/>
    <cellStyle name="60% - Accent4 11" xfId="1517" xr:uid="{00000000-0005-0000-0000-0000F5000000}"/>
    <cellStyle name="60% - Accent4 12" xfId="1654" xr:uid="{00000000-0005-0000-0000-0000F6000000}"/>
    <cellStyle name="60% - Accent4 13" xfId="1666" xr:uid="{00000000-0005-0000-0000-0000F7000000}"/>
    <cellStyle name="60% - Accent4 2" xfId="216" xr:uid="{00000000-0005-0000-0000-0000F8000000}"/>
    <cellStyle name="60% - Accent4 3" xfId="322" xr:uid="{00000000-0005-0000-0000-0000F9000000}"/>
    <cellStyle name="60% - Accent4 4" xfId="375" xr:uid="{00000000-0005-0000-0000-0000FA000000}"/>
    <cellStyle name="60% - Accent4 5" xfId="436" xr:uid="{00000000-0005-0000-0000-0000FB000000}"/>
    <cellStyle name="60% - Accent4 6" xfId="332" xr:uid="{00000000-0005-0000-0000-0000FC000000}"/>
    <cellStyle name="60% - Accent4 7" xfId="552" xr:uid="{00000000-0005-0000-0000-0000FD000000}"/>
    <cellStyle name="60% - Accent4 8" xfId="683" xr:uid="{00000000-0005-0000-0000-0000FE000000}"/>
    <cellStyle name="60% - Accent4 9" xfId="687" xr:uid="{00000000-0005-0000-0000-0000FF000000}"/>
    <cellStyle name="60% - Accent5" xfId="37" builtinId="48" customBuiltin="1"/>
    <cellStyle name="60% - Accent5 10" xfId="60" xr:uid="{00000000-0005-0000-0000-000001010000}"/>
    <cellStyle name="60% - Accent5 11" xfId="1744" xr:uid="{00000000-0005-0000-0000-000002010000}"/>
    <cellStyle name="60% - Accent5 12" xfId="1804" xr:uid="{00000000-0005-0000-0000-000003010000}"/>
    <cellStyle name="60% - Accent5 13" xfId="1787" xr:uid="{00000000-0005-0000-0000-000004010000}"/>
    <cellStyle name="60% - Accent5 2" xfId="198" xr:uid="{00000000-0005-0000-0000-000005010000}"/>
    <cellStyle name="60% - Accent5 3" xfId="326" xr:uid="{00000000-0005-0000-0000-000006010000}"/>
    <cellStyle name="60% - Accent5 4" xfId="376" xr:uid="{00000000-0005-0000-0000-000007010000}"/>
    <cellStyle name="60% - Accent5 5" xfId="408" xr:uid="{00000000-0005-0000-0000-000008010000}"/>
    <cellStyle name="60% - Accent5 6" xfId="603" xr:uid="{00000000-0005-0000-0000-000009010000}"/>
    <cellStyle name="60% - Accent5 7" xfId="425" xr:uid="{00000000-0005-0000-0000-00000A010000}"/>
    <cellStyle name="60% - Accent5 8" xfId="617" xr:uid="{00000000-0005-0000-0000-00000B010000}"/>
    <cellStyle name="60% - Accent5 9" xfId="654" xr:uid="{00000000-0005-0000-0000-00000C010000}"/>
    <cellStyle name="60% - Accent6" xfId="41" builtinId="52" customBuiltin="1"/>
    <cellStyle name="60% - Accent6 10" xfId="61" xr:uid="{00000000-0005-0000-0000-00000E010000}"/>
    <cellStyle name="60% - Accent6 11" xfId="1549" xr:uid="{00000000-0005-0000-0000-00000F010000}"/>
    <cellStyle name="60% - Accent6 12" xfId="1630" xr:uid="{00000000-0005-0000-0000-000010010000}"/>
    <cellStyle name="60% - Accent6 13" xfId="1531" xr:uid="{00000000-0005-0000-0000-000011010000}"/>
    <cellStyle name="60% - Accent6 2" xfId="234" xr:uid="{00000000-0005-0000-0000-000012010000}"/>
    <cellStyle name="60% - Accent6 3" xfId="330" xr:uid="{00000000-0005-0000-0000-000013010000}"/>
    <cellStyle name="60% - Accent6 4" xfId="377" xr:uid="{00000000-0005-0000-0000-000014010000}"/>
    <cellStyle name="60% - Accent6 5" xfId="442" xr:uid="{00000000-0005-0000-0000-000015010000}"/>
    <cellStyle name="60% - Accent6 6" xfId="579" xr:uid="{00000000-0005-0000-0000-000016010000}"/>
    <cellStyle name="60% - Accent6 7" xfId="660" xr:uid="{00000000-0005-0000-0000-000017010000}"/>
    <cellStyle name="60% - Accent6 8" xfId="561" xr:uid="{00000000-0005-0000-0000-000018010000}"/>
    <cellStyle name="60% - Accent6 9" xfId="677" xr:uid="{00000000-0005-0000-0000-000019010000}"/>
    <cellStyle name="Accent1" xfId="18" builtinId="29" customBuiltin="1"/>
    <cellStyle name="Accent1 10" xfId="62" xr:uid="{00000000-0005-0000-0000-00001B010000}"/>
    <cellStyle name="Accent1 11" xfId="1660" xr:uid="{00000000-0005-0000-0000-00001C010000}"/>
    <cellStyle name="Accent1 12" xfId="1799" xr:uid="{00000000-0005-0000-0000-00001D010000}"/>
    <cellStyle name="Accent1 13" xfId="1730" xr:uid="{00000000-0005-0000-0000-00001E010000}"/>
    <cellStyle name="Accent1 2" xfId="215" xr:uid="{00000000-0005-0000-0000-00001F010000}"/>
    <cellStyle name="Accent1 3" xfId="307" xr:uid="{00000000-0005-0000-0000-000020010000}"/>
    <cellStyle name="Accent1 4" xfId="378" xr:uid="{00000000-0005-0000-0000-000021010000}"/>
    <cellStyle name="Accent1 5" xfId="407" xr:uid="{00000000-0005-0000-0000-000022010000}"/>
    <cellStyle name="Accent1 6" xfId="527" xr:uid="{00000000-0005-0000-0000-000023010000}"/>
    <cellStyle name="Accent1 7" xfId="629" xr:uid="{00000000-0005-0000-0000-000024010000}"/>
    <cellStyle name="Accent1 8" xfId="426" xr:uid="{00000000-0005-0000-0000-000025010000}"/>
    <cellStyle name="Accent1 9" xfId="577" xr:uid="{00000000-0005-0000-0000-000026010000}"/>
    <cellStyle name="Accent2" xfId="22" builtinId="33" customBuiltin="1"/>
    <cellStyle name="Accent2 10" xfId="63" xr:uid="{00000000-0005-0000-0000-000028010000}"/>
    <cellStyle name="Accent2 11" xfId="1758" xr:uid="{00000000-0005-0000-0000-000029010000}"/>
    <cellStyle name="Accent2 12" xfId="1702" xr:uid="{00000000-0005-0000-0000-00002A010000}"/>
    <cellStyle name="Accent2 13" xfId="1682" xr:uid="{00000000-0005-0000-0000-00002B010000}"/>
    <cellStyle name="Accent2 2" xfId="214" xr:uid="{00000000-0005-0000-0000-00002C010000}"/>
    <cellStyle name="Accent2 3" xfId="311" xr:uid="{00000000-0005-0000-0000-00002D010000}"/>
    <cellStyle name="Accent2 4" xfId="379" xr:uid="{00000000-0005-0000-0000-00002E010000}"/>
    <cellStyle name="Accent2 5" xfId="405" xr:uid="{00000000-0005-0000-0000-00002F010000}"/>
    <cellStyle name="Accent2 6" xfId="588" xr:uid="{00000000-0005-0000-0000-000030010000}"/>
    <cellStyle name="Accent2 7" xfId="349" xr:uid="{00000000-0005-0000-0000-000031010000}"/>
    <cellStyle name="Accent2 8" xfId="659" xr:uid="{00000000-0005-0000-0000-000032010000}"/>
    <cellStyle name="Accent2 9" xfId="630" xr:uid="{00000000-0005-0000-0000-000033010000}"/>
    <cellStyle name="Accent3" xfId="26" builtinId="37" customBuiltin="1"/>
    <cellStyle name="Accent3 10" xfId="64" xr:uid="{00000000-0005-0000-0000-000035010000}"/>
    <cellStyle name="Accent3 11" xfId="1589" xr:uid="{00000000-0005-0000-0000-000036010000}"/>
    <cellStyle name="Accent3 12" xfId="1581" xr:uid="{00000000-0005-0000-0000-000037010000}"/>
    <cellStyle name="Accent3 13" xfId="1658" xr:uid="{00000000-0005-0000-0000-000038010000}"/>
    <cellStyle name="Accent3 2" xfId="213" xr:uid="{00000000-0005-0000-0000-000039010000}"/>
    <cellStyle name="Accent3 3" xfId="315" xr:uid="{00000000-0005-0000-0000-00003A010000}"/>
    <cellStyle name="Accent3 4" xfId="380" xr:uid="{00000000-0005-0000-0000-00003B010000}"/>
    <cellStyle name="Accent3 5" xfId="427" xr:uid="{00000000-0005-0000-0000-00003C010000}"/>
    <cellStyle name="Accent3 6" xfId="627" xr:uid="{00000000-0005-0000-0000-00003D010000}"/>
    <cellStyle name="Accent3 7" xfId="417" xr:uid="{00000000-0005-0000-0000-00003E010000}"/>
    <cellStyle name="Accent3 8" xfId="501" xr:uid="{00000000-0005-0000-0000-00003F010000}"/>
    <cellStyle name="Accent3 9" xfId="658" xr:uid="{00000000-0005-0000-0000-000040010000}"/>
    <cellStyle name="Accent4" xfId="30" builtinId="41" customBuiltin="1"/>
    <cellStyle name="Accent4 10" xfId="65" xr:uid="{00000000-0005-0000-0000-000042010000}"/>
    <cellStyle name="Accent4 11" xfId="1669" xr:uid="{00000000-0005-0000-0000-000043010000}"/>
    <cellStyle name="Accent4 12" xfId="1753" xr:uid="{00000000-0005-0000-0000-000044010000}"/>
    <cellStyle name="Accent4 13" xfId="1806" xr:uid="{00000000-0005-0000-0000-000045010000}"/>
    <cellStyle name="Accent4 2" xfId="212" xr:uid="{00000000-0005-0000-0000-000046010000}"/>
    <cellStyle name="Accent4 3" xfId="319" xr:uid="{00000000-0005-0000-0000-000047010000}"/>
    <cellStyle name="Accent4 4" xfId="381" xr:uid="{00000000-0005-0000-0000-000048010000}"/>
    <cellStyle name="Accent4 5" xfId="414" xr:uid="{00000000-0005-0000-0000-000049010000}"/>
    <cellStyle name="Accent4 6" xfId="581" xr:uid="{00000000-0005-0000-0000-00004A010000}"/>
    <cellStyle name="Accent4 7" xfId="506" xr:uid="{00000000-0005-0000-0000-00004B010000}"/>
    <cellStyle name="Accent4 8" xfId="669" xr:uid="{00000000-0005-0000-0000-00004C010000}"/>
    <cellStyle name="Accent4 9" xfId="339" xr:uid="{00000000-0005-0000-0000-00004D010000}"/>
    <cellStyle name="Accent5" xfId="34" builtinId="45" customBuiltin="1"/>
    <cellStyle name="Accent5 10" xfId="66" xr:uid="{00000000-0005-0000-0000-00004F010000}"/>
    <cellStyle name="Accent5 11" xfId="1773" xr:uid="{00000000-0005-0000-0000-000050010000}"/>
    <cellStyle name="Accent5 12" xfId="1652" xr:uid="{00000000-0005-0000-0000-000051010000}"/>
    <cellStyle name="Accent5 13" xfId="1801" xr:uid="{00000000-0005-0000-0000-000052010000}"/>
    <cellStyle name="Accent5 2" xfId="211" xr:uid="{00000000-0005-0000-0000-000053010000}"/>
    <cellStyle name="Accent5 3" xfId="323" xr:uid="{00000000-0005-0000-0000-000054010000}"/>
    <cellStyle name="Accent5 4" xfId="382" xr:uid="{00000000-0005-0000-0000-000055010000}"/>
    <cellStyle name="Accent5 5" xfId="401" xr:uid="{00000000-0005-0000-0000-000056010000}"/>
    <cellStyle name="Accent5 6" xfId="562" xr:uid="{00000000-0005-0000-0000-000057010000}"/>
    <cellStyle name="Accent5 7" xfId="576" xr:uid="{00000000-0005-0000-0000-000058010000}"/>
    <cellStyle name="Accent5 8" xfId="598" xr:uid="{00000000-0005-0000-0000-000059010000}"/>
    <cellStyle name="Accent5 9" xfId="546" xr:uid="{00000000-0005-0000-0000-00005A010000}"/>
    <cellStyle name="Accent6" xfId="38" builtinId="49" customBuiltin="1"/>
    <cellStyle name="Accent6 10" xfId="67" xr:uid="{00000000-0005-0000-0000-00005C010000}"/>
    <cellStyle name="Accent6 11" xfId="1714" xr:uid="{00000000-0005-0000-0000-00005D010000}"/>
    <cellStyle name="Accent6 12" xfId="1763" xr:uid="{00000000-0005-0000-0000-00005E010000}"/>
    <cellStyle name="Accent6 13" xfId="1574" xr:uid="{00000000-0005-0000-0000-00005F010000}"/>
    <cellStyle name="Accent6 2" xfId="210" xr:uid="{00000000-0005-0000-0000-000060010000}"/>
    <cellStyle name="Accent6 3" xfId="327" xr:uid="{00000000-0005-0000-0000-000061010000}"/>
    <cellStyle name="Accent6 4" xfId="383" xr:uid="{00000000-0005-0000-0000-000062010000}"/>
    <cellStyle name="Accent6 5" xfId="482" xr:uid="{00000000-0005-0000-0000-000063010000}"/>
    <cellStyle name="Accent6 6" xfId="551" xr:uid="{00000000-0005-0000-0000-000064010000}"/>
    <cellStyle name="Accent6 7" xfId="639" xr:uid="{00000000-0005-0000-0000-000065010000}"/>
    <cellStyle name="Accent6 8" xfId="593" xr:uid="{00000000-0005-0000-0000-000066010000}"/>
    <cellStyle name="Accent6 9" xfId="599" xr:uid="{00000000-0005-0000-0000-000067010000}"/>
    <cellStyle name="Bad" xfId="7" builtinId="27" customBuiltin="1"/>
    <cellStyle name="Bad 10" xfId="68" xr:uid="{00000000-0005-0000-0000-000069010000}"/>
    <cellStyle name="Bad 11" xfId="1810" xr:uid="{00000000-0005-0000-0000-00006A010000}"/>
    <cellStyle name="Bad 12" xfId="1781" xr:uid="{00000000-0005-0000-0000-00006B010000}"/>
    <cellStyle name="Bad 13" xfId="1812" xr:uid="{00000000-0005-0000-0000-00006C010000}"/>
    <cellStyle name="Bad 2" xfId="209" xr:uid="{00000000-0005-0000-0000-00006D010000}"/>
    <cellStyle name="Bad 3" xfId="296" xr:uid="{00000000-0005-0000-0000-00006E010000}"/>
    <cellStyle name="Bad 4" xfId="384" xr:uid="{00000000-0005-0000-0000-00006F010000}"/>
    <cellStyle name="Bad 5" xfId="455" xr:uid="{00000000-0005-0000-0000-000070010000}"/>
    <cellStyle name="Bad 6" xfId="569" xr:uid="{00000000-0005-0000-0000-000071010000}"/>
    <cellStyle name="Bad 7" xfId="556" xr:uid="{00000000-0005-0000-0000-000072010000}"/>
    <cellStyle name="Bad 8" xfId="667" xr:uid="{00000000-0005-0000-0000-000073010000}"/>
    <cellStyle name="Bad 9" xfId="541" xr:uid="{00000000-0005-0000-0000-000074010000}"/>
    <cellStyle name="Calculation" xfId="11" builtinId="22" customBuiltin="1"/>
    <cellStyle name="Calculation 10" xfId="555" xr:uid="{00000000-0005-0000-0000-000076010000}"/>
    <cellStyle name="Calculation 10 10" xfId="1579" xr:uid="{00000000-0005-0000-0000-000077010000}"/>
    <cellStyle name="Calculation 10 11" xfId="1708" xr:uid="{00000000-0005-0000-0000-000078010000}"/>
    <cellStyle name="Calculation 10 12" xfId="1636" xr:uid="{00000000-0005-0000-0000-000079010000}"/>
    <cellStyle name="Calculation 10 13" xfId="2014" xr:uid="{00000000-0005-0000-0000-00007A010000}"/>
    <cellStyle name="Calculation 10 14" xfId="2218" xr:uid="{00000000-0005-0000-0000-00007B010000}"/>
    <cellStyle name="Calculation 10 15" xfId="2569" xr:uid="{00000000-0005-0000-0000-00007C010000}"/>
    <cellStyle name="Calculation 10 16" xfId="2498" xr:uid="{00000000-0005-0000-0000-00007D010000}"/>
    <cellStyle name="Calculation 10 17" xfId="2454" xr:uid="{00000000-0005-0000-0000-00007E010000}"/>
    <cellStyle name="Calculation 10 18" xfId="2421" xr:uid="{00000000-0005-0000-0000-00007F010000}"/>
    <cellStyle name="Calculation 10 19" xfId="2194" xr:uid="{00000000-0005-0000-0000-000080010000}"/>
    <cellStyle name="Calculation 10 2" xfId="904" xr:uid="{00000000-0005-0000-0000-000081010000}"/>
    <cellStyle name="Calculation 10 20" xfId="2925" xr:uid="{00000000-0005-0000-0000-000082010000}"/>
    <cellStyle name="Calculation 10 21" xfId="2372" xr:uid="{00000000-0005-0000-0000-000083010000}"/>
    <cellStyle name="Calculation 10 3" xfId="1100" xr:uid="{00000000-0005-0000-0000-000084010000}"/>
    <cellStyle name="Calculation 10 4" xfId="1093" xr:uid="{00000000-0005-0000-0000-000085010000}"/>
    <cellStyle name="Calculation 10 5" xfId="1053" xr:uid="{00000000-0005-0000-0000-000086010000}"/>
    <cellStyle name="Calculation 10 6" xfId="1176" xr:uid="{00000000-0005-0000-0000-000087010000}"/>
    <cellStyle name="Calculation 10 7" xfId="708" xr:uid="{00000000-0005-0000-0000-000088010000}"/>
    <cellStyle name="Calculation 10 8" xfId="717" xr:uid="{00000000-0005-0000-0000-000089010000}"/>
    <cellStyle name="Calculation 10 9" xfId="1617" xr:uid="{00000000-0005-0000-0000-00008A010000}"/>
    <cellStyle name="Calculation 11" xfId="481" xr:uid="{00000000-0005-0000-0000-00008B010000}"/>
    <cellStyle name="Calculation 11 10" xfId="1765" xr:uid="{00000000-0005-0000-0000-00008C010000}"/>
    <cellStyle name="Calculation 11 11" xfId="1938" xr:uid="{00000000-0005-0000-0000-00008D010000}"/>
    <cellStyle name="Calculation 11 12" xfId="1847" xr:uid="{00000000-0005-0000-0000-00008E010000}"/>
    <cellStyle name="Calculation 11 13" xfId="1332" xr:uid="{00000000-0005-0000-0000-00008F010000}"/>
    <cellStyle name="Calculation 11 14" xfId="2327" xr:uid="{00000000-0005-0000-0000-000090010000}"/>
    <cellStyle name="Calculation 11 15" xfId="2402" xr:uid="{00000000-0005-0000-0000-000091010000}"/>
    <cellStyle name="Calculation 11 16" xfId="2716" xr:uid="{00000000-0005-0000-0000-000092010000}"/>
    <cellStyle name="Calculation 11 17" xfId="2613" xr:uid="{00000000-0005-0000-0000-000093010000}"/>
    <cellStyle name="Calculation 11 18" xfId="2698" xr:uid="{00000000-0005-0000-0000-000094010000}"/>
    <cellStyle name="Calculation 11 19" xfId="2783" xr:uid="{00000000-0005-0000-0000-000095010000}"/>
    <cellStyle name="Calculation 11 2" xfId="876" xr:uid="{00000000-0005-0000-0000-000096010000}"/>
    <cellStyle name="Calculation 11 20" xfId="2268" xr:uid="{00000000-0005-0000-0000-000097010000}"/>
    <cellStyle name="Calculation 11 21" xfId="2973" xr:uid="{00000000-0005-0000-0000-000098010000}"/>
    <cellStyle name="Calculation 11 3" xfId="812" xr:uid="{00000000-0005-0000-0000-000099010000}"/>
    <cellStyle name="Calculation 11 4" xfId="905" xr:uid="{00000000-0005-0000-0000-00009A010000}"/>
    <cellStyle name="Calculation 11 5" xfId="1204" xr:uid="{00000000-0005-0000-0000-00009B010000}"/>
    <cellStyle name="Calculation 11 6" xfId="1096" xr:uid="{00000000-0005-0000-0000-00009C010000}"/>
    <cellStyle name="Calculation 11 7" xfId="1272" xr:uid="{00000000-0005-0000-0000-00009D010000}"/>
    <cellStyle name="Calculation 11 8" xfId="1187" xr:uid="{00000000-0005-0000-0000-00009E010000}"/>
    <cellStyle name="Calculation 11 9" xfId="1560" xr:uid="{00000000-0005-0000-0000-00009F010000}"/>
    <cellStyle name="Calculation 12" xfId="69" xr:uid="{00000000-0005-0000-0000-0000A0010000}"/>
    <cellStyle name="Calculation 12 10" xfId="2728" xr:uid="{00000000-0005-0000-0000-0000A1010000}"/>
    <cellStyle name="Calculation 12 11" xfId="2825" xr:uid="{00000000-0005-0000-0000-0000A2010000}"/>
    <cellStyle name="Calculation 12 12" xfId="2663" xr:uid="{00000000-0005-0000-0000-0000A3010000}"/>
    <cellStyle name="Calculation 12 13" xfId="2248" xr:uid="{00000000-0005-0000-0000-0000A4010000}"/>
    <cellStyle name="Calculation 12 14" xfId="2975" xr:uid="{00000000-0005-0000-0000-0000A5010000}"/>
    <cellStyle name="Calculation 12 2" xfId="1519" xr:uid="{00000000-0005-0000-0000-0000A6010000}"/>
    <cellStyle name="Calculation 12 3" xfId="1349" xr:uid="{00000000-0005-0000-0000-0000A7010000}"/>
    <cellStyle name="Calculation 12 4" xfId="1343" xr:uid="{00000000-0005-0000-0000-0000A8010000}"/>
    <cellStyle name="Calculation 12 5" xfId="1990" xr:uid="{00000000-0005-0000-0000-0000A9010000}"/>
    <cellStyle name="Calculation 12 6" xfId="2004" xr:uid="{00000000-0005-0000-0000-0000AA010000}"/>
    <cellStyle name="Calculation 12 7" xfId="2182" xr:uid="{00000000-0005-0000-0000-0000AB010000}"/>
    <cellStyle name="Calculation 12 8" xfId="2036" xr:uid="{00000000-0005-0000-0000-0000AC010000}"/>
    <cellStyle name="Calculation 12 9" xfId="2364" xr:uid="{00000000-0005-0000-0000-0000AD010000}"/>
    <cellStyle name="Calculation 13" xfId="851" xr:uid="{00000000-0005-0000-0000-0000AE010000}"/>
    <cellStyle name="Calculation 13 10" xfId="2845" xr:uid="{00000000-0005-0000-0000-0000AF010000}"/>
    <cellStyle name="Calculation 13 11" xfId="2897" xr:uid="{00000000-0005-0000-0000-0000B0010000}"/>
    <cellStyle name="Calculation 13 12" xfId="2949" xr:uid="{00000000-0005-0000-0000-0000B1010000}"/>
    <cellStyle name="Calculation 13 13" xfId="2974" xr:uid="{00000000-0005-0000-0000-0000B2010000}"/>
    <cellStyle name="Calculation 13 14" xfId="2995" xr:uid="{00000000-0005-0000-0000-0000B3010000}"/>
    <cellStyle name="Calculation 13 2" xfId="1791" xr:uid="{00000000-0005-0000-0000-0000B4010000}"/>
    <cellStyle name="Calculation 13 3" xfId="1926" xr:uid="{00000000-0005-0000-0000-0000B5010000}"/>
    <cellStyle name="Calculation 13 4" xfId="1987" xr:uid="{00000000-0005-0000-0000-0000B6010000}"/>
    <cellStyle name="Calculation 13 5" xfId="2009" xr:uid="{00000000-0005-0000-0000-0000B7010000}"/>
    <cellStyle name="Calculation 13 6" xfId="2027" xr:uid="{00000000-0005-0000-0000-0000B8010000}"/>
    <cellStyle name="Calculation 13 7" xfId="2541" xr:uid="{00000000-0005-0000-0000-0000B9010000}"/>
    <cellStyle name="Calculation 13 8" xfId="2692" xr:uid="{00000000-0005-0000-0000-0000BA010000}"/>
    <cellStyle name="Calculation 13 9" xfId="2769" xr:uid="{00000000-0005-0000-0000-0000BB010000}"/>
    <cellStyle name="Calculation 14" xfId="1759" xr:uid="{00000000-0005-0000-0000-0000BC010000}"/>
    <cellStyle name="Calculation 14 10" xfId="2882" xr:uid="{00000000-0005-0000-0000-0000BD010000}"/>
    <cellStyle name="Calculation 14 11" xfId="2428" xr:uid="{00000000-0005-0000-0000-0000BE010000}"/>
    <cellStyle name="Calculation 14 12" xfId="2965" xr:uid="{00000000-0005-0000-0000-0000BF010000}"/>
    <cellStyle name="Calculation 14 13" xfId="2990" xr:uid="{00000000-0005-0000-0000-0000C0010000}"/>
    <cellStyle name="Calculation 14 2" xfId="1916" xr:uid="{00000000-0005-0000-0000-0000C1010000}"/>
    <cellStyle name="Calculation 14 3" xfId="1701" xr:uid="{00000000-0005-0000-0000-0000C2010000}"/>
    <cellStyle name="Calculation 14 4" xfId="1998" xr:uid="{00000000-0005-0000-0000-0000C3010000}"/>
    <cellStyle name="Calculation 14 5" xfId="2022" xr:uid="{00000000-0005-0000-0000-0000C4010000}"/>
    <cellStyle name="Calculation 14 6" xfId="2210" xr:uid="{00000000-0005-0000-0000-0000C5010000}"/>
    <cellStyle name="Calculation 14 7" xfId="2667" xr:uid="{00000000-0005-0000-0000-0000C6010000}"/>
    <cellStyle name="Calculation 14 8" xfId="2416" xr:uid="{00000000-0005-0000-0000-0000C7010000}"/>
    <cellStyle name="Calculation 14 9" xfId="2533" xr:uid="{00000000-0005-0000-0000-0000C8010000}"/>
    <cellStyle name="Calculation 15" xfId="1559" xr:uid="{00000000-0005-0000-0000-0000C9010000}"/>
    <cellStyle name="Calculation 15 10" xfId="2070" xr:uid="{00000000-0005-0000-0000-0000CA010000}"/>
    <cellStyle name="Calculation 15 11" xfId="2176" xr:uid="{00000000-0005-0000-0000-0000CB010000}"/>
    <cellStyle name="Calculation 15 12" xfId="2664" xr:uid="{00000000-0005-0000-0000-0000CC010000}"/>
    <cellStyle name="Calculation 15 13" xfId="2602" xr:uid="{00000000-0005-0000-0000-0000CD010000}"/>
    <cellStyle name="Calculation 15 2" xfId="1892" xr:uid="{00000000-0005-0000-0000-0000CE010000}"/>
    <cellStyle name="Calculation 15 3" xfId="1729" xr:uid="{00000000-0005-0000-0000-0000CF010000}"/>
    <cellStyle name="Calculation 15 4" xfId="1598" xr:uid="{00000000-0005-0000-0000-0000D0010000}"/>
    <cellStyle name="Calculation 15 5" xfId="1690" xr:uid="{00000000-0005-0000-0000-0000D1010000}"/>
    <cellStyle name="Calculation 15 6" xfId="2418" xr:uid="{00000000-0005-0000-0000-0000D2010000}"/>
    <cellStyle name="Calculation 15 7" xfId="2531" xr:uid="{00000000-0005-0000-0000-0000D3010000}"/>
    <cellStyle name="Calculation 15 8" xfId="2693" xr:uid="{00000000-0005-0000-0000-0000D4010000}"/>
    <cellStyle name="Calculation 15 9" xfId="2786" xr:uid="{00000000-0005-0000-0000-0000D5010000}"/>
    <cellStyle name="Calculation 16" xfId="2045" xr:uid="{00000000-0005-0000-0000-0000D6010000}"/>
    <cellStyle name="Calculation 2" xfId="151" xr:uid="{00000000-0005-0000-0000-0000D7010000}"/>
    <cellStyle name="Calculation 2 10" xfId="1370" xr:uid="{00000000-0005-0000-0000-0000D8010000}"/>
    <cellStyle name="Calculation 2 11" xfId="1335" xr:uid="{00000000-0005-0000-0000-0000D9010000}"/>
    <cellStyle name="Calculation 2 12" xfId="1925" xr:uid="{00000000-0005-0000-0000-0000DA010000}"/>
    <cellStyle name="Calculation 2 13" xfId="1506" xr:uid="{00000000-0005-0000-0000-0000DB010000}"/>
    <cellStyle name="Calculation 2 14" xfId="1696" xr:uid="{00000000-0005-0000-0000-0000DC010000}"/>
    <cellStyle name="Calculation 2 15" xfId="2365" xr:uid="{00000000-0005-0000-0000-0000DD010000}"/>
    <cellStyle name="Calculation 2 16" xfId="2168" xr:uid="{00000000-0005-0000-0000-0000DE010000}"/>
    <cellStyle name="Calculation 2 17" xfId="2442" xr:uid="{00000000-0005-0000-0000-0000DF010000}"/>
    <cellStyle name="Calculation 2 18" xfId="2092" xr:uid="{00000000-0005-0000-0000-0000E0010000}"/>
    <cellStyle name="Calculation 2 19" xfId="2495" xr:uid="{00000000-0005-0000-0000-0000E1010000}"/>
    <cellStyle name="Calculation 2 2" xfId="271" xr:uid="{00000000-0005-0000-0000-0000E2010000}"/>
    <cellStyle name="Calculation 2 2 10" xfId="1422" xr:uid="{00000000-0005-0000-0000-0000E3010000}"/>
    <cellStyle name="Calculation 2 2 11" xfId="1586" xr:uid="{00000000-0005-0000-0000-0000E4010000}"/>
    <cellStyle name="Calculation 2 2 12" xfId="1956" xr:uid="{00000000-0005-0000-0000-0000E5010000}"/>
    <cellStyle name="Calculation 2 2 13" xfId="1691" xr:uid="{00000000-0005-0000-0000-0000E6010000}"/>
    <cellStyle name="Calculation 2 2 14" xfId="2159" xr:uid="{00000000-0005-0000-0000-0000E7010000}"/>
    <cellStyle name="Calculation 2 2 15" xfId="2143" xr:uid="{00000000-0005-0000-0000-0000E8010000}"/>
    <cellStyle name="Calculation 2 2 16" xfId="2411" xr:uid="{00000000-0005-0000-0000-0000E9010000}"/>
    <cellStyle name="Calculation 2 2 17" xfId="2368" xr:uid="{00000000-0005-0000-0000-0000EA010000}"/>
    <cellStyle name="Calculation 2 2 18" xfId="2134" xr:uid="{00000000-0005-0000-0000-0000EB010000}"/>
    <cellStyle name="Calculation 2 2 19" xfId="2409" xr:uid="{00000000-0005-0000-0000-0000EC010000}"/>
    <cellStyle name="Calculation 2 2 2" xfId="786" xr:uid="{00000000-0005-0000-0000-0000ED010000}"/>
    <cellStyle name="Calculation 2 2 20" xfId="2239" xr:uid="{00000000-0005-0000-0000-0000EE010000}"/>
    <cellStyle name="Calculation 2 2 21" xfId="2085" xr:uid="{00000000-0005-0000-0000-0000EF010000}"/>
    <cellStyle name="Calculation 2 2 3" xfId="891" xr:uid="{00000000-0005-0000-0000-0000F0010000}"/>
    <cellStyle name="Calculation 2 2 4" xfId="1013" xr:uid="{00000000-0005-0000-0000-0000F1010000}"/>
    <cellStyle name="Calculation 2 2 5" xfId="1186" xr:uid="{00000000-0005-0000-0000-0000F2010000}"/>
    <cellStyle name="Calculation 2 2 6" xfId="1246" xr:uid="{00000000-0005-0000-0000-0000F3010000}"/>
    <cellStyle name="Calculation 2 2 7" xfId="1130" xr:uid="{00000000-0005-0000-0000-0000F4010000}"/>
    <cellStyle name="Calculation 2 2 8" xfId="864" xr:uid="{00000000-0005-0000-0000-0000F5010000}"/>
    <cellStyle name="Calculation 2 2 9" xfId="1438" xr:uid="{00000000-0005-0000-0000-0000F6010000}"/>
    <cellStyle name="Calculation 2 20" xfId="2898" xr:uid="{00000000-0005-0000-0000-0000F7010000}"/>
    <cellStyle name="Calculation 2 21" xfId="2929" xr:uid="{00000000-0005-0000-0000-0000F8010000}"/>
    <cellStyle name="Calculation 2 22" xfId="2892" xr:uid="{00000000-0005-0000-0000-0000F9010000}"/>
    <cellStyle name="Calculation 2 3" xfId="741" xr:uid="{00000000-0005-0000-0000-0000FA010000}"/>
    <cellStyle name="Calculation 2 4" xfId="725" xr:uid="{00000000-0005-0000-0000-0000FB010000}"/>
    <cellStyle name="Calculation 2 5" xfId="1084" xr:uid="{00000000-0005-0000-0000-0000FC010000}"/>
    <cellStyle name="Calculation 2 6" xfId="963" xr:uid="{00000000-0005-0000-0000-0000FD010000}"/>
    <cellStyle name="Calculation 2 7" xfId="1022" xr:uid="{00000000-0005-0000-0000-0000FE010000}"/>
    <cellStyle name="Calculation 2 8" xfId="811" xr:uid="{00000000-0005-0000-0000-0000FF010000}"/>
    <cellStyle name="Calculation 2 9" xfId="795" xr:uid="{00000000-0005-0000-0000-000000020000}"/>
    <cellStyle name="Calculation 3" xfId="208" xr:uid="{00000000-0005-0000-0000-000001020000}"/>
    <cellStyle name="Calculation 3 10" xfId="1430" xr:uid="{00000000-0005-0000-0000-000002020000}"/>
    <cellStyle name="Calculation 3 11" xfId="1577" xr:uid="{00000000-0005-0000-0000-000003020000}"/>
    <cellStyle name="Calculation 3 12" xfId="1594" xr:uid="{00000000-0005-0000-0000-000004020000}"/>
    <cellStyle name="Calculation 3 13" xfId="1909" xr:uid="{00000000-0005-0000-0000-000005020000}"/>
    <cellStyle name="Calculation 3 14" xfId="2058" xr:uid="{00000000-0005-0000-0000-000006020000}"/>
    <cellStyle name="Calculation 3 15" xfId="2180" xr:uid="{00000000-0005-0000-0000-000007020000}"/>
    <cellStyle name="Calculation 3 16" xfId="2189" xr:uid="{00000000-0005-0000-0000-000008020000}"/>
    <cellStyle name="Calculation 3 17" xfId="2288" xr:uid="{00000000-0005-0000-0000-000009020000}"/>
    <cellStyle name="Calculation 3 18" xfId="2311" xr:uid="{00000000-0005-0000-0000-00000A020000}"/>
    <cellStyle name="Calculation 3 19" xfId="2375" xr:uid="{00000000-0005-0000-0000-00000B020000}"/>
    <cellStyle name="Calculation 3 2" xfId="761" xr:uid="{00000000-0005-0000-0000-00000C020000}"/>
    <cellStyle name="Calculation 3 20" xfId="2760" xr:uid="{00000000-0005-0000-0000-00000D020000}"/>
    <cellStyle name="Calculation 3 21" xfId="2947" xr:uid="{00000000-0005-0000-0000-00000E020000}"/>
    <cellStyle name="Calculation 3 3" xfId="1008" xr:uid="{00000000-0005-0000-0000-00000F020000}"/>
    <cellStyle name="Calculation 3 4" xfId="853" xr:uid="{00000000-0005-0000-0000-000010020000}"/>
    <cellStyle name="Calculation 3 5" xfId="806" xr:uid="{00000000-0005-0000-0000-000011020000}"/>
    <cellStyle name="Calculation 3 6" xfId="768" xr:uid="{00000000-0005-0000-0000-000012020000}"/>
    <cellStyle name="Calculation 3 7" xfId="1083" xr:uid="{00000000-0005-0000-0000-000013020000}"/>
    <cellStyle name="Calculation 3 8" xfId="1115" xr:uid="{00000000-0005-0000-0000-000014020000}"/>
    <cellStyle name="Calculation 3 9" xfId="1399" xr:uid="{00000000-0005-0000-0000-000015020000}"/>
    <cellStyle name="Calculation 4" xfId="252" xr:uid="{00000000-0005-0000-0000-000016020000}"/>
    <cellStyle name="Calculation 4 10" xfId="1490" xr:uid="{00000000-0005-0000-0000-000017020000}"/>
    <cellStyle name="Calculation 4 11" xfId="1480" xr:uid="{00000000-0005-0000-0000-000018020000}"/>
    <cellStyle name="Calculation 4 12" xfId="1354" xr:uid="{00000000-0005-0000-0000-000019020000}"/>
    <cellStyle name="Calculation 4 13" xfId="1361" xr:uid="{00000000-0005-0000-0000-00001A020000}"/>
    <cellStyle name="Calculation 4 14" xfId="2107" xr:uid="{00000000-0005-0000-0000-00001B020000}"/>
    <cellStyle name="Calculation 4 15" xfId="2077" xr:uid="{00000000-0005-0000-0000-00001C020000}"/>
    <cellStyle name="Calculation 4 16" xfId="2387" xr:uid="{00000000-0005-0000-0000-00001D020000}"/>
    <cellStyle name="Calculation 4 17" xfId="2193" xr:uid="{00000000-0005-0000-0000-00001E020000}"/>
    <cellStyle name="Calculation 4 18" xfId="2499" xr:uid="{00000000-0005-0000-0000-00001F020000}"/>
    <cellStyle name="Calculation 4 19" xfId="2777" xr:uid="{00000000-0005-0000-0000-000020020000}"/>
    <cellStyle name="Calculation 4 2" xfId="779" xr:uid="{00000000-0005-0000-0000-000021020000}"/>
    <cellStyle name="Calculation 4 20" xfId="2250" xr:uid="{00000000-0005-0000-0000-000022020000}"/>
    <cellStyle name="Calculation 4 21" xfId="2971" xr:uid="{00000000-0005-0000-0000-000023020000}"/>
    <cellStyle name="Calculation 4 3" xfId="769" xr:uid="{00000000-0005-0000-0000-000024020000}"/>
    <cellStyle name="Calculation 4 4" xfId="1064" xr:uid="{00000000-0005-0000-0000-000025020000}"/>
    <cellStyle name="Calculation 4 5" xfId="1207" xr:uid="{00000000-0005-0000-0000-000026020000}"/>
    <cellStyle name="Calculation 4 6" xfId="992" xr:uid="{00000000-0005-0000-0000-000027020000}"/>
    <cellStyle name="Calculation 4 7" xfId="819" xr:uid="{00000000-0005-0000-0000-000028020000}"/>
    <cellStyle name="Calculation 4 8" xfId="1261" xr:uid="{00000000-0005-0000-0000-000029020000}"/>
    <cellStyle name="Calculation 4 9" xfId="1424" xr:uid="{00000000-0005-0000-0000-00002A020000}"/>
    <cellStyle name="Calculation 5" xfId="300" xr:uid="{00000000-0005-0000-0000-00002B020000}"/>
    <cellStyle name="Calculation 6" xfId="385" xr:uid="{00000000-0005-0000-0000-00002C020000}"/>
    <cellStyle name="Calculation 6 10" xfId="1540" xr:uid="{00000000-0005-0000-0000-00002D020000}"/>
    <cellStyle name="Calculation 6 11" xfId="1634" xr:uid="{00000000-0005-0000-0000-00002E020000}"/>
    <cellStyle name="Calculation 6 12" xfId="1443" xr:uid="{00000000-0005-0000-0000-00002F020000}"/>
    <cellStyle name="Calculation 6 13" xfId="1887" xr:uid="{00000000-0005-0000-0000-000030020000}"/>
    <cellStyle name="Calculation 6 14" xfId="2349" xr:uid="{00000000-0005-0000-0000-000031020000}"/>
    <cellStyle name="Calculation 6 15" xfId="2151" xr:uid="{00000000-0005-0000-0000-000032020000}"/>
    <cellStyle name="Calculation 6 16" xfId="2271" xr:uid="{00000000-0005-0000-0000-000033020000}"/>
    <cellStyle name="Calculation 6 17" xfId="2089" xr:uid="{00000000-0005-0000-0000-000034020000}"/>
    <cellStyle name="Calculation 6 18" xfId="2548" xr:uid="{00000000-0005-0000-0000-000035020000}"/>
    <cellStyle name="Calculation 6 19" xfId="2917" xr:uid="{00000000-0005-0000-0000-000036020000}"/>
    <cellStyle name="Calculation 6 2" xfId="597" xr:uid="{00000000-0005-0000-0000-000037020000}"/>
    <cellStyle name="Calculation 6 2 10" xfId="1458" xr:uid="{00000000-0005-0000-0000-000038020000}"/>
    <cellStyle name="Calculation 6 2 11" xfId="1704" xr:uid="{00000000-0005-0000-0000-000039020000}"/>
    <cellStyle name="Calculation 6 2 12" xfId="1966" xr:uid="{00000000-0005-0000-0000-00003A020000}"/>
    <cellStyle name="Calculation 6 2 13" xfId="2002" xr:uid="{00000000-0005-0000-0000-00003B020000}"/>
    <cellStyle name="Calculation 6 2 14" xfId="2542" xr:uid="{00000000-0005-0000-0000-00003C020000}"/>
    <cellStyle name="Calculation 6 2 15" xfId="2228" xr:uid="{00000000-0005-0000-0000-00003D020000}"/>
    <cellStyle name="Calculation 6 2 16" xfId="2374" xr:uid="{00000000-0005-0000-0000-00003E020000}"/>
    <cellStyle name="Calculation 6 2 17" xfId="2745" xr:uid="{00000000-0005-0000-0000-00003F020000}"/>
    <cellStyle name="Calculation 6 2 18" xfId="2601" xr:uid="{00000000-0005-0000-0000-000040020000}"/>
    <cellStyle name="Calculation 6 2 19" xfId="2764" xr:uid="{00000000-0005-0000-0000-000041020000}"/>
    <cellStyle name="Calculation 6 2 2" xfId="930" xr:uid="{00000000-0005-0000-0000-000042020000}"/>
    <cellStyle name="Calculation 6 2 20" xfId="2166" xr:uid="{00000000-0005-0000-0000-000043020000}"/>
    <cellStyle name="Calculation 6 2 21" xfId="2926" xr:uid="{00000000-0005-0000-0000-000044020000}"/>
    <cellStyle name="Calculation 6 2 3" xfId="1125" xr:uid="{00000000-0005-0000-0000-000045020000}"/>
    <cellStyle name="Calculation 6 2 4" xfId="1078" xr:uid="{00000000-0005-0000-0000-000046020000}"/>
    <cellStyle name="Calculation 6 2 5" xfId="1171" xr:uid="{00000000-0005-0000-0000-000047020000}"/>
    <cellStyle name="Calculation 6 2 6" xfId="754" xr:uid="{00000000-0005-0000-0000-000048020000}"/>
    <cellStyle name="Calculation 6 2 7" xfId="974" xr:uid="{00000000-0005-0000-0000-000049020000}"/>
    <cellStyle name="Calculation 6 2 8" xfId="1197" xr:uid="{00000000-0005-0000-0000-00004A020000}"/>
    <cellStyle name="Calculation 6 2 9" xfId="1664" xr:uid="{00000000-0005-0000-0000-00004B020000}"/>
    <cellStyle name="Calculation 6 20" xfId="2919" xr:uid="{00000000-0005-0000-0000-00004C020000}"/>
    <cellStyle name="Calculation 6 3" xfId="840" xr:uid="{00000000-0005-0000-0000-00004D020000}"/>
    <cellStyle name="Calculation 6 4" xfId="862" xr:uid="{00000000-0005-0000-0000-00004E020000}"/>
    <cellStyle name="Calculation 6 5" xfId="1077" xr:uid="{00000000-0005-0000-0000-00004F020000}"/>
    <cellStyle name="Calculation 6 6" xfId="1193" xr:uid="{00000000-0005-0000-0000-000050020000}"/>
    <cellStyle name="Calculation 6 7" xfId="1201" xr:uid="{00000000-0005-0000-0000-000051020000}"/>
    <cellStyle name="Calculation 6 8" xfId="1198" xr:uid="{00000000-0005-0000-0000-000052020000}"/>
    <cellStyle name="Calculation 6 9" xfId="1494" xr:uid="{00000000-0005-0000-0000-000053020000}"/>
    <cellStyle name="Calculation 7" xfId="433" xr:uid="{00000000-0005-0000-0000-000054020000}"/>
    <cellStyle name="Calculation 7 10" xfId="1325" xr:uid="{00000000-0005-0000-0000-000055020000}"/>
    <cellStyle name="Calculation 7 11" xfId="1961" xr:uid="{00000000-0005-0000-0000-000056020000}"/>
    <cellStyle name="Calculation 7 12" xfId="1715" xr:uid="{00000000-0005-0000-0000-000057020000}"/>
    <cellStyle name="Calculation 7 13" xfId="1544" xr:uid="{00000000-0005-0000-0000-000058020000}"/>
    <cellStyle name="Calculation 7 14" xfId="2286" xr:uid="{00000000-0005-0000-0000-000059020000}"/>
    <cellStyle name="Calculation 7 15" xfId="2165" xr:uid="{00000000-0005-0000-0000-00005A020000}"/>
    <cellStyle name="Calculation 7 16" xfId="2491" xr:uid="{00000000-0005-0000-0000-00005B020000}"/>
    <cellStyle name="Calculation 7 17" xfId="2449" xr:uid="{00000000-0005-0000-0000-00005C020000}"/>
    <cellStyle name="Calculation 7 18" xfId="2308" xr:uid="{00000000-0005-0000-0000-00005D020000}"/>
    <cellStyle name="Calculation 7 19" xfId="2097" xr:uid="{00000000-0005-0000-0000-00005E020000}"/>
    <cellStyle name="Calculation 7 2" xfId="859" xr:uid="{00000000-0005-0000-0000-00005F020000}"/>
    <cellStyle name="Calculation 7 20" xfId="2196" xr:uid="{00000000-0005-0000-0000-000060020000}"/>
    <cellStyle name="Calculation 7 21" xfId="2503" xr:uid="{00000000-0005-0000-0000-000061020000}"/>
    <cellStyle name="Calculation 7 3" xfId="709" xr:uid="{00000000-0005-0000-0000-000062020000}"/>
    <cellStyle name="Calculation 7 4" xfId="726" xr:uid="{00000000-0005-0000-0000-000063020000}"/>
    <cellStyle name="Calculation 7 5" xfId="841" xr:uid="{00000000-0005-0000-0000-000064020000}"/>
    <cellStyle name="Calculation 7 6" xfId="1058" xr:uid="{00000000-0005-0000-0000-000065020000}"/>
    <cellStyle name="Calculation 7 7" xfId="1117" xr:uid="{00000000-0005-0000-0000-000066020000}"/>
    <cellStyle name="Calculation 7 8" xfId="1131" xr:uid="{00000000-0005-0000-0000-000067020000}"/>
    <cellStyle name="Calculation 7 9" xfId="1525" xr:uid="{00000000-0005-0000-0000-000068020000}"/>
    <cellStyle name="Calculation 8" xfId="474" xr:uid="{00000000-0005-0000-0000-000069020000}"/>
    <cellStyle name="Calculation 8 10" xfId="1466" xr:uid="{00000000-0005-0000-0000-00006A020000}"/>
    <cellStyle name="Calculation 8 11" xfId="1473" xr:uid="{00000000-0005-0000-0000-00006B020000}"/>
    <cellStyle name="Calculation 8 12" xfId="1546" xr:uid="{00000000-0005-0000-0000-00006C020000}"/>
    <cellStyle name="Calculation 8 13" xfId="1980" xr:uid="{00000000-0005-0000-0000-00006D020000}"/>
    <cellStyle name="Calculation 8 14" xfId="2348" xr:uid="{00000000-0005-0000-0000-00006E020000}"/>
    <cellStyle name="Calculation 8 15" xfId="2215" xr:uid="{00000000-0005-0000-0000-00006F020000}"/>
    <cellStyle name="Calculation 8 16" xfId="2420" xr:uid="{00000000-0005-0000-0000-000070020000}"/>
    <cellStyle name="Calculation 8 17" xfId="2128" xr:uid="{00000000-0005-0000-0000-000071020000}"/>
    <cellStyle name="Calculation 8 18" xfId="2814" xr:uid="{00000000-0005-0000-0000-000072020000}"/>
    <cellStyle name="Calculation 8 19" xfId="2326" xr:uid="{00000000-0005-0000-0000-000073020000}"/>
    <cellStyle name="Calculation 8 2" xfId="871" xr:uid="{00000000-0005-0000-0000-000074020000}"/>
    <cellStyle name="Calculation 8 20" xfId="2938" xr:uid="{00000000-0005-0000-0000-000075020000}"/>
    <cellStyle name="Calculation 8 21" xfId="2955" xr:uid="{00000000-0005-0000-0000-000076020000}"/>
    <cellStyle name="Calculation 8 3" xfId="1034" xr:uid="{00000000-0005-0000-0000-000077020000}"/>
    <cellStyle name="Calculation 8 4" xfId="1185" xr:uid="{00000000-0005-0000-0000-000078020000}"/>
    <cellStyle name="Calculation 8 5" xfId="1074" xr:uid="{00000000-0005-0000-0000-000079020000}"/>
    <cellStyle name="Calculation 8 6" xfId="939" xr:uid="{00000000-0005-0000-0000-00007A020000}"/>
    <cellStyle name="Calculation 8 7" xfId="777" xr:uid="{00000000-0005-0000-0000-00007B020000}"/>
    <cellStyle name="Calculation 8 8" xfId="716" xr:uid="{00000000-0005-0000-0000-00007C020000}"/>
    <cellStyle name="Calculation 8 9" xfId="1552" xr:uid="{00000000-0005-0000-0000-00007D020000}"/>
    <cellStyle name="Calculation 9" xfId="671" xr:uid="{00000000-0005-0000-0000-00007E020000}"/>
    <cellStyle name="Calculation 9 10" xfId="1485" xr:uid="{00000000-0005-0000-0000-00007F020000}"/>
    <cellStyle name="Calculation 9 11" xfId="1945" xr:uid="{00000000-0005-0000-0000-000080020000}"/>
    <cellStyle name="Calculation 9 12" xfId="1568" xr:uid="{00000000-0005-0000-0000-000081020000}"/>
    <cellStyle name="Calculation 9 13" xfId="2018" xr:uid="{00000000-0005-0000-0000-000082020000}"/>
    <cellStyle name="Calculation 9 14" xfId="2582" xr:uid="{00000000-0005-0000-0000-000083020000}"/>
    <cellStyle name="Calculation 9 15" xfId="2646" xr:uid="{00000000-0005-0000-0000-000084020000}"/>
    <cellStyle name="Calculation 9 16" xfId="2487" xr:uid="{00000000-0005-0000-0000-000085020000}"/>
    <cellStyle name="Calculation 9 17" xfId="2652" xr:uid="{00000000-0005-0000-0000-000086020000}"/>
    <cellStyle name="Calculation 9 18" xfId="2869" xr:uid="{00000000-0005-0000-0000-000087020000}"/>
    <cellStyle name="Calculation 9 19" xfId="2910" xr:uid="{00000000-0005-0000-0000-000088020000}"/>
    <cellStyle name="Calculation 9 2" xfId="971" xr:uid="{00000000-0005-0000-0000-000089020000}"/>
    <cellStyle name="Calculation 9 20" xfId="2959" xr:uid="{00000000-0005-0000-0000-00008A020000}"/>
    <cellStyle name="Calculation 9 21" xfId="2986" xr:uid="{00000000-0005-0000-0000-00008B020000}"/>
    <cellStyle name="Calculation 9 3" xfId="1165" xr:uid="{00000000-0005-0000-0000-00008C020000}"/>
    <cellStyle name="Calculation 9 4" xfId="1216" xr:uid="{00000000-0005-0000-0000-00008D020000}"/>
    <cellStyle name="Calculation 9 5" xfId="1258" xr:uid="{00000000-0005-0000-0000-00008E020000}"/>
    <cellStyle name="Calculation 9 6" xfId="1280" xr:uid="{00000000-0005-0000-0000-00008F020000}"/>
    <cellStyle name="Calculation 9 7" xfId="1305" xr:uid="{00000000-0005-0000-0000-000090020000}"/>
    <cellStyle name="Calculation 9 8" xfId="1319" xr:uid="{00000000-0005-0000-0000-000091020000}"/>
    <cellStyle name="Calculation 9 9" xfId="1737" xr:uid="{00000000-0005-0000-0000-000092020000}"/>
    <cellStyle name="Check Cell" xfId="13" builtinId="23" customBuiltin="1"/>
    <cellStyle name="Check Cell 10" xfId="70" xr:uid="{00000000-0005-0000-0000-000094020000}"/>
    <cellStyle name="Check Cell 11" xfId="1802" xr:uid="{00000000-0005-0000-0000-000095020000}"/>
    <cellStyle name="Check Cell 12" xfId="1813" xr:uid="{00000000-0005-0000-0000-000096020000}"/>
    <cellStyle name="Check Cell 13" xfId="1719" xr:uid="{00000000-0005-0000-0000-000097020000}"/>
    <cellStyle name="Check Cell 2" xfId="207" xr:uid="{00000000-0005-0000-0000-000098020000}"/>
    <cellStyle name="Check Cell 3" xfId="302" xr:uid="{00000000-0005-0000-0000-000099020000}"/>
    <cellStyle name="Check Cell 4" xfId="386" xr:uid="{00000000-0005-0000-0000-00009A020000}"/>
    <cellStyle name="Check Cell 5" xfId="521" xr:uid="{00000000-0005-0000-0000-00009B020000}"/>
    <cellStyle name="Check Cell 6" xfId="341" xr:uid="{00000000-0005-0000-0000-00009C020000}"/>
    <cellStyle name="Check Cell 7" xfId="582" xr:uid="{00000000-0005-0000-0000-00009D020000}"/>
    <cellStyle name="Check Cell 8" xfId="652" xr:uid="{00000000-0005-0000-0000-00009E020000}"/>
    <cellStyle name="Check Cell 9" xfId="483" xr:uid="{00000000-0005-0000-0000-00009F020000}"/>
    <cellStyle name="Column heading" xfId="102" xr:uid="{00000000-0005-0000-0000-0000A0020000}"/>
    <cellStyle name="Comma" xfId="3000" builtinId="3"/>
    <cellStyle name="Comma 10" xfId="146" xr:uid="{00000000-0005-0000-0000-0000A2020000}"/>
    <cellStyle name="Comma 11" xfId="1532" xr:uid="{00000000-0005-0000-0000-0000A3020000}"/>
    <cellStyle name="Comma 12" xfId="1593" xr:uid="{00000000-0005-0000-0000-0000A4020000}"/>
    <cellStyle name="Comma 13" xfId="1790" xr:uid="{00000000-0005-0000-0000-0000A5020000}"/>
    <cellStyle name="Comma 2" xfId="87" xr:uid="{00000000-0005-0000-0000-0000A6020000}"/>
    <cellStyle name="Comma 2 2" xfId="157" xr:uid="{00000000-0005-0000-0000-0000A7020000}"/>
    <cellStyle name="Comma 3" xfId="103" xr:uid="{00000000-0005-0000-0000-0000A8020000}"/>
    <cellStyle name="Comma 4" xfId="430" xr:uid="{00000000-0005-0000-0000-0000A9020000}"/>
    <cellStyle name="Comma 5" xfId="402" xr:uid="{00000000-0005-0000-0000-0000AA020000}"/>
    <cellStyle name="Comma 6" xfId="559" xr:uid="{00000000-0005-0000-0000-0000AB020000}"/>
    <cellStyle name="Comma 7" xfId="575" xr:uid="{00000000-0005-0000-0000-0000AC020000}"/>
    <cellStyle name="Comma 8" xfId="568" xr:uid="{00000000-0005-0000-0000-0000AD020000}"/>
    <cellStyle name="Comma 9" xfId="676" xr:uid="{00000000-0005-0000-0000-0000AE020000}"/>
    <cellStyle name="Corner heading" xfId="104" xr:uid="{00000000-0005-0000-0000-0000AF020000}"/>
    <cellStyle name="Currency" xfId="3001" builtinId="4"/>
    <cellStyle name="Currency 10" xfId="1697" xr:uid="{00000000-0005-0000-0000-0000B0020000}"/>
    <cellStyle name="Currency 11" xfId="1705" xr:uid="{00000000-0005-0000-0000-0000B1020000}"/>
    <cellStyle name="Currency 12" xfId="1603" xr:uid="{00000000-0005-0000-0000-0000B2020000}"/>
    <cellStyle name="Currency 2" xfId="86" xr:uid="{00000000-0005-0000-0000-0000B3020000}"/>
    <cellStyle name="Currency 2 2" xfId="156" xr:uid="{00000000-0005-0000-0000-0000B4020000}"/>
    <cellStyle name="Currency 3" xfId="431" xr:uid="{00000000-0005-0000-0000-0000B5020000}"/>
    <cellStyle name="Currency 4" xfId="415" xr:uid="{00000000-0005-0000-0000-0000B6020000}"/>
    <cellStyle name="Currency 5" xfId="352" xr:uid="{00000000-0005-0000-0000-0000B7020000}"/>
    <cellStyle name="Currency 6" xfId="583" xr:uid="{00000000-0005-0000-0000-0000B8020000}"/>
    <cellStyle name="Currency 7" xfId="564" xr:uid="{00000000-0005-0000-0000-0000B9020000}"/>
    <cellStyle name="Currency 8" xfId="641" xr:uid="{00000000-0005-0000-0000-0000BA020000}"/>
    <cellStyle name="Currency 9" xfId="147" xr:uid="{00000000-0005-0000-0000-0000BB020000}"/>
    <cellStyle name="Data" xfId="105" xr:uid="{00000000-0005-0000-0000-0000BC020000}"/>
    <cellStyle name="Data 2" xfId="167" xr:uid="{00000000-0005-0000-0000-0000BD020000}"/>
    <cellStyle name="Data 2 10" xfId="1953" xr:uid="{00000000-0005-0000-0000-0000BE020000}"/>
    <cellStyle name="Data 2 11" xfId="1605" xr:uid="{00000000-0005-0000-0000-0000BF020000}"/>
    <cellStyle name="Data 2 12" xfId="2322" xr:uid="{00000000-0005-0000-0000-0000C0020000}"/>
    <cellStyle name="Data 2 13" xfId="2695" xr:uid="{00000000-0005-0000-0000-0000C1020000}"/>
    <cellStyle name="Data 2 14" xfId="2631" xr:uid="{00000000-0005-0000-0000-0000C2020000}"/>
    <cellStyle name="Data 2 15" xfId="2540" xr:uid="{00000000-0005-0000-0000-0000C3020000}"/>
    <cellStyle name="Data 2 16" xfId="2245" xr:uid="{00000000-0005-0000-0000-0000C4020000}"/>
    <cellStyle name="Data 2 17" xfId="2392" xr:uid="{00000000-0005-0000-0000-0000C5020000}"/>
    <cellStyle name="Data 2 18" xfId="2629" xr:uid="{00000000-0005-0000-0000-0000C6020000}"/>
    <cellStyle name="Data 2 19" xfId="2264" xr:uid="{00000000-0005-0000-0000-0000C7020000}"/>
    <cellStyle name="Data 2 2" xfId="276" xr:uid="{00000000-0005-0000-0000-0000C8020000}"/>
    <cellStyle name="Data 2 2 10" xfId="1944" xr:uid="{00000000-0005-0000-0000-0000C9020000}"/>
    <cellStyle name="Data 2 2 11" xfId="2119" xr:uid="{00000000-0005-0000-0000-0000CA020000}"/>
    <cellStyle name="Data 2 2 12" xfId="2497" xr:uid="{00000000-0005-0000-0000-0000CB020000}"/>
    <cellStyle name="Data 2 2 13" xfId="2135" xr:uid="{00000000-0005-0000-0000-0000CC020000}"/>
    <cellStyle name="Data 2 2 14" xfId="2293" xr:uid="{00000000-0005-0000-0000-0000CD020000}"/>
    <cellStyle name="Data 2 2 15" xfId="2615" xr:uid="{00000000-0005-0000-0000-0000CE020000}"/>
    <cellStyle name="Data 2 2 16" xfId="2680" xr:uid="{00000000-0005-0000-0000-0000CF020000}"/>
    <cellStyle name="Data 2 2 17" xfId="2524" xr:uid="{00000000-0005-0000-0000-0000D0020000}"/>
    <cellStyle name="Data 2 2 18" xfId="2921" xr:uid="{00000000-0005-0000-0000-0000D1020000}"/>
    <cellStyle name="Data 2 2 2" xfId="947" xr:uid="{00000000-0005-0000-0000-0000D2020000}"/>
    <cellStyle name="Data 2 2 3" xfId="982" xr:uid="{00000000-0005-0000-0000-0000D3020000}"/>
    <cellStyle name="Data 2 2 4" xfId="1166" xr:uid="{00000000-0005-0000-0000-0000D4020000}"/>
    <cellStyle name="Data 2 2 5" xfId="710" xr:uid="{00000000-0005-0000-0000-0000D5020000}"/>
    <cellStyle name="Data 2 2 6" xfId="1253" xr:uid="{00000000-0005-0000-0000-0000D6020000}"/>
    <cellStyle name="Data 2 2 7" xfId="1750" xr:uid="{00000000-0005-0000-0000-0000D7020000}"/>
    <cellStyle name="Data 2 2 8" xfId="1387" xr:uid="{00000000-0005-0000-0000-0000D8020000}"/>
    <cellStyle name="Data 2 2 9" xfId="1683" xr:uid="{00000000-0005-0000-0000-0000D9020000}"/>
    <cellStyle name="Data 2 3" xfId="760" xr:uid="{00000000-0005-0000-0000-0000DA020000}"/>
    <cellStyle name="Data 2 4" xfId="856" xr:uid="{00000000-0005-0000-0000-0000DB020000}"/>
    <cellStyle name="Data 2 5" xfId="815" xr:uid="{00000000-0005-0000-0000-0000DC020000}"/>
    <cellStyle name="Data 2 6" xfId="753" xr:uid="{00000000-0005-0000-0000-0000DD020000}"/>
    <cellStyle name="Data 2 7" xfId="1279" xr:uid="{00000000-0005-0000-0000-0000DE020000}"/>
    <cellStyle name="Data 2 8" xfId="1538" xr:uid="{00000000-0005-0000-0000-0000DF020000}"/>
    <cellStyle name="Data 2 9" xfId="1928" xr:uid="{00000000-0005-0000-0000-0000E0020000}"/>
    <cellStyle name="Data 3" xfId="257" xr:uid="{00000000-0005-0000-0000-0000E1020000}"/>
    <cellStyle name="Data 3 10" xfId="1659" xr:uid="{00000000-0005-0000-0000-0000E2020000}"/>
    <cellStyle name="Data 3 11" xfId="2317" xr:uid="{00000000-0005-0000-0000-0000E3020000}"/>
    <cellStyle name="Data 3 12" xfId="2397" xr:uid="{00000000-0005-0000-0000-0000E4020000}"/>
    <cellStyle name="Data 3 13" xfId="2084" xr:uid="{00000000-0005-0000-0000-0000E5020000}"/>
    <cellStyle name="Data 3 14" xfId="2604" xr:uid="{00000000-0005-0000-0000-0000E6020000}"/>
    <cellStyle name="Data 3 15" xfId="2225" xr:uid="{00000000-0005-0000-0000-0000E7020000}"/>
    <cellStyle name="Data 3 16" xfId="2152" xr:uid="{00000000-0005-0000-0000-0000E8020000}"/>
    <cellStyle name="Data 3 17" xfId="2886" xr:uid="{00000000-0005-0000-0000-0000E9020000}"/>
    <cellStyle name="Data 3 18" xfId="2554" xr:uid="{00000000-0005-0000-0000-0000EA020000}"/>
    <cellStyle name="Data 3 2" xfId="917" xr:uid="{00000000-0005-0000-0000-0000EB020000}"/>
    <cellStyle name="Data 3 3" xfId="996" xr:uid="{00000000-0005-0000-0000-0000EC020000}"/>
    <cellStyle name="Data 3 4" xfId="1172" xr:uid="{00000000-0005-0000-0000-0000ED020000}"/>
    <cellStyle name="Data 3 5" xfId="1191" xr:uid="{00000000-0005-0000-0000-0000EE020000}"/>
    <cellStyle name="Data 3 6" xfId="1148" xr:uid="{00000000-0005-0000-0000-0000EF020000}"/>
    <cellStyle name="Data 3 7" xfId="1433" xr:uid="{00000000-0005-0000-0000-0000F0020000}"/>
    <cellStyle name="Data 3 8" xfId="1692" xr:uid="{00000000-0005-0000-0000-0000F1020000}"/>
    <cellStyle name="Data 3 9" xfId="1625" xr:uid="{00000000-0005-0000-0000-0000F2020000}"/>
    <cellStyle name="Data 4" xfId="720" xr:uid="{00000000-0005-0000-0000-0000F3020000}"/>
    <cellStyle name="Data 5" xfId="1534" xr:uid="{00000000-0005-0000-0000-0000F4020000}"/>
    <cellStyle name="Data no deci" xfId="106" xr:uid="{00000000-0005-0000-0000-0000F5020000}"/>
    <cellStyle name="Data no deci 2" xfId="168" xr:uid="{00000000-0005-0000-0000-0000F6020000}"/>
    <cellStyle name="Data no deci 2 10" xfId="1578" xr:uid="{00000000-0005-0000-0000-0000F7020000}"/>
    <cellStyle name="Data no deci 2 11" xfId="1512" xr:uid="{00000000-0005-0000-0000-0000F8020000}"/>
    <cellStyle name="Data no deci 2 12" xfId="2535" xr:uid="{00000000-0005-0000-0000-0000F9020000}"/>
    <cellStyle name="Data no deci 2 13" xfId="2207" xr:uid="{00000000-0005-0000-0000-0000FA020000}"/>
    <cellStyle name="Data no deci 2 14" xfId="2452" xr:uid="{00000000-0005-0000-0000-0000FB020000}"/>
    <cellStyle name="Data no deci 2 15" xfId="2589" xr:uid="{00000000-0005-0000-0000-0000FC020000}"/>
    <cellStyle name="Data no deci 2 16" xfId="2056" xr:uid="{00000000-0005-0000-0000-0000FD020000}"/>
    <cellStyle name="Data no deci 2 17" xfId="2076" xr:uid="{00000000-0005-0000-0000-0000FE020000}"/>
    <cellStyle name="Data no deci 2 18" xfId="2515" xr:uid="{00000000-0005-0000-0000-0000FF020000}"/>
    <cellStyle name="Data no deci 2 19" xfId="2690" xr:uid="{00000000-0005-0000-0000-000000030000}"/>
    <cellStyle name="Data no deci 2 2" xfId="277" xr:uid="{00000000-0005-0000-0000-000001030000}"/>
    <cellStyle name="Data no deci 2 2 10" xfId="1996" xr:uid="{00000000-0005-0000-0000-000002030000}"/>
    <cellStyle name="Data no deci 2 2 11" xfId="2315" xr:uid="{00000000-0005-0000-0000-000003030000}"/>
    <cellStyle name="Data no deci 2 2 12" xfId="2550" xr:uid="{00000000-0005-0000-0000-000004030000}"/>
    <cellStyle name="Data no deci 2 2 13" xfId="2345" xr:uid="{00000000-0005-0000-0000-000005030000}"/>
    <cellStyle name="Data no deci 2 2 14" xfId="2647" xr:uid="{00000000-0005-0000-0000-000006030000}"/>
    <cellStyle name="Data no deci 2 2 15" xfId="2591" xr:uid="{00000000-0005-0000-0000-000007030000}"/>
    <cellStyle name="Data no deci 2 2 16" xfId="2291" xr:uid="{00000000-0005-0000-0000-000008030000}"/>
    <cellStyle name="Data no deci 2 2 17" xfId="2905" xr:uid="{00000000-0005-0000-0000-000009030000}"/>
    <cellStyle name="Data no deci 2 2 18" xfId="2833" xr:uid="{00000000-0005-0000-0000-00000A030000}"/>
    <cellStyle name="Data no deci 2 2 2" xfId="857" xr:uid="{00000000-0005-0000-0000-00000B030000}"/>
    <cellStyle name="Data no deci 2 2 3" xfId="895" xr:uid="{00000000-0005-0000-0000-00000C030000}"/>
    <cellStyle name="Data no deci 2 2 4" xfId="1132" xr:uid="{00000000-0005-0000-0000-00000D030000}"/>
    <cellStyle name="Data no deci 2 2 5" xfId="855" xr:uid="{00000000-0005-0000-0000-00000E030000}"/>
    <cellStyle name="Data no deci 2 2 6" xfId="1296" xr:uid="{00000000-0005-0000-0000-00000F030000}"/>
    <cellStyle name="Data no deci 2 2 7" xfId="1711" xr:uid="{00000000-0005-0000-0000-000010030000}"/>
    <cellStyle name="Data no deci 2 2 8" xfId="1612" xr:uid="{00000000-0005-0000-0000-000011030000}"/>
    <cellStyle name="Data no deci 2 2 9" xfId="1965" xr:uid="{00000000-0005-0000-0000-000012030000}"/>
    <cellStyle name="Data no deci 2 3" xfId="719" xr:uid="{00000000-0005-0000-0000-000013030000}"/>
    <cellStyle name="Data no deci 2 4" xfId="750" xr:uid="{00000000-0005-0000-0000-000014030000}"/>
    <cellStyle name="Data no deci 2 5" xfId="1068" xr:uid="{00000000-0005-0000-0000-000015030000}"/>
    <cellStyle name="Data no deci 2 6" xfId="931" xr:uid="{00000000-0005-0000-0000-000016030000}"/>
    <cellStyle name="Data no deci 2 7" xfId="1016" xr:uid="{00000000-0005-0000-0000-000017030000}"/>
    <cellStyle name="Data no deci 2 8" xfId="1389" xr:uid="{00000000-0005-0000-0000-000018030000}"/>
    <cellStyle name="Data no deci 2 9" xfId="1871" xr:uid="{00000000-0005-0000-0000-000019030000}"/>
    <cellStyle name="Data no deci 3" xfId="258" xr:uid="{00000000-0005-0000-0000-00001A030000}"/>
    <cellStyle name="Data no deci 3 10" xfId="1358" xr:uid="{00000000-0005-0000-0000-00001B030000}"/>
    <cellStyle name="Data no deci 3 11" xfId="2360" xr:uid="{00000000-0005-0000-0000-00001C030000}"/>
    <cellStyle name="Data no deci 3 12" xfId="2573" xr:uid="{00000000-0005-0000-0000-00001D030000}"/>
    <cellStyle name="Data no deci 3 13" xfId="2578" xr:uid="{00000000-0005-0000-0000-00001E030000}"/>
    <cellStyle name="Data no deci 3 14" xfId="2066" xr:uid="{00000000-0005-0000-0000-00001F030000}"/>
    <cellStyle name="Data no deci 3 15" xfId="2456" xr:uid="{00000000-0005-0000-0000-000020030000}"/>
    <cellStyle name="Data no deci 3 16" xfId="2806" xr:uid="{00000000-0005-0000-0000-000021030000}"/>
    <cellStyle name="Data no deci 3 17" xfId="2704" xr:uid="{00000000-0005-0000-0000-000022030000}"/>
    <cellStyle name="Data no deci 3 18" xfId="2083" xr:uid="{00000000-0005-0000-0000-000023030000}"/>
    <cellStyle name="Data no deci 3 2" xfId="908" xr:uid="{00000000-0005-0000-0000-000024030000}"/>
    <cellStyle name="Data no deci 3 3" xfId="1025" xr:uid="{00000000-0005-0000-0000-000025030000}"/>
    <cellStyle name="Data no deci 3 4" xfId="1155" xr:uid="{00000000-0005-0000-0000-000026030000}"/>
    <cellStyle name="Data no deci 3 5" xfId="1054" xr:uid="{00000000-0005-0000-0000-000027030000}"/>
    <cellStyle name="Data no deci 3 6" xfId="1209" xr:uid="{00000000-0005-0000-0000-000028030000}"/>
    <cellStyle name="Data no deci 3 7" xfId="1447" xr:uid="{00000000-0005-0000-0000-000029030000}"/>
    <cellStyle name="Data no deci 3 8" xfId="1863" xr:uid="{00000000-0005-0000-0000-00002A030000}"/>
    <cellStyle name="Data no deci 3 9" xfId="1649" xr:uid="{00000000-0005-0000-0000-00002B030000}"/>
    <cellStyle name="Data no deci 4" xfId="734" xr:uid="{00000000-0005-0000-0000-00002C030000}"/>
    <cellStyle name="Data no deci 5" xfId="1567" xr:uid="{00000000-0005-0000-0000-00002D030000}"/>
    <cellStyle name="Data Superscript" xfId="107" xr:uid="{00000000-0005-0000-0000-00002E030000}"/>
    <cellStyle name="Data Superscript 2" xfId="169" xr:uid="{00000000-0005-0000-0000-00002F030000}"/>
    <cellStyle name="Data Superscript 2 10" xfId="1576" xr:uid="{00000000-0005-0000-0000-000030030000}"/>
    <cellStyle name="Data Superscript 2 11" xfId="1843" xr:uid="{00000000-0005-0000-0000-000031030000}"/>
    <cellStyle name="Data Superscript 2 12" xfId="2443" xr:uid="{00000000-0005-0000-0000-000032030000}"/>
    <cellStyle name="Data Superscript 2 13" xfId="2112" xr:uid="{00000000-0005-0000-0000-000033030000}"/>
    <cellStyle name="Data Superscript 2 14" xfId="2299" xr:uid="{00000000-0005-0000-0000-000034030000}"/>
    <cellStyle name="Data Superscript 2 15" xfId="2579" xr:uid="{00000000-0005-0000-0000-000035030000}"/>
    <cellStyle name="Data Superscript 2 16" xfId="2302" xr:uid="{00000000-0005-0000-0000-000036030000}"/>
    <cellStyle name="Data Superscript 2 17" xfId="2612" xr:uid="{00000000-0005-0000-0000-000037030000}"/>
    <cellStyle name="Data Superscript 2 18" xfId="2229" xr:uid="{00000000-0005-0000-0000-000038030000}"/>
    <cellStyle name="Data Superscript 2 19" xfId="2125" xr:uid="{00000000-0005-0000-0000-000039030000}"/>
    <cellStyle name="Data Superscript 2 2" xfId="278" xr:uid="{00000000-0005-0000-0000-00003A030000}"/>
    <cellStyle name="Data Superscript 2 2 10" xfId="1499" xr:uid="{00000000-0005-0000-0000-00003B030000}"/>
    <cellStyle name="Data Superscript 2 2 11" xfId="2358" xr:uid="{00000000-0005-0000-0000-00003C030000}"/>
    <cellStyle name="Data Superscript 2 2 12" xfId="2563" xr:uid="{00000000-0005-0000-0000-00003D030000}"/>
    <cellStyle name="Data Superscript 2 2 13" xfId="2163" xr:uid="{00000000-0005-0000-0000-00003E030000}"/>
    <cellStyle name="Data Superscript 2 2 14" xfId="2507" xr:uid="{00000000-0005-0000-0000-00003F030000}"/>
    <cellStyle name="Data Superscript 2 2 15" xfId="2720" xr:uid="{00000000-0005-0000-0000-000040030000}"/>
    <cellStyle name="Data Superscript 2 2 16" xfId="2848" xr:uid="{00000000-0005-0000-0000-000041030000}"/>
    <cellStyle name="Data Superscript 2 2 17" xfId="2899" xr:uid="{00000000-0005-0000-0000-000042030000}"/>
    <cellStyle name="Data Superscript 2 2 18" xfId="2621" xr:uid="{00000000-0005-0000-0000-000043030000}"/>
    <cellStyle name="Data Superscript 2 2 2" xfId="836" xr:uid="{00000000-0005-0000-0000-000044030000}"/>
    <cellStyle name="Data Superscript 2 2 3" xfId="1040" xr:uid="{00000000-0005-0000-0000-000045030000}"/>
    <cellStyle name="Data Superscript 2 2 4" xfId="990" xr:uid="{00000000-0005-0000-0000-000046030000}"/>
    <cellStyle name="Data Superscript 2 2 5" xfId="1170" xr:uid="{00000000-0005-0000-0000-000047030000}"/>
    <cellStyle name="Data Superscript 2 2 6" xfId="1308" xr:uid="{00000000-0005-0000-0000-000048030000}"/>
    <cellStyle name="Data Superscript 2 2 7" xfId="1619" xr:uid="{00000000-0005-0000-0000-000049030000}"/>
    <cellStyle name="Data Superscript 2 2 8" xfId="1482" xr:uid="{00000000-0005-0000-0000-00004A030000}"/>
    <cellStyle name="Data Superscript 2 2 9" xfId="1796" xr:uid="{00000000-0005-0000-0000-00004B030000}"/>
    <cellStyle name="Data Superscript 2 3" xfId="980" xr:uid="{00000000-0005-0000-0000-00004C030000}"/>
    <cellStyle name="Data Superscript 2 4" xfId="775" xr:uid="{00000000-0005-0000-0000-00004D030000}"/>
    <cellStyle name="Data Superscript 2 5" xfId="804" xr:uid="{00000000-0005-0000-0000-00004E030000}"/>
    <cellStyle name="Data Superscript 2 6" xfId="827" xr:uid="{00000000-0005-0000-0000-00004F030000}"/>
    <cellStyle name="Data Superscript 2 7" xfId="1241" xr:uid="{00000000-0005-0000-0000-000050030000}"/>
    <cellStyle name="Data Superscript 2 8" xfId="1610" xr:uid="{00000000-0005-0000-0000-000051030000}"/>
    <cellStyle name="Data Superscript 2 9" xfId="1842" xr:uid="{00000000-0005-0000-0000-000052030000}"/>
    <cellStyle name="Data Superscript 3" xfId="259" xr:uid="{00000000-0005-0000-0000-000053030000}"/>
    <cellStyle name="Data Superscript 3 10" xfId="1770" xr:uid="{00000000-0005-0000-0000-000054030000}"/>
    <cellStyle name="Data Superscript 3 11" xfId="2160" xr:uid="{00000000-0005-0000-0000-000055030000}"/>
    <cellStyle name="Data Superscript 3 12" xfId="2618" xr:uid="{00000000-0005-0000-0000-000056030000}"/>
    <cellStyle name="Data Superscript 3 13" xfId="2156" xr:uid="{00000000-0005-0000-0000-000057030000}"/>
    <cellStyle name="Data Superscript 3 14" xfId="2183" xr:uid="{00000000-0005-0000-0000-000058030000}"/>
    <cellStyle name="Data Superscript 3 15" xfId="2689" xr:uid="{00000000-0005-0000-0000-000059030000}"/>
    <cellStyle name="Data Superscript 3 16" xfId="2893" xr:uid="{00000000-0005-0000-0000-00005A030000}"/>
    <cellStyle name="Data Superscript 3 17" xfId="2610" xr:uid="{00000000-0005-0000-0000-00005B030000}"/>
    <cellStyle name="Data Superscript 3 18" xfId="2827" xr:uid="{00000000-0005-0000-0000-00005C030000}"/>
    <cellStyle name="Data Superscript 3 2" xfId="848" xr:uid="{00000000-0005-0000-0000-00005D030000}"/>
    <cellStyle name="Data Superscript 3 3" xfId="1012" xr:uid="{00000000-0005-0000-0000-00005E030000}"/>
    <cellStyle name="Data Superscript 3 4" xfId="1102" xr:uid="{00000000-0005-0000-0000-00005F030000}"/>
    <cellStyle name="Data Superscript 3 5" xfId="1028" xr:uid="{00000000-0005-0000-0000-000060030000}"/>
    <cellStyle name="Data Superscript 3 6" xfId="1004" xr:uid="{00000000-0005-0000-0000-000061030000}"/>
    <cellStyle name="Data Superscript 3 7" xfId="1382" xr:uid="{00000000-0005-0000-0000-000062030000}"/>
    <cellStyle name="Data Superscript 3 8" xfId="1840" xr:uid="{00000000-0005-0000-0000-000063030000}"/>
    <cellStyle name="Data Superscript 3 9" xfId="1885" xr:uid="{00000000-0005-0000-0000-000064030000}"/>
    <cellStyle name="Data Superscript 4" xfId="910" xr:uid="{00000000-0005-0000-0000-000065030000}"/>
    <cellStyle name="Data Superscript 5" xfId="1421" xr:uid="{00000000-0005-0000-0000-000066030000}"/>
    <cellStyle name="Data_1-1A-Regular" xfId="108" xr:uid="{00000000-0005-0000-0000-000067030000}"/>
    <cellStyle name="Data-one deci" xfId="109" xr:uid="{00000000-0005-0000-0000-000068030000}"/>
    <cellStyle name="Data-one deci 2" xfId="170" xr:uid="{00000000-0005-0000-0000-000069030000}"/>
    <cellStyle name="Data-one deci 2 10" xfId="1461" xr:uid="{00000000-0005-0000-0000-00006A030000}"/>
    <cellStyle name="Data-one deci 2 11" xfId="1570" xr:uid="{00000000-0005-0000-0000-00006B030000}"/>
    <cellStyle name="Data-one deci 2 12" xfId="2280" xr:uid="{00000000-0005-0000-0000-00006C030000}"/>
    <cellStyle name="Data-one deci 2 13" xfId="2520" xr:uid="{00000000-0005-0000-0000-00006D030000}"/>
    <cellStyle name="Data-one deci 2 14" xfId="2190" xr:uid="{00000000-0005-0000-0000-00006E030000}"/>
    <cellStyle name="Data-one deci 2 15" xfId="2750" xr:uid="{00000000-0005-0000-0000-00006F030000}"/>
    <cellStyle name="Data-one deci 2 16" xfId="2732" xr:uid="{00000000-0005-0000-0000-000070030000}"/>
    <cellStyle name="Data-one deci 2 17" xfId="2782" xr:uid="{00000000-0005-0000-0000-000071030000}"/>
    <cellStyle name="Data-one deci 2 18" xfId="2100" xr:uid="{00000000-0005-0000-0000-000072030000}"/>
    <cellStyle name="Data-one deci 2 19" xfId="2939" xr:uid="{00000000-0005-0000-0000-000073030000}"/>
    <cellStyle name="Data-one deci 2 2" xfId="279" xr:uid="{00000000-0005-0000-0000-000074030000}"/>
    <cellStyle name="Data-one deci 2 2 10" xfId="1943" xr:uid="{00000000-0005-0000-0000-000075030000}"/>
    <cellStyle name="Data-one deci 2 2 11" xfId="2158" xr:uid="{00000000-0005-0000-0000-000076030000}"/>
    <cellStyle name="Data-one deci 2 2 12" xfId="2114" xr:uid="{00000000-0005-0000-0000-000077030000}"/>
    <cellStyle name="Data-one deci 2 2 13" xfId="2132" xr:uid="{00000000-0005-0000-0000-000078030000}"/>
    <cellStyle name="Data-one deci 2 2 14" xfId="2356" xr:uid="{00000000-0005-0000-0000-000079030000}"/>
    <cellStyle name="Data-one deci 2 2 15" xfId="2660" xr:uid="{00000000-0005-0000-0000-00007A030000}"/>
    <cellStyle name="Data-one deci 2 2 16" xfId="2323" xr:uid="{00000000-0005-0000-0000-00007B030000}"/>
    <cellStyle name="Data-one deci 2 2 17" xfId="2341" xr:uid="{00000000-0005-0000-0000-00007C030000}"/>
    <cellStyle name="Data-one deci 2 2 18" xfId="2937" xr:uid="{00000000-0005-0000-0000-00007D030000}"/>
    <cellStyle name="Data-one deci 2 2 2" xfId="803" xr:uid="{00000000-0005-0000-0000-00007E030000}"/>
    <cellStyle name="Data-one deci 2 2 3" xfId="914" xr:uid="{00000000-0005-0000-0000-00007F030000}"/>
    <cellStyle name="Data-one deci 2 2 4" xfId="997" xr:uid="{00000000-0005-0000-0000-000080030000}"/>
    <cellStyle name="Data-one deci 2 2 5" xfId="747" xr:uid="{00000000-0005-0000-0000-000081030000}"/>
    <cellStyle name="Data-one deci 2 2 6" xfId="1300" xr:uid="{00000000-0005-0000-0000-000082030000}"/>
    <cellStyle name="Data-one deci 2 2 7" xfId="1585" xr:uid="{00000000-0005-0000-0000-000083030000}"/>
    <cellStyle name="Data-one deci 2 2 8" xfId="1520" xr:uid="{00000000-0005-0000-0000-000084030000}"/>
    <cellStyle name="Data-one deci 2 2 9" xfId="1835" xr:uid="{00000000-0005-0000-0000-000085030000}"/>
    <cellStyle name="Data-one deci 2 3" xfId="888" xr:uid="{00000000-0005-0000-0000-000086030000}"/>
    <cellStyle name="Data-one deci 2 4" xfId="1020" xr:uid="{00000000-0005-0000-0000-000087030000}"/>
    <cellStyle name="Data-one deci 2 5" xfId="937" xr:uid="{00000000-0005-0000-0000-000088030000}"/>
    <cellStyle name="Data-one deci 2 6" xfId="1138" xr:uid="{00000000-0005-0000-0000-000089030000}"/>
    <cellStyle name="Data-one deci 2 7" xfId="1184" xr:uid="{00000000-0005-0000-0000-00008A030000}"/>
    <cellStyle name="Data-one deci 2 8" xfId="1410" xr:uid="{00000000-0005-0000-0000-00008B030000}"/>
    <cellStyle name="Data-one deci 2 9" xfId="1344" xr:uid="{00000000-0005-0000-0000-00008C030000}"/>
    <cellStyle name="Data-one deci 3" xfId="260" xr:uid="{00000000-0005-0000-0000-00008D030000}"/>
    <cellStyle name="Data-one deci 3 10" xfId="1471" xr:uid="{00000000-0005-0000-0000-00008E030000}"/>
    <cellStyle name="Data-one deci 3 11" xfId="2106" xr:uid="{00000000-0005-0000-0000-00008F030000}"/>
    <cellStyle name="Data-one deci 3 12" xfId="2576" xr:uid="{00000000-0005-0000-0000-000090030000}"/>
    <cellStyle name="Data-one deci 3 13" xfId="2398" xr:uid="{00000000-0005-0000-0000-000091030000}"/>
    <cellStyle name="Data-one deci 3 14" xfId="2136" xr:uid="{00000000-0005-0000-0000-000092030000}"/>
    <cellStyle name="Data-one deci 3 15" xfId="2199" xr:uid="{00000000-0005-0000-0000-000093030000}"/>
    <cellStyle name="Data-one deci 3 16" xfId="2555" xr:uid="{00000000-0005-0000-0000-000094030000}"/>
    <cellStyle name="Data-one deci 3 17" xfId="2654" xr:uid="{00000000-0005-0000-0000-000095030000}"/>
    <cellStyle name="Data-one deci 3 18" xfId="2530" xr:uid="{00000000-0005-0000-0000-000096030000}"/>
    <cellStyle name="Data-one deci 3 2" xfId="838" xr:uid="{00000000-0005-0000-0000-000097030000}"/>
    <cellStyle name="Data-one deci 3 3" xfId="1006" xr:uid="{00000000-0005-0000-0000-000098030000}"/>
    <cellStyle name="Data-one deci 3 4" xfId="1089" xr:uid="{00000000-0005-0000-0000-000099030000}"/>
    <cellStyle name="Data-one deci 3 5" xfId="892" xr:uid="{00000000-0005-0000-0000-00009A030000}"/>
    <cellStyle name="Data-one deci 3 6" xfId="866" xr:uid="{00000000-0005-0000-0000-00009B030000}"/>
    <cellStyle name="Data-one deci 3 7" xfId="1353" xr:uid="{00000000-0005-0000-0000-00009C030000}"/>
    <cellStyle name="Data-one deci 3 8" xfId="1402" xr:uid="{00000000-0005-0000-0000-00009D030000}"/>
    <cellStyle name="Data-one deci 3 9" xfId="1984" xr:uid="{00000000-0005-0000-0000-00009E030000}"/>
    <cellStyle name="Data-one deci 4" xfId="896" xr:uid="{00000000-0005-0000-0000-00009F030000}"/>
    <cellStyle name="Data-one deci 5" xfId="1355" xr:uid="{00000000-0005-0000-0000-0000A0030000}"/>
    <cellStyle name="Explanatory Text" xfId="16" builtinId="53" customBuiltin="1"/>
    <cellStyle name="Explanatory Text 10" xfId="71" xr:uid="{00000000-0005-0000-0000-0000A2030000}"/>
    <cellStyle name="Explanatory Text 11" xfId="1786" xr:uid="{00000000-0005-0000-0000-0000A3030000}"/>
    <cellStyle name="Explanatory Text 12" xfId="1662" xr:uid="{00000000-0005-0000-0000-0000A4030000}"/>
    <cellStyle name="Explanatory Text 13" xfId="1789" xr:uid="{00000000-0005-0000-0000-0000A5030000}"/>
    <cellStyle name="Explanatory Text 2" xfId="206" xr:uid="{00000000-0005-0000-0000-0000A6030000}"/>
    <cellStyle name="Explanatory Text 3" xfId="305" xr:uid="{00000000-0005-0000-0000-0000A7030000}"/>
    <cellStyle name="Explanatory Text 4" xfId="387" xr:uid="{00000000-0005-0000-0000-0000A8030000}"/>
    <cellStyle name="Explanatory Text 5" xfId="469" xr:uid="{00000000-0005-0000-0000-0000A9030000}"/>
    <cellStyle name="Explanatory Text 6" xfId="607" xr:uid="{00000000-0005-0000-0000-0000AA030000}"/>
    <cellStyle name="Explanatory Text 7" xfId="670" xr:uid="{00000000-0005-0000-0000-0000AB030000}"/>
    <cellStyle name="Explanatory Text 8" xfId="513" xr:uid="{00000000-0005-0000-0000-0000AC030000}"/>
    <cellStyle name="Explanatory Text 9" xfId="636" xr:uid="{00000000-0005-0000-0000-0000AD030000}"/>
    <cellStyle name="Good" xfId="6" builtinId="26" customBuiltin="1"/>
    <cellStyle name="Good 10" xfId="72" xr:uid="{00000000-0005-0000-0000-0000AF030000}"/>
    <cellStyle name="Good 11" xfId="1646" xr:uid="{00000000-0005-0000-0000-0000B0030000}"/>
    <cellStyle name="Good 12" xfId="1811" xr:uid="{00000000-0005-0000-0000-0000B1030000}"/>
    <cellStyle name="Good 13" xfId="1728" xr:uid="{00000000-0005-0000-0000-0000B2030000}"/>
    <cellStyle name="Good 2" xfId="205" xr:uid="{00000000-0005-0000-0000-0000B3030000}"/>
    <cellStyle name="Good 3" xfId="295" xr:uid="{00000000-0005-0000-0000-0000B4030000}"/>
    <cellStyle name="Good 4" xfId="388" xr:uid="{00000000-0005-0000-0000-0000B5030000}"/>
    <cellStyle name="Good 5" xfId="335" xr:uid="{00000000-0005-0000-0000-0000B6030000}"/>
    <cellStyle name="Good 6" xfId="620" xr:uid="{00000000-0005-0000-0000-0000B7030000}"/>
    <cellStyle name="Good 7" xfId="580" xr:uid="{00000000-0005-0000-0000-0000B8030000}"/>
    <cellStyle name="Good 8" xfId="507" xr:uid="{00000000-0005-0000-0000-0000B9030000}"/>
    <cellStyle name="Good 9" xfId="688" xr:uid="{00000000-0005-0000-0000-0000BA030000}"/>
    <cellStyle name="Heading 1" xfId="2" builtinId="16" customBuiltin="1"/>
    <cellStyle name="Heading 1 10" xfId="73" xr:uid="{00000000-0005-0000-0000-0000BC030000}"/>
    <cellStyle name="Heading 1 11" xfId="1505" xr:uid="{00000000-0005-0000-0000-0000BD030000}"/>
    <cellStyle name="Heading 1 12" xfId="1766" xr:uid="{00000000-0005-0000-0000-0000BE030000}"/>
    <cellStyle name="Heading 1 13" xfId="1678" xr:uid="{00000000-0005-0000-0000-0000BF030000}"/>
    <cellStyle name="Heading 1 2" xfId="204" xr:uid="{00000000-0005-0000-0000-0000C0030000}"/>
    <cellStyle name="Heading 1 3" xfId="291" xr:uid="{00000000-0005-0000-0000-0000C1030000}"/>
    <cellStyle name="Heading 1 4" xfId="389" xr:uid="{00000000-0005-0000-0000-0000C2030000}"/>
    <cellStyle name="Heading 1 5" xfId="524" xr:uid="{00000000-0005-0000-0000-0000C3030000}"/>
    <cellStyle name="Heading 1 6" xfId="477" xr:uid="{00000000-0005-0000-0000-0000C4030000}"/>
    <cellStyle name="Heading 1 7" xfId="662" xr:uid="{00000000-0005-0000-0000-0000C5030000}"/>
    <cellStyle name="Heading 1 8" xfId="480" xr:uid="{00000000-0005-0000-0000-0000C6030000}"/>
    <cellStyle name="Heading 1 9" xfId="591" xr:uid="{00000000-0005-0000-0000-0000C7030000}"/>
    <cellStyle name="Heading 2" xfId="3" builtinId="17" customBuiltin="1"/>
    <cellStyle name="Heading 2 10" xfId="74" xr:uid="{00000000-0005-0000-0000-0000C9030000}"/>
    <cellStyle name="Heading 2 11" xfId="1760" xr:uid="{00000000-0005-0000-0000-0000CA030000}"/>
    <cellStyle name="Heading 2 12" xfId="1803" xr:uid="{00000000-0005-0000-0000-0000CB030000}"/>
    <cellStyle name="Heading 2 13" xfId="1816" xr:uid="{00000000-0005-0000-0000-0000CC030000}"/>
    <cellStyle name="Heading 2 2" xfId="203" xr:uid="{00000000-0005-0000-0000-0000CD030000}"/>
    <cellStyle name="Heading 2 3" xfId="292" xr:uid="{00000000-0005-0000-0000-0000CE030000}"/>
    <cellStyle name="Heading 2 4" xfId="390" xr:uid="{00000000-0005-0000-0000-0000CF030000}"/>
    <cellStyle name="Heading 2 5" xfId="470" xr:uid="{00000000-0005-0000-0000-0000D0030000}"/>
    <cellStyle name="Heading 2 6" xfId="612" xr:uid="{00000000-0005-0000-0000-0000D1030000}"/>
    <cellStyle name="Heading 2 7" xfId="672" xr:uid="{00000000-0005-0000-0000-0000D2030000}"/>
    <cellStyle name="Heading 2 8" xfId="635" xr:uid="{00000000-0005-0000-0000-0000D3030000}"/>
    <cellStyle name="Heading 2 9" xfId="618" xr:uid="{00000000-0005-0000-0000-0000D4030000}"/>
    <cellStyle name="Heading 3" xfId="4" builtinId="18" customBuiltin="1"/>
    <cellStyle name="Heading 3 10" xfId="75" xr:uid="{00000000-0005-0000-0000-0000D6030000}"/>
    <cellStyle name="Heading 3 11" xfId="1754" xr:uid="{00000000-0005-0000-0000-0000D7030000}"/>
    <cellStyle name="Heading 3 12" xfId="1653" xr:uid="{00000000-0005-0000-0000-0000D8030000}"/>
    <cellStyle name="Heading 3 13" xfId="1805" xr:uid="{00000000-0005-0000-0000-0000D9030000}"/>
    <cellStyle name="Heading 3 2" xfId="239" xr:uid="{00000000-0005-0000-0000-0000DA030000}"/>
    <cellStyle name="Heading 3 3" xfId="293" xr:uid="{00000000-0005-0000-0000-0000DB030000}"/>
    <cellStyle name="Heading 3 4" xfId="391" xr:uid="{00000000-0005-0000-0000-0000DC030000}"/>
    <cellStyle name="Heading 3 5" xfId="338" xr:uid="{00000000-0005-0000-0000-0000DD030000}"/>
    <cellStyle name="Heading 3 6" xfId="624" xr:uid="{00000000-0005-0000-0000-0000DE030000}"/>
    <cellStyle name="Heading 3 7" xfId="596" xr:uid="{00000000-0005-0000-0000-0000DF030000}"/>
    <cellStyle name="Heading 3 8" xfId="643" xr:uid="{00000000-0005-0000-0000-0000E0030000}"/>
    <cellStyle name="Heading 3 9" xfId="574" xr:uid="{00000000-0005-0000-0000-0000E1030000}"/>
    <cellStyle name="Heading 4" xfId="5" builtinId="19" customBuiltin="1"/>
    <cellStyle name="Heading 4 10" xfId="76" xr:uid="{00000000-0005-0000-0000-0000E3030000}"/>
    <cellStyle name="Heading 4 11" xfId="1644" xr:uid="{00000000-0005-0000-0000-0000E4030000}"/>
    <cellStyle name="Heading 4 12" xfId="1735" xr:uid="{00000000-0005-0000-0000-0000E5030000}"/>
    <cellStyle name="Heading 4 13" xfId="1707" xr:uid="{00000000-0005-0000-0000-0000E6030000}"/>
    <cellStyle name="Heading 4 2" xfId="202" xr:uid="{00000000-0005-0000-0000-0000E7030000}"/>
    <cellStyle name="Heading 4 3" xfId="294" xr:uid="{00000000-0005-0000-0000-0000E8030000}"/>
    <cellStyle name="Heading 4 4" xfId="392" xr:uid="{00000000-0005-0000-0000-0000E9030000}"/>
    <cellStyle name="Heading 4 5" xfId="522" xr:uid="{00000000-0005-0000-0000-0000EA030000}"/>
    <cellStyle name="Heading 4 6" xfId="557" xr:uid="{00000000-0005-0000-0000-0000EB030000}"/>
    <cellStyle name="Heading 4 7" xfId="651" xr:uid="{00000000-0005-0000-0000-0000EC030000}"/>
    <cellStyle name="Heading 4 8" xfId="680" xr:uid="{00000000-0005-0000-0000-0000ED030000}"/>
    <cellStyle name="Heading 4 9" xfId="628" xr:uid="{00000000-0005-0000-0000-0000EE030000}"/>
    <cellStyle name="Hed Side" xfId="110" xr:uid="{00000000-0005-0000-0000-0000EF030000}"/>
    <cellStyle name="Hed Side 2" xfId="142" xr:uid="{00000000-0005-0000-0000-0000F0030000}"/>
    <cellStyle name="Hed Side 2 2" xfId="180" xr:uid="{00000000-0005-0000-0000-0000F1030000}"/>
    <cellStyle name="Hed Side 2 2 10" xfId="1587" xr:uid="{00000000-0005-0000-0000-0000F2030000}"/>
    <cellStyle name="Hed Side 2 2 11" xfId="1345" xr:uid="{00000000-0005-0000-0000-0000F3030000}"/>
    <cellStyle name="Hed Side 2 2 12" xfId="2059" xr:uid="{00000000-0005-0000-0000-0000F4030000}"/>
    <cellStyle name="Hed Side 2 2 13" xfId="2320" xr:uid="{00000000-0005-0000-0000-0000F5030000}"/>
    <cellStyle name="Hed Side 2 2 14" xfId="2352" xr:uid="{00000000-0005-0000-0000-0000F6030000}"/>
    <cellStyle name="Hed Side 2 2 15" xfId="2666" xr:uid="{00000000-0005-0000-0000-0000F7030000}"/>
    <cellStyle name="Hed Side 2 2 16" xfId="2534" xr:uid="{00000000-0005-0000-0000-0000F8030000}"/>
    <cellStyle name="Hed Side 2 2 17" xfId="2867" xr:uid="{00000000-0005-0000-0000-0000F9030000}"/>
    <cellStyle name="Hed Side 2 2 18" xfId="2222" xr:uid="{00000000-0005-0000-0000-0000FA030000}"/>
    <cellStyle name="Hed Side 2 2 19" xfId="2709" xr:uid="{00000000-0005-0000-0000-0000FB030000}"/>
    <cellStyle name="Hed Side 2 2 2" xfId="288" xr:uid="{00000000-0005-0000-0000-0000FC030000}"/>
    <cellStyle name="Hed Side 2 2 2 10" xfId="1861" xr:uid="{00000000-0005-0000-0000-0000FD030000}"/>
    <cellStyle name="Hed Side 2 2 2 11" xfId="2269" xr:uid="{00000000-0005-0000-0000-0000FE030000}"/>
    <cellStyle name="Hed Side 2 2 2 12" xfId="2522" xr:uid="{00000000-0005-0000-0000-0000FF030000}"/>
    <cellStyle name="Hed Side 2 2 2 13" xfId="2757" xr:uid="{00000000-0005-0000-0000-000000040000}"/>
    <cellStyle name="Hed Side 2 2 2 14" xfId="2537" xr:uid="{00000000-0005-0000-0000-000001040000}"/>
    <cellStyle name="Hed Side 2 2 2 15" xfId="2205" xr:uid="{00000000-0005-0000-0000-000002040000}"/>
    <cellStyle name="Hed Side 2 2 2 16" xfId="2763" xr:uid="{00000000-0005-0000-0000-000003040000}"/>
    <cellStyle name="Hed Side 2 2 2 17" xfId="2287" xr:uid="{00000000-0005-0000-0000-000004040000}"/>
    <cellStyle name="Hed Side 2 2 2 18" xfId="2888" xr:uid="{00000000-0005-0000-0000-000005040000}"/>
    <cellStyle name="Hed Side 2 2 2 2" xfId="800" xr:uid="{00000000-0005-0000-0000-000006040000}"/>
    <cellStyle name="Hed Side 2 2 2 3" xfId="884" xr:uid="{00000000-0005-0000-0000-000007040000}"/>
    <cellStyle name="Hed Side 2 2 2 4" xfId="1076" xr:uid="{00000000-0005-0000-0000-000008040000}"/>
    <cellStyle name="Hed Side 2 2 2 5" xfId="1124" xr:uid="{00000000-0005-0000-0000-000009040000}"/>
    <cellStyle name="Hed Side 2 2 2 6" xfId="869" xr:uid="{00000000-0005-0000-0000-00000A040000}"/>
    <cellStyle name="Hed Side 2 2 2 7" xfId="1686" xr:uid="{00000000-0005-0000-0000-00000B040000}"/>
    <cellStyle name="Hed Side 2 2 2 8" xfId="1583" xr:uid="{00000000-0005-0000-0000-00000C040000}"/>
    <cellStyle name="Hed Side 2 2 2 9" xfId="1910" xr:uid="{00000000-0005-0000-0000-00000D040000}"/>
    <cellStyle name="Hed Side 2 2 3" xfId="970" xr:uid="{00000000-0005-0000-0000-00000E040000}"/>
    <cellStyle name="Hed Side 2 2 4" xfId="984" xr:uid="{00000000-0005-0000-0000-00000F040000}"/>
    <cellStyle name="Hed Side 2 2 5" xfId="1050" xr:uid="{00000000-0005-0000-0000-000010040000}"/>
    <cellStyle name="Hed Side 2 2 6" xfId="831" xr:uid="{00000000-0005-0000-0000-000011040000}"/>
    <cellStyle name="Hed Side 2 2 7" xfId="881" xr:uid="{00000000-0005-0000-0000-000012040000}"/>
    <cellStyle name="Hed Side 2 2 8" xfId="1537" xr:uid="{00000000-0005-0000-0000-000013040000}"/>
    <cellStyle name="Hed Side 2 2 9" xfId="1564" xr:uid="{00000000-0005-0000-0000-000014040000}"/>
    <cellStyle name="Hed Side 2 3" xfId="270" xr:uid="{00000000-0005-0000-0000-000015040000}"/>
    <cellStyle name="Hed Side 2 3 10" xfId="1889" xr:uid="{00000000-0005-0000-0000-000016040000}"/>
    <cellStyle name="Hed Side 2 3 11" xfId="2359" xr:uid="{00000000-0005-0000-0000-000017040000}"/>
    <cellStyle name="Hed Side 2 3 12" xfId="2198" xr:uid="{00000000-0005-0000-0000-000018040000}"/>
    <cellStyle name="Hed Side 2 3 13" xfId="2370" xr:uid="{00000000-0005-0000-0000-000019040000}"/>
    <cellStyle name="Hed Side 2 3 14" xfId="2137" xr:uid="{00000000-0005-0000-0000-00001A040000}"/>
    <cellStyle name="Hed Side 2 3 15" xfId="2580" xr:uid="{00000000-0005-0000-0000-00001B040000}"/>
    <cellStyle name="Hed Side 2 3 16" xfId="2678" xr:uid="{00000000-0005-0000-0000-00001C040000}"/>
    <cellStyle name="Hed Side 2 3 17" xfId="2676" xr:uid="{00000000-0005-0000-0000-00001D040000}"/>
    <cellStyle name="Hed Side 2 3 18" xfId="2900" xr:uid="{00000000-0005-0000-0000-00001E040000}"/>
    <cellStyle name="Hed Side 2 3 2" xfId="805" xr:uid="{00000000-0005-0000-0000-00001F040000}"/>
    <cellStyle name="Hed Side 2 3 3" xfId="940" xr:uid="{00000000-0005-0000-0000-000020040000}"/>
    <cellStyle name="Hed Side 2 3 4" xfId="880" xr:uid="{00000000-0005-0000-0000-000021040000}"/>
    <cellStyle name="Hed Side 2 3 5" xfId="1228" xr:uid="{00000000-0005-0000-0000-000022040000}"/>
    <cellStyle name="Hed Side 2 3 6" xfId="938" xr:uid="{00000000-0005-0000-0000-000023040000}"/>
    <cellStyle name="Hed Side 2 3 7" xfId="1437" xr:uid="{00000000-0005-0000-0000-000024040000}"/>
    <cellStyle name="Hed Side 2 3 8" xfId="1488" xr:uid="{00000000-0005-0000-0000-000025040000}"/>
    <cellStyle name="Hed Side 2 3 9" xfId="1484" xr:uid="{00000000-0005-0000-0000-000026040000}"/>
    <cellStyle name="Hed Side 2 4" xfId="759" xr:uid="{00000000-0005-0000-0000-000027040000}"/>
    <cellStyle name="Hed Side 2 5" xfId="1528" xr:uid="{00000000-0005-0000-0000-000028040000}"/>
    <cellStyle name="Hed Side 3" xfId="171" xr:uid="{00000000-0005-0000-0000-000029040000}"/>
    <cellStyle name="Hed Side 3 10" xfId="1967" xr:uid="{00000000-0005-0000-0000-00002A040000}"/>
    <cellStyle name="Hed Side 3 11" xfId="1639" xr:uid="{00000000-0005-0000-0000-00002B040000}"/>
    <cellStyle name="Hed Side 3 12" xfId="2338" xr:uid="{00000000-0005-0000-0000-00002C040000}"/>
    <cellStyle name="Hed Side 3 13" xfId="2408" xr:uid="{00000000-0005-0000-0000-00002D040000}"/>
    <cellStyle name="Hed Side 3 14" xfId="2603" xr:uid="{00000000-0005-0000-0000-00002E040000}"/>
    <cellStyle name="Hed Side 3 15" xfId="2508" xr:uid="{00000000-0005-0000-0000-00002F040000}"/>
    <cellStyle name="Hed Side 3 16" xfId="2219" xr:uid="{00000000-0005-0000-0000-000030040000}"/>
    <cellStyle name="Hed Side 3 17" xfId="2546" xr:uid="{00000000-0005-0000-0000-000031040000}"/>
    <cellStyle name="Hed Side 3 18" xfId="2865" xr:uid="{00000000-0005-0000-0000-000032040000}"/>
    <cellStyle name="Hed Side 3 19" xfId="2241" xr:uid="{00000000-0005-0000-0000-000033040000}"/>
    <cellStyle name="Hed Side 3 2" xfId="280" xr:uid="{00000000-0005-0000-0000-000034040000}"/>
    <cellStyle name="Hed Side 3 2 10" xfId="1321" xr:uid="{00000000-0005-0000-0000-000035040000}"/>
    <cellStyle name="Hed Side 3 2 11" xfId="2104" xr:uid="{00000000-0005-0000-0000-000036040000}"/>
    <cellStyle name="Hed Side 3 2 12" xfId="2234" xr:uid="{00000000-0005-0000-0000-000037040000}"/>
    <cellStyle name="Hed Side 3 2 13" xfId="2725" xr:uid="{00000000-0005-0000-0000-000038040000}"/>
    <cellStyle name="Hed Side 3 2 14" xfId="2675" xr:uid="{00000000-0005-0000-0000-000039040000}"/>
    <cellStyle name="Hed Side 3 2 15" xfId="2385" xr:uid="{00000000-0005-0000-0000-00003A040000}"/>
    <cellStyle name="Hed Side 3 2 16" xfId="2597" xr:uid="{00000000-0005-0000-0000-00003B040000}"/>
    <cellStyle name="Hed Side 3 2 17" xfId="2433" xr:uid="{00000000-0005-0000-0000-00003C040000}"/>
    <cellStyle name="Hed Side 3 2 18" xfId="2340" xr:uid="{00000000-0005-0000-0000-00003D040000}"/>
    <cellStyle name="Hed Side 3 2 2" xfId="765" xr:uid="{00000000-0005-0000-0000-00003E040000}"/>
    <cellStyle name="Hed Side 3 2 3" xfId="943" xr:uid="{00000000-0005-0000-0000-00003F040000}"/>
    <cellStyle name="Hed Side 3 2 4" xfId="748" xr:uid="{00000000-0005-0000-0000-000040040000}"/>
    <cellStyle name="Hed Side 3 2 5" xfId="1230" xr:uid="{00000000-0005-0000-0000-000041040000}"/>
    <cellStyle name="Hed Side 3 2 6" xfId="948" xr:uid="{00000000-0005-0000-0000-000042040000}"/>
    <cellStyle name="Hed Side 3 2 7" xfId="1496" xr:uid="{00000000-0005-0000-0000-000043040000}"/>
    <cellStyle name="Hed Side 3 2 8" xfId="1775" xr:uid="{00000000-0005-0000-0000-000044040000}"/>
    <cellStyle name="Hed Side 3 2 9" xfId="1641" xr:uid="{00000000-0005-0000-0000-000045040000}"/>
    <cellStyle name="Hed Side 3 3" xfId="918" xr:uid="{00000000-0005-0000-0000-000046040000}"/>
    <cellStyle name="Hed Side 3 4" xfId="898" xr:uid="{00000000-0005-0000-0000-000047040000}"/>
    <cellStyle name="Hed Side 3 5" xfId="1029" xr:uid="{00000000-0005-0000-0000-000048040000}"/>
    <cellStyle name="Hed Side 3 6" xfId="1035" xr:uid="{00000000-0005-0000-0000-000049040000}"/>
    <cellStyle name="Hed Side 3 7" xfId="1265" xr:uid="{00000000-0005-0000-0000-00004A040000}"/>
    <cellStyle name="Hed Side 3 8" xfId="1390" xr:uid="{00000000-0005-0000-0000-00004B040000}"/>
    <cellStyle name="Hed Side 3 9" xfId="1667" xr:uid="{00000000-0005-0000-0000-00004C040000}"/>
    <cellStyle name="Hed Side 4" xfId="261" xr:uid="{00000000-0005-0000-0000-00004D040000}"/>
    <cellStyle name="Hed Side 4 10" xfId="1939" xr:uid="{00000000-0005-0000-0000-00004E040000}"/>
    <cellStyle name="Hed Side 4 11" xfId="2306" xr:uid="{00000000-0005-0000-0000-00004F040000}"/>
    <cellStyle name="Hed Side 4 12" xfId="2571" xr:uid="{00000000-0005-0000-0000-000050040000}"/>
    <cellStyle name="Hed Side 4 13" xfId="2263" xr:uid="{00000000-0005-0000-0000-000051040000}"/>
    <cellStyle name="Hed Side 4 14" xfId="2155" xr:uid="{00000000-0005-0000-0000-000052040000}"/>
    <cellStyle name="Hed Side 4 15" xfId="2145" xr:uid="{00000000-0005-0000-0000-000053040000}"/>
    <cellStyle name="Hed Side 4 16" xfId="2871" xr:uid="{00000000-0005-0000-0000-000054040000}"/>
    <cellStyle name="Hed Side 4 17" xfId="2714" xr:uid="{00000000-0005-0000-0000-000055040000}"/>
    <cellStyle name="Hed Side 4 18" xfId="2510" xr:uid="{00000000-0005-0000-0000-000056040000}"/>
    <cellStyle name="Hed Side 4 2" xfId="807" xr:uid="{00000000-0005-0000-0000-000057040000}"/>
    <cellStyle name="Hed Side 4 3" xfId="706" xr:uid="{00000000-0005-0000-0000-000058040000}"/>
    <cellStyle name="Hed Side 4 4" xfId="1045" xr:uid="{00000000-0005-0000-0000-000059040000}"/>
    <cellStyle name="Hed Side 4 5" xfId="723" xr:uid="{00000000-0005-0000-0000-00005A040000}"/>
    <cellStyle name="Hed Side 4 6" xfId="1147" xr:uid="{00000000-0005-0000-0000-00005B040000}"/>
    <cellStyle name="Hed Side 4 7" xfId="1432" xr:uid="{00000000-0005-0000-0000-00005C040000}"/>
    <cellStyle name="Hed Side 4 8" xfId="1405" xr:uid="{00000000-0005-0000-0000-00005D040000}"/>
    <cellStyle name="Hed Side 4 9" xfId="1580" xr:uid="{00000000-0005-0000-0000-00005E040000}"/>
    <cellStyle name="Hed Side 5" xfId="915" xr:uid="{00000000-0005-0000-0000-00005F040000}"/>
    <cellStyle name="Hed Side 6" xfId="1722" xr:uid="{00000000-0005-0000-0000-000060040000}"/>
    <cellStyle name="Hed Side bold" xfId="111" xr:uid="{00000000-0005-0000-0000-000061040000}"/>
    <cellStyle name="Hed Side bold 2" xfId="172" xr:uid="{00000000-0005-0000-0000-000062040000}"/>
    <cellStyle name="Hed Side bold 2 2" xfId="281" xr:uid="{00000000-0005-0000-0000-000063040000}"/>
    <cellStyle name="Hed Side bold 2 2 10" xfId="1888" xr:uid="{00000000-0005-0000-0000-000064040000}"/>
    <cellStyle name="Hed Side bold 2 2 11" xfId="1561" xr:uid="{00000000-0005-0000-0000-000065040000}"/>
    <cellStyle name="Hed Side bold 2 2 12" xfId="2186" xr:uid="{00000000-0005-0000-0000-000066040000}"/>
    <cellStyle name="Hed Side bold 2 2 13" xfId="2062" xr:uid="{00000000-0005-0000-0000-000067040000}"/>
    <cellStyle name="Hed Side bold 2 2 14" xfId="2567" xr:uid="{00000000-0005-0000-0000-000068040000}"/>
    <cellStyle name="Hed Side bold 2 2 15" xfId="2164" xr:uid="{00000000-0005-0000-0000-000069040000}"/>
    <cellStyle name="Hed Side bold 2 2 16" xfId="2628" xr:uid="{00000000-0005-0000-0000-00006A040000}"/>
    <cellStyle name="Hed Side bold 2 2 17" xfId="2809" xr:uid="{00000000-0005-0000-0000-00006B040000}"/>
    <cellStyle name="Hed Side bold 2 2 18" xfId="2439" xr:uid="{00000000-0005-0000-0000-00006C040000}"/>
    <cellStyle name="Hed Side bold 2 2 19" xfId="2918" xr:uid="{00000000-0005-0000-0000-00006D040000}"/>
    <cellStyle name="Hed Side bold 2 2 2" xfId="792" xr:uid="{00000000-0005-0000-0000-00006E040000}"/>
    <cellStyle name="Hed Side bold 2 2 20" xfId="2574" xr:uid="{00000000-0005-0000-0000-00006F040000}"/>
    <cellStyle name="Hed Side bold 2 2 3" xfId="714" xr:uid="{00000000-0005-0000-0000-000070040000}"/>
    <cellStyle name="Hed Side bold 2 2 4" xfId="978" xr:uid="{00000000-0005-0000-0000-000071040000}"/>
    <cellStyle name="Hed Side bold 2 2 5" xfId="1248" xr:uid="{00000000-0005-0000-0000-000072040000}"/>
    <cellStyle name="Hed Side bold 2 2 6" xfId="1445" xr:uid="{00000000-0005-0000-0000-000073040000}"/>
    <cellStyle name="Hed Side bold 2 2 7" xfId="1449" xr:uid="{00000000-0005-0000-0000-000074040000}"/>
    <cellStyle name="Hed Side bold 2 2 8" xfId="1478" xr:uid="{00000000-0005-0000-0000-000075040000}"/>
    <cellStyle name="Hed Side bold 2 2 9" xfId="1709" xr:uid="{00000000-0005-0000-0000-000076040000}"/>
    <cellStyle name="Hed Side bold 2 3" xfId="1884" xr:uid="{00000000-0005-0000-0000-000077040000}"/>
    <cellStyle name="Hed Side bold 2 4" xfId="2486" xr:uid="{00000000-0005-0000-0000-000078040000}"/>
    <cellStyle name="Hed Side bold 2 5" xfId="2075" xr:uid="{00000000-0005-0000-0000-000079040000}"/>
    <cellStyle name="Hed Side bold 2 6" xfId="2592" xr:uid="{00000000-0005-0000-0000-00007A040000}"/>
    <cellStyle name="Hed Side Indent" xfId="112" xr:uid="{00000000-0005-0000-0000-00007B040000}"/>
    <cellStyle name="Hed Side Indent 2" xfId="173" xr:uid="{00000000-0005-0000-0000-00007C040000}"/>
    <cellStyle name="Hed Side Indent 2 10" xfId="1837" xr:uid="{00000000-0005-0000-0000-00007D040000}"/>
    <cellStyle name="Hed Side Indent 2 11" xfId="1756" xr:uid="{00000000-0005-0000-0000-00007E040000}"/>
    <cellStyle name="Hed Side Indent 2 12" xfId="2314" xr:uid="{00000000-0005-0000-0000-00007F040000}"/>
    <cellStyle name="Hed Side Indent 2 13" xfId="2455" xr:uid="{00000000-0005-0000-0000-000080040000}"/>
    <cellStyle name="Hed Side Indent 2 14" xfId="2367" xr:uid="{00000000-0005-0000-0000-000081040000}"/>
    <cellStyle name="Hed Side Indent 2 15" xfId="2564" xr:uid="{00000000-0005-0000-0000-000082040000}"/>
    <cellStyle name="Hed Side Indent 2 16" xfId="2773" xr:uid="{00000000-0005-0000-0000-000083040000}"/>
    <cellStyle name="Hed Side Indent 2 17" xfId="2082" xr:uid="{00000000-0005-0000-0000-000084040000}"/>
    <cellStyle name="Hed Side Indent 2 18" xfId="2213" xr:uid="{00000000-0005-0000-0000-000085040000}"/>
    <cellStyle name="Hed Side Indent 2 19" xfId="2115" xr:uid="{00000000-0005-0000-0000-000086040000}"/>
    <cellStyle name="Hed Side Indent 2 2" xfId="282" xr:uid="{00000000-0005-0000-0000-000087040000}"/>
    <cellStyle name="Hed Side Indent 2 2 10" xfId="1895" xr:uid="{00000000-0005-0000-0000-000088040000}"/>
    <cellStyle name="Hed Side Indent 2 2 11" xfId="2030" xr:uid="{00000000-0005-0000-0000-000089040000}"/>
    <cellStyle name="Hed Side Indent 2 2 12" xfId="2351" xr:uid="{00000000-0005-0000-0000-00008A040000}"/>
    <cellStyle name="Hed Side Indent 2 2 13" xfId="2297" xr:uid="{00000000-0005-0000-0000-00008B040000}"/>
    <cellStyle name="Hed Side Indent 2 2 14" xfId="2138" xr:uid="{00000000-0005-0000-0000-00008C040000}"/>
    <cellStyle name="Hed Side Indent 2 2 15" xfId="2772" xr:uid="{00000000-0005-0000-0000-00008D040000}"/>
    <cellStyle name="Hed Side Indent 2 2 16" xfId="2393" xr:uid="{00000000-0005-0000-0000-00008E040000}"/>
    <cellStyle name="Hed Side Indent 2 2 17" xfId="2793" xr:uid="{00000000-0005-0000-0000-00008F040000}"/>
    <cellStyle name="Hed Side Indent 2 2 18" xfId="2598" xr:uid="{00000000-0005-0000-0000-000090040000}"/>
    <cellStyle name="Hed Side Indent 2 2 2" xfId="949" xr:uid="{00000000-0005-0000-0000-000091040000}"/>
    <cellStyle name="Hed Side Indent 2 2 3" xfId="739" xr:uid="{00000000-0005-0000-0000-000092040000}"/>
    <cellStyle name="Hed Side Indent 2 2 4" xfId="705" xr:uid="{00000000-0005-0000-0000-000093040000}"/>
    <cellStyle name="Hed Side Indent 2 2 5" xfId="721" xr:uid="{00000000-0005-0000-0000-000094040000}"/>
    <cellStyle name="Hed Side Indent 2 2 6" xfId="1075" xr:uid="{00000000-0005-0000-0000-000095040000}"/>
    <cellStyle name="Hed Side Indent 2 2 7" xfId="1398" xr:uid="{00000000-0005-0000-0000-000096040000}"/>
    <cellStyle name="Hed Side Indent 2 2 8" xfId="1357" xr:uid="{00000000-0005-0000-0000-000097040000}"/>
    <cellStyle name="Hed Side Indent 2 2 9" xfId="1854" xr:uid="{00000000-0005-0000-0000-000098040000}"/>
    <cellStyle name="Hed Side Indent 2 3" xfId="813" xr:uid="{00000000-0005-0000-0000-000099040000}"/>
    <cellStyle name="Hed Side Indent 2 4" xfId="854" xr:uid="{00000000-0005-0000-0000-00009A040000}"/>
    <cellStyle name="Hed Side Indent 2 5" xfId="1030" xr:uid="{00000000-0005-0000-0000-00009B040000}"/>
    <cellStyle name="Hed Side Indent 2 6" xfId="1194" xr:uid="{00000000-0005-0000-0000-00009C040000}"/>
    <cellStyle name="Hed Side Indent 2 7" xfId="797" xr:uid="{00000000-0005-0000-0000-00009D040000}"/>
    <cellStyle name="Hed Side Indent 2 8" xfId="1524" xr:uid="{00000000-0005-0000-0000-00009E040000}"/>
    <cellStyle name="Hed Side Indent 2 9" xfId="1543" xr:uid="{00000000-0005-0000-0000-00009F040000}"/>
    <cellStyle name="Hed Side Indent 3" xfId="262" xr:uid="{00000000-0005-0000-0000-0000A0040000}"/>
    <cellStyle name="Hed Side Indent 3 10" xfId="1924" xr:uid="{00000000-0005-0000-0000-0000A1040000}"/>
    <cellStyle name="Hed Side Indent 3 11" xfId="2331" xr:uid="{00000000-0005-0000-0000-0000A2040000}"/>
    <cellStyle name="Hed Side Indent 3 12" xfId="2485" xr:uid="{00000000-0005-0000-0000-0000A3040000}"/>
    <cellStyle name="Hed Side Indent 3 13" xfId="2457" xr:uid="{00000000-0005-0000-0000-0000A4040000}"/>
    <cellStyle name="Hed Side Indent 3 14" xfId="2256" xr:uid="{00000000-0005-0000-0000-0000A5040000}"/>
    <cellStyle name="Hed Side Indent 3 15" xfId="2435" xr:uid="{00000000-0005-0000-0000-0000A6040000}"/>
    <cellStyle name="Hed Side Indent 3 16" xfId="2619" xr:uid="{00000000-0005-0000-0000-0000A7040000}"/>
    <cellStyle name="Hed Side Indent 3 17" xfId="2071" xr:uid="{00000000-0005-0000-0000-0000A8040000}"/>
    <cellStyle name="Hed Side Indent 3 18" xfId="2479" xr:uid="{00000000-0005-0000-0000-0000A9040000}"/>
    <cellStyle name="Hed Side Indent 3 2" xfId="763" xr:uid="{00000000-0005-0000-0000-0000AA040000}"/>
    <cellStyle name="Hed Side Indent 3 3" xfId="820" xr:uid="{00000000-0005-0000-0000-0000AB040000}"/>
    <cellStyle name="Hed Side Indent 3 4" xfId="935" xr:uid="{00000000-0005-0000-0000-0000AC040000}"/>
    <cellStyle name="Hed Side Indent 3 5" xfId="729" xr:uid="{00000000-0005-0000-0000-0000AD040000}"/>
    <cellStyle name="Hed Side Indent 3 6" xfId="1005" xr:uid="{00000000-0005-0000-0000-0000AE040000}"/>
    <cellStyle name="Hed Side Indent 3 7" xfId="1446" xr:uid="{00000000-0005-0000-0000-0000AF040000}"/>
    <cellStyle name="Hed Side Indent 3 8" xfId="1596" xr:uid="{00000000-0005-0000-0000-0000B0040000}"/>
    <cellStyle name="Hed Side Indent 3 9" xfId="1566" xr:uid="{00000000-0005-0000-0000-0000B1040000}"/>
    <cellStyle name="Hed Side Indent 4" xfId="752" xr:uid="{00000000-0005-0000-0000-0000B2040000}"/>
    <cellStyle name="Hed Side Indent 5" xfId="1368" xr:uid="{00000000-0005-0000-0000-0000B3040000}"/>
    <cellStyle name="Hed Side Regular" xfId="113" xr:uid="{00000000-0005-0000-0000-0000B4040000}"/>
    <cellStyle name="Hed Side Regular 2" xfId="174" xr:uid="{00000000-0005-0000-0000-0000B5040000}"/>
    <cellStyle name="Hed Side Regular 2 10" xfId="1592" xr:uid="{00000000-0005-0000-0000-0000B6040000}"/>
    <cellStyle name="Hed Side Regular 2 11" xfId="1527" xr:uid="{00000000-0005-0000-0000-0000B7040000}"/>
    <cellStyle name="Hed Side Regular 2 12" xfId="2357" xr:uid="{00000000-0005-0000-0000-0000B8040000}"/>
    <cellStyle name="Hed Side Regular 2 13" xfId="2463" xr:uid="{00000000-0005-0000-0000-0000B9040000}"/>
    <cellStyle name="Hed Side Regular 2 14" xfId="2388" xr:uid="{00000000-0005-0000-0000-0000BA040000}"/>
    <cellStyle name="Hed Side Regular 2 15" xfId="2705" xr:uid="{00000000-0005-0000-0000-0000BB040000}"/>
    <cellStyle name="Hed Side Regular 2 16" xfId="2711" xr:uid="{00000000-0005-0000-0000-0000BC040000}"/>
    <cellStyle name="Hed Side Regular 2 17" xfId="2703" xr:uid="{00000000-0005-0000-0000-0000BD040000}"/>
    <cellStyle name="Hed Side Regular 2 18" xfId="2685" xr:uid="{00000000-0005-0000-0000-0000BE040000}"/>
    <cellStyle name="Hed Side Regular 2 19" xfId="2930" xr:uid="{00000000-0005-0000-0000-0000BF040000}"/>
    <cellStyle name="Hed Side Regular 2 2" xfId="283" xr:uid="{00000000-0005-0000-0000-0000C0040000}"/>
    <cellStyle name="Hed Side Regular 2 2 10" xfId="1927" xr:uid="{00000000-0005-0000-0000-0000C1040000}"/>
    <cellStyle name="Hed Side Regular 2 2 11" xfId="2560" xr:uid="{00000000-0005-0000-0000-0000C2040000}"/>
    <cellStyle name="Hed Side Regular 2 2 12" xfId="2502" xr:uid="{00000000-0005-0000-0000-0000C3040000}"/>
    <cellStyle name="Hed Side Regular 2 2 13" xfId="2687" xr:uid="{00000000-0005-0000-0000-0000C4040000}"/>
    <cellStyle name="Hed Side Regular 2 2 14" xfId="2342" xr:uid="{00000000-0005-0000-0000-0000C5040000}"/>
    <cellStyle name="Hed Side Regular 2 2 15" xfId="2127" xr:uid="{00000000-0005-0000-0000-0000C6040000}"/>
    <cellStyle name="Hed Side Regular 2 2 16" xfId="2489" xr:uid="{00000000-0005-0000-0000-0000C7040000}"/>
    <cellStyle name="Hed Side Regular 2 2 17" xfId="2451" xr:uid="{00000000-0005-0000-0000-0000C8040000}"/>
    <cellStyle name="Hed Side Regular 2 2 18" xfId="2233" xr:uid="{00000000-0005-0000-0000-0000C9040000}"/>
    <cellStyle name="Hed Side Regular 2 2 2" xfId="964" xr:uid="{00000000-0005-0000-0000-0000CA040000}"/>
    <cellStyle name="Hed Side Regular 2 2 3" xfId="860" xr:uid="{00000000-0005-0000-0000-0000CB040000}"/>
    <cellStyle name="Hed Side Regular 2 2 4" xfId="1121" xr:uid="{00000000-0005-0000-0000-0000CC040000}"/>
    <cellStyle name="Hed Side Regular 2 2 5" xfId="1243" xr:uid="{00000000-0005-0000-0000-0000CD040000}"/>
    <cellStyle name="Hed Side Regular 2 2 6" xfId="957" xr:uid="{00000000-0005-0000-0000-0000CE040000}"/>
    <cellStyle name="Hed Side Regular 2 2 7" xfId="1632" xr:uid="{00000000-0005-0000-0000-0000CF040000}"/>
    <cellStyle name="Hed Side Regular 2 2 8" xfId="1423" xr:uid="{00000000-0005-0000-0000-0000D0040000}"/>
    <cellStyle name="Hed Side Regular 2 2 9" xfId="1898" xr:uid="{00000000-0005-0000-0000-0000D1040000}"/>
    <cellStyle name="Hed Side Regular 2 3" xfId="843" xr:uid="{00000000-0005-0000-0000-0000D2040000}"/>
    <cellStyle name="Hed Side Regular 2 4" xfId="988" xr:uid="{00000000-0005-0000-0000-0000D3040000}"/>
    <cellStyle name="Hed Side Regular 2 5" xfId="1057" xr:uid="{00000000-0005-0000-0000-0000D4040000}"/>
    <cellStyle name="Hed Side Regular 2 6" xfId="1038" xr:uid="{00000000-0005-0000-0000-0000D5040000}"/>
    <cellStyle name="Hed Side Regular 2 7" xfId="897" xr:uid="{00000000-0005-0000-0000-0000D6040000}"/>
    <cellStyle name="Hed Side Regular 2 8" xfId="1542" xr:uid="{00000000-0005-0000-0000-0000D7040000}"/>
    <cellStyle name="Hed Side Regular 2 9" xfId="1882" xr:uid="{00000000-0005-0000-0000-0000D8040000}"/>
    <cellStyle name="Hed Side Regular 3" xfId="263" xr:uid="{00000000-0005-0000-0000-0000D9040000}"/>
    <cellStyle name="Hed Side Regular 3 10" xfId="1455" xr:uid="{00000000-0005-0000-0000-0000DA040000}"/>
    <cellStyle name="Hed Side Regular 3 11" xfId="2122" xr:uid="{00000000-0005-0000-0000-0000DB040000}"/>
    <cellStyle name="Hed Side Regular 3 12" xfId="2683" xr:uid="{00000000-0005-0000-0000-0000DC040000}"/>
    <cellStyle name="Hed Side Regular 3 13" xfId="2088" xr:uid="{00000000-0005-0000-0000-0000DD040000}"/>
    <cellStyle name="Hed Side Regular 3 14" xfId="2478" xr:uid="{00000000-0005-0000-0000-0000DE040000}"/>
    <cellStyle name="Hed Side Regular 3 15" xfId="2235" xr:uid="{00000000-0005-0000-0000-0000DF040000}"/>
    <cellStyle name="Hed Side Regular 3 16" xfId="2099" xr:uid="{00000000-0005-0000-0000-0000E0040000}"/>
    <cellStyle name="Hed Side Regular 3 17" xfId="2090" xr:uid="{00000000-0005-0000-0000-0000E1040000}"/>
    <cellStyle name="Hed Side Regular 3 18" xfId="2191" xr:uid="{00000000-0005-0000-0000-0000E2040000}"/>
    <cellStyle name="Hed Side Regular 3 2" xfId="715" xr:uid="{00000000-0005-0000-0000-0000E3040000}"/>
    <cellStyle name="Hed Side Regular 3 3" xfId="832" xr:uid="{00000000-0005-0000-0000-0000E4040000}"/>
    <cellStyle name="Hed Side Regular 3 4" xfId="826" xr:uid="{00000000-0005-0000-0000-0000E5040000}"/>
    <cellStyle name="Hed Side Regular 3 5" xfId="1019" xr:uid="{00000000-0005-0000-0000-0000E6040000}"/>
    <cellStyle name="Hed Side Regular 3 6" xfId="1181" xr:uid="{00000000-0005-0000-0000-0000E7040000}"/>
    <cellStyle name="Hed Side Regular 3 7" xfId="1381" xr:uid="{00000000-0005-0000-0000-0000E8040000}"/>
    <cellStyle name="Hed Side Regular 3 8" xfId="1921" xr:uid="{00000000-0005-0000-0000-0000E9040000}"/>
    <cellStyle name="Hed Side Regular 3 9" xfId="1650" xr:uid="{00000000-0005-0000-0000-0000EA040000}"/>
    <cellStyle name="Hed Side Regular 4" xfId="733" xr:uid="{00000000-0005-0000-0000-0000EB040000}"/>
    <cellStyle name="Hed Side Regular 5" xfId="1452" xr:uid="{00000000-0005-0000-0000-0000EC040000}"/>
    <cellStyle name="Hed Side_1-1A-Regular" xfId="114" xr:uid="{00000000-0005-0000-0000-0000ED040000}"/>
    <cellStyle name="Hed Top" xfId="115" xr:uid="{00000000-0005-0000-0000-0000EE040000}"/>
    <cellStyle name="Hed Top - SECTION" xfId="116" xr:uid="{00000000-0005-0000-0000-0000EF040000}"/>
    <cellStyle name="Hed Top - SECTION 2" xfId="175" xr:uid="{00000000-0005-0000-0000-0000F0040000}"/>
    <cellStyle name="Hed Top - SECTION 2 10" xfId="1780" xr:uid="{00000000-0005-0000-0000-0000F1040000}"/>
    <cellStyle name="Hed Top - SECTION 2 11" xfId="1870" xr:uid="{00000000-0005-0000-0000-0000F2040000}"/>
    <cellStyle name="Hed Top - SECTION 2 12" xfId="1915" xr:uid="{00000000-0005-0000-0000-0000F3040000}"/>
    <cellStyle name="Hed Top - SECTION 2 13" xfId="2157" xr:uid="{00000000-0005-0000-0000-0000F4040000}"/>
    <cellStyle name="Hed Top - SECTION 2 14" xfId="2294" xr:uid="{00000000-0005-0000-0000-0000F5040000}"/>
    <cellStyle name="Hed Top - SECTION 2 15" xfId="2094" xr:uid="{00000000-0005-0000-0000-0000F6040000}"/>
    <cellStyle name="Hed Top - SECTION 2 16" xfId="2517" xr:uid="{00000000-0005-0000-0000-0000F7040000}"/>
    <cellStyle name="Hed Top - SECTION 2 17" xfId="2361" xr:uid="{00000000-0005-0000-0000-0000F8040000}"/>
    <cellStyle name="Hed Top - SECTION 2 18" xfId="2791" xr:uid="{00000000-0005-0000-0000-0000F9040000}"/>
    <cellStyle name="Hed Top - SECTION 2 19" xfId="2353" xr:uid="{00000000-0005-0000-0000-0000FA040000}"/>
    <cellStyle name="Hed Top - SECTION 2 2" xfId="284" xr:uid="{00000000-0005-0000-0000-0000FB040000}"/>
    <cellStyle name="Hed Top - SECTION 2 2 10" xfId="1972" xr:uid="{00000000-0005-0000-0000-0000FC040000}"/>
    <cellStyle name="Hed Top - SECTION 2 2 11" xfId="1846" xr:uid="{00000000-0005-0000-0000-0000FD040000}"/>
    <cellStyle name="Hed Top - SECTION 2 2 12" xfId="2448" xr:uid="{00000000-0005-0000-0000-0000FE040000}"/>
    <cellStyle name="Hed Top - SECTION 2 2 13" xfId="2336" xr:uid="{00000000-0005-0000-0000-0000FF040000}"/>
    <cellStyle name="Hed Top - SECTION 2 2 14" xfId="2279" xr:uid="{00000000-0005-0000-0000-000000050000}"/>
    <cellStyle name="Hed Top - SECTION 2 2 15" xfId="2634" xr:uid="{00000000-0005-0000-0000-000001050000}"/>
    <cellStyle name="Hed Top - SECTION 2 2 16" xfId="2202" xr:uid="{00000000-0005-0000-0000-000002050000}"/>
    <cellStyle name="Hed Top - SECTION 2 2 17" xfId="2321" xr:uid="{00000000-0005-0000-0000-000003050000}"/>
    <cellStyle name="Hed Top - SECTION 2 2 18" xfId="2665" xr:uid="{00000000-0005-0000-0000-000004050000}"/>
    <cellStyle name="Hed Top - SECTION 2 2 19" xfId="2913" xr:uid="{00000000-0005-0000-0000-000005050000}"/>
    <cellStyle name="Hed Top - SECTION 2 2 2" xfId="573" xr:uid="{00000000-0005-0000-0000-000006050000}"/>
    <cellStyle name="Hed Top - SECTION 2 2 2 10" xfId="2432" xr:uid="{00000000-0005-0000-0000-000007050000}"/>
    <cellStyle name="Hed Top - SECTION 2 2 2 11" xfId="2300" xr:uid="{00000000-0005-0000-0000-000008050000}"/>
    <cellStyle name="Hed Top - SECTION 2 2 2 12" xfId="2197" xr:uid="{00000000-0005-0000-0000-000009050000}"/>
    <cellStyle name="Hed Top - SECTION 2 2 2 13" xfId="2139" xr:uid="{00000000-0005-0000-0000-00000A050000}"/>
    <cellStyle name="Hed Top - SECTION 2 2 2 14" xfId="2461" xr:uid="{00000000-0005-0000-0000-00000B050000}"/>
    <cellStyle name="Hed Top - SECTION 2 2 2 15" xfId="2587" xr:uid="{00000000-0005-0000-0000-00000C050000}"/>
    <cellStyle name="Hed Top - SECTION 2 2 2 16" xfId="2912" xr:uid="{00000000-0005-0000-0000-00000D050000}"/>
    <cellStyle name="Hed Top - SECTION 2 2 2 17" xfId="2839" xr:uid="{00000000-0005-0000-0000-00000E050000}"/>
    <cellStyle name="Hed Top - SECTION 2 2 2 18" xfId="2771" xr:uid="{00000000-0005-0000-0000-00000F050000}"/>
    <cellStyle name="Hed Top - SECTION 2 2 2 2" xfId="1010" xr:uid="{00000000-0005-0000-0000-000010050000}"/>
    <cellStyle name="Hed Top - SECTION 2 2 2 3" xfId="1153" xr:uid="{00000000-0005-0000-0000-000011050000}"/>
    <cellStyle name="Hed Top - SECTION 2 2 2 4" xfId="794" xr:uid="{00000000-0005-0000-0000-000012050000}"/>
    <cellStyle name="Hed Top - SECTION 2 2 2 5" xfId="960" xr:uid="{00000000-0005-0000-0000-000013050000}"/>
    <cellStyle name="Hed Top - SECTION 2 2 2 6" xfId="985" xr:uid="{00000000-0005-0000-0000-000014050000}"/>
    <cellStyle name="Hed Top - SECTION 2 2 2 7" xfId="1831" xr:uid="{00000000-0005-0000-0000-000015050000}"/>
    <cellStyle name="Hed Top - SECTION 2 2 2 8" xfId="1408" xr:uid="{00000000-0005-0000-0000-000016050000}"/>
    <cellStyle name="Hed Top - SECTION 2 2 2 9" xfId="1460" xr:uid="{00000000-0005-0000-0000-000017050000}"/>
    <cellStyle name="Hed Top - SECTION 2 2 3" xfId="818" xr:uid="{00000000-0005-0000-0000-000018050000}"/>
    <cellStyle name="Hed Top - SECTION 2 2 4" xfId="1042" xr:uid="{00000000-0005-0000-0000-000019050000}"/>
    <cellStyle name="Hed Top - SECTION 2 2 5" xfId="927" xr:uid="{00000000-0005-0000-0000-00001A050000}"/>
    <cellStyle name="Hed Top - SECTION 2 2 6" xfId="936" xr:uid="{00000000-0005-0000-0000-00001B050000}"/>
    <cellStyle name="Hed Top - SECTION 2 2 7" xfId="1003" xr:uid="{00000000-0005-0000-0000-00001C050000}"/>
    <cellStyle name="Hed Top - SECTION 2 2 8" xfId="1337" xr:uid="{00000000-0005-0000-0000-00001D050000}"/>
    <cellStyle name="Hed Top - SECTION 2 2 9" xfId="1356" xr:uid="{00000000-0005-0000-0000-00001E050000}"/>
    <cellStyle name="Hed Top - SECTION 2 20" xfId="2756" xr:uid="{00000000-0005-0000-0000-00001F050000}"/>
    <cellStyle name="Hed Top - SECTION 2 3" xfId="528" xr:uid="{00000000-0005-0000-0000-000020050000}"/>
    <cellStyle name="Hed Top - SECTION 2 3 10" xfId="2391" xr:uid="{00000000-0005-0000-0000-000021050000}"/>
    <cellStyle name="Hed Top - SECTION 2 3 11" xfId="2400" xr:uid="{00000000-0005-0000-0000-000022050000}"/>
    <cellStyle name="Hed Top - SECTION 2 3 12" xfId="2425" xr:uid="{00000000-0005-0000-0000-000023050000}"/>
    <cellStyle name="Hed Top - SECTION 2 3 13" xfId="2722" xr:uid="{00000000-0005-0000-0000-000024050000}"/>
    <cellStyle name="Hed Top - SECTION 2 3 14" xfId="2214" xr:uid="{00000000-0005-0000-0000-000025050000}"/>
    <cellStyle name="Hed Top - SECTION 2 3 15" xfId="2307" xr:uid="{00000000-0005-0000-0000-000026050000}"/>
    <cellStyle name="Hed Top - SECTION 2 3 16" xfId="2362" xr:uid="{00000000-0005-0000-0000-000027050000}"/>
    <cellStyle name="Hed Top - SECTION 2 3 17" xfId="2935" xr:uid="{00000000-0005-0000-0000-000028050000}"/>
    <cellStyle name="Hed Top - SECTION 2 3 18" xfId="2831" xr:uid="{00000000-0005-0000-0000-000029050000}"/>
    <cellStyle name="Hed Top - SECTION 2 3 2" xfId="989" xr:uid="{00000000-0005-0000-0000-00002A050000}"/>
    <cellStyle name="Hed Top - SECTION 2 3 3" xfId="1090" xr:uid="{00000000-0005-0000-0000-00002B050000}"/>
    <cellStyle name="Hed Top - SECTION 2 3 4" xfId="1126" xr:uid="{00000000-0005-0000-0000-00002C050000}"/>
    <cellStyle name="Hed Top - SECTION 2 3 5" xfId="1236" xr:uid="{00000000-0005-0000-0000-00002D050000}"/>
    <cellStyle name="Hed Top - SECTION 2 3 6" xfId="925" xr:uid="{00000000-0005-0000-0000-00002E050000}"/>
    <cellStyle name="Hed Top - SECTION 2 3 7" xfId="1867" xr:uid="{00000000-0005-0000-0000-00002F050000}"/>
    <cellStyle name="Hed Top - SECTION 2 3 8" xfId="1937" xr:uid="{00000000-0005-0000-0000-000030050000}"/>
    <cellStyle name="Hed Top - SECTION 2 3 9" xfId="1941" xr:uid="{00000000-0005-0000-0000-000031050000}"/>
    <cellStyle name="Hed Top - SECTION 2 4" xfId="796" xr:uid="{00000000-0005-0000-0000-000032050000}"/>
    <cellStyle name="Hed Top - SECTION 2 5" xfId="707" xr:uid="{00000000-0005-0000-0000-000033050000}"/>
    <cellStyle name="Hed Top - SECTION 2 6" xfId="1072" xr:uid="{00000000-0005-0000-0000-000034050000}"/>
    <cellStyle name="Hed Top - SECTION 2 7" xfId="1026" xr:uid="{00000000-0005-0000-0000-000035050000}"/>
    <cellStyle name="Hed Top - SECTION 2 8" xfId="1269" xr:uid="{00000000-0005-0000-0000-000036050000}"/>
    <cellStyle name="Hed Top - SECTION 2 9" xfId="1393" xr:uid="{00000000-0005-0000-0000-000037050000}"/>
    <cellStyle name="Hed Top - SECTION 3" xfId="264" xr:uid="{00000000-0005-0000-0000-000038050000}"/>
    <cellStyle name="Hed Top - SECTION 3 10" xfId="1681" xr:uid="{00000000-0005-0000-0000-000039050000}"/>
    <cellStyle name="Hed Top - SECTION 3 11" xfId="1932" xr:uid="{00000000-0005-0000-0000-00003A050000}"/>
    <cellStyle name="Hed Top - SECTION 3 12" xfId="2098" xr:uid="{00000000-0005-0000-0000-00003B050000}"/>
    <cellStyle name="Hed Top - SECTION 3 13" xfId="2238" xr:uid="{00000000-0005-0000-0000-00003C050000}"/>
    <cellStyle name="Hed Top - SECTION 3 14" xfId="2146" xr:uid="{00000000-0005-0000-0000-00003D050000}"/>
    <cellStyle name="Hed Top - SECTION 3 15" xfId="2126" xr:uid="{00000000-0005-0000-0000-00003E050000}"/>
    <cellStyle name="Hed Top - SECTION 3 16" xfId="2694" xr:uid="{00000000-0005-0000-0000-00003F050000}"/>
    <cellStyle name="Hed Top - SECTION 3 17" xfId="2526" xr:uid="{00000000-0005-0000-0000-000040050000}"/>
    <cellStyle name="Hed Top - SECTION 3 18" xfId="2727" xr:uid="{00000000-0005-0000-0000-000041050000}"/>
    <cellStyle name="Hed Top - SECTION 3 19" xfId="2820" xr:uid="{00000000-0005-0000-0000-000042050000}"/>
    <cellStyle name="Hed Top - SECTION 3 2" xfId="566" xr:uid="{00000000-0005-0000-0000-000043050000}"/>
    <cellStyle name="Hed Top - SECTION 3 2 10" xfId="2424" xr:uid="{00000000-0005-0000-0000-000044050000}"/>
    <cellStyle name="Hed Top - SECTION 3 2 11" xfId="2552" xr:uid="{00000000-0005-0000-0000-000045050000}"/>
    <cellStyle name="Hed Top - SECTION 3 2 12" xfId="2072" xr:uid="{00000000-0005-0000-0000-000046050000}"/>
    <cellStyle name="Hed Top - SECTION 3 2 13" xfId="2743" xr:uid="{00000000-0005-0000-0000-000047050000}"/>
    <cellStyle name="Hed Top - SECTION 3 2 14" xfId="2419" xr:uid="{00000000-0005-0000-0000-000048050000}"/>
    <cellStyle name="Hed Top - SECTION 3 2 15" xfId="2118" xr:uid="{00000000-0005-0000-0000-000049050000}"/>
    <cellStyle name="Hed Top - SECTION 3 2 16" xfId="2876" xr:uid="{00000000-0005-0000-0000-00004A050000}"/>
    <cellStyle name="Hed Top - SECTION 3 2 17" xfId="2944" xr:uid="{00000000-0005-0000-0000-00004B050000}"/>
    <cellStyle name="Hed Top - SECTION 3 2 18" xfId="2381" xr:uid="{00000000-0005-0000-0000-00004C050000}"/>
    <cellStyle name="Hed Top - SECTION 3 2 2" xfId="1007" xr:uid="{00000000-0005-0000-0000-00004D050000}"/>
    <cellStyle name="Hed Top - SECTION 3 2 3" xfId="950" xr:uid="{00000000-0005-0000-0000-00004E050000}"/>
    <cellStyle name="Hed Top - SECTION 3 2 4" xfId="890" xr:uid="{00000000-0005-0000-0000-00004F050000}"/>
    <cellStyle name="Hed Top - SECTION 3 2 5" xfId="1157" xr:uid="{00000000-0005-0000-0000-000050050000}"/>
    <cellStyle name="Hed Top - SECTION 3 2 6" xfId="1215" xr:uid="{00000000-0005-0000-0000-000051050000}"/>
    <cellStyle name="Hed Top - SECTION 3 2 7" xfId="1849" xr:uid="{00000000-0005-0000-0000-000052050000}"/>
    <cellStyle name="Hed Top - SECTION 3 2 8" xfId="1530" xr:uid="{00000000-0005-0000-0000-000053050000}"/>
    <cellStyle name="Hed Top - SECTION 3 2 9" xfId="1850" xr:uid="{00000000-0005-0000-0000-000054050000}"/>
    <cellStyle name="Hed Top - SECTION 3 3" xfId="816" xr:uid="{00000000-0005-0000-0000-000055050000}"/>
    <cellStyle name="Hed Top - SECTION 3 4" xfId="746" xr:uid="{00000000-0005-0000-0000-000056050000}"/>
    <cellStyle name="Hed Top - SECTION 3 5" xfId="730" xr:uid="{00000000-0005-0000-0000-000057050000}"/>
    <cellStyle name="Hed Top - SECTION 3 6" xfId="1135" xr:uid="{00000000-0005-0000-0000-000058050000}"/>
    <cellStyle name="Hed Top - SECTION 3 7" xfId="1119" xr:uid="{00000000-0005-0000-0000-000059050000}"/>
    <cellStyle name="Hed Top - SECTION 3 8" xfId="1352" xr:uid="{00000000-0005-0000-0000-00005A050000}"/>
    <cellStyle name="Hed Top - SECTION 3 9" xfId="1551" xr:uid="{00000000-0005-0000-0000-00005B050000}"/>
    <cellStyle name="Hed Top - SECTION 4" xfId="732" xr:uid="{00000000-0005-0000-0000-00005C050000}"/>
    <cellStyle name="Hed Top - SECTION 5" xfId="1092" xr:uid="{00000000-0005-0000-0000-00005D050000}"/>
    <cellStyle name="Hed Top - SECTION 6" xfId="1105" xr:uid="{00000000-0005-0000-0000-00005E050000}"/>
    <cellStyle name="Hed Top - SECTION 7" xfId="2547" xr:uid="{00000000-0005-0000-0000-00005F050000}"/>
    <cellStyle name="Hed Top - SECTION 8" xfId="2837" xr:uid="{00000000-0005-0000-0000-000060050000}"/>
    <cellStyle name="Hed Top_3-new4" xfId="117" xr:uid="{00000000-0005-0000-0000-000061050000}"/>
    <cellStyle name="Hyperlink" xfId="2998" builtinId="8"/>
    <cellStyle name="Input" xfId="9" builtinId="20" customBuiltin="1"/>
    <cellStyle name="Input 10" xfId="623" xr:uid="{00000000-0005-0000-0000-000064050000}"/>
    <cellStyle name="Input 10 10" xfId="1503" xr:uid="{00000000-0005-0000-0000-000065050000}"/>
    <cellStyle name="Input 10 11" xfId="1868" xr:uid="{00000000-0005-0000-0000-000066050000}"/>
    <cellStyle name="Input 10 12" xfId="1905" xr:uid="{00000000-0005-0000-0000-000067050000}"/>
    <cellStyle name="Input 10 13" xfId="1935" xr:uid="{00000000-0005-0000-0000-000068050000}"/>
    <cellStyle name="Input 10 14" xfId="2347" xr:uid="{00000000-0005-0000-0000-000069050000}"/>
    <cellStyle name="Input 10 15" xfId="2490" xr:uid="{00000000-0005-0000-0000-00006A050000}"/>
    <cellStyle name="Input 10 16" xfId="2195" xr:uid="{00000000-0005-0000-0000-00006B050000}"/>
    <cellStyle name="Input 10 17" xfId="2682" xr:uid="{00000000-0005-0000-0000-00006C050000}"/>
    <cellStyle name="Input 10 18" xfId="2033" xr:uid="{00000000-0005-0000-0000-00006D050000}"/>
    <cellStyle name="Input 10 19" xfId="2824" xr:uid="{00000000-0005-0000-0000-00006E050000}"/>
    <cellStyle name="Input 10 2" xfId="945" xr:uid="{00000000-0005-0000-0000-00006F050000}"/>
    <cellStyle name="Input 10 20" xfId="2174" xr:uid="{00000000-0005-0000-0000-000070050000}"/>
    <cellStyle name="Input 10 21" xfId="2980" xr:uid="{00000000-0005-0000-0000-000071050000}"/>
    <cellStyle name="Input 10 3" xfId="1139" xr:uid="{00000000-0005-0000-0000-000072050000}"/>
    <cellStyle name="Input 10 4" xfId="1190" xr:uid="{00000000-0005-0000-0000-000073050000}"/>
    <cellStyle name="Input 10 5" xfId="1242" xr:uid="{00000000-0005-0000-0000-000074050000}"/>
    <cellStyle name="Input 10 6" xfId="912" xr:uid="{00000000-0005-0000-0000-000075050000}"/>
    <cellStyle name="Input 10 7" xfId="1295" xr:uid="{00000000-0005-0000-0000-000076050000}"/>
    <cellStyle name="Input 10 8" xfId="1049" xr:uid="{00000000-0005-0000-0000-000077050000}"/>
    <cellStyle name="Input 10 9" xfId="1685" xr:uid="{00000000-0005-0000-0000-000078050000}"/>
    <cellStyle name="Input 11" xfId="685" xr:uid="{00000000-0005-0000-0000-000079050000}"/>
    <cellStyle name="Input 11 10" xfId="1386" xr:uid="{00000000-0005-0000-0000-00007A050000}"/>
    <cellStyle name="Input 11 11" xfId="1957" xr:uid="{00000000-0005-0000-0000-00007B050000}"/>
    <cellStyle name="Input 11 12" xfId="2000" xr:uid="{00000000-0005-0000-0000-00007C050000}"/>
    <cellStyle name="Input 11 13" xfId="2023" xr:uid="{00000000-0005-0000-0000-00007D050000}"/>
    <cellStyle name="Input 11 14" xfId="2477" xr:uid="{00000000-0005-0000-0000-00007E050000}"/>
    <cellStyle name="Input 11 15" xfId="2669" xr:uid="{00000000-0005-0000-0000-00007F050000}"/>
    <cellStyle name="Input 11 16" xfId="2488" xr:uid="{00000000-0005-0000-0000-000080050000}"/>
    <cellStyle name="Input 11 17" xfId="2494" xr:uid="{00000000-0005-0000-0000-000081050000}"/>
    <cellStyle name="Input 11 18" xfId="2885" xr:uid="{00000000-0005-0000-0000-000082050000}"/>
    <cellStyle name="Input 11 19" xfId="2823" xr:uid="{00000000-0005-0000-0000-000083050000}"/>
    <cellStyle name="Input 11 2" xfId="979" xr:uid="{00000000-0005-0000-0000-000084050000}"/>
    <cellStyle name="Input 11 20" xfId="2966" xr:uid="{00000000-0005-0000-0000-000085050000}"/>
    <cellStyle name="Input 11 21" xfId="2991" xr:uid="{00000000-0005-0000-0000-000086050000}"/>
    <cellStyle name="Input 11 3" xfId="1175" xr:uid="{00000000-0005-0000-0000-000087050000}"/>
    <cellStyle name="Input 11 4" xfId="1225" xr:uid="{00000000-0005-0000-0000-000088050000}"/>
    <cellStyle name="Input 11 5" xfId="1266" xr:uid="{00000000-0005-0000-0000-000089050000}"/>
    <cellStyle name="Input 11 6" xfId="1287" xr:uid="{00000000-0005-0000-0000-00008A050000}"/>
    <cellStyle name="Input 11 7" xfId="1311" xr:uid="{00000000-0005-0000-0000-00008B050000}"/>
    <cellStyle name="Input 11 8" xfId="1320" xr:uid="{00000000-0005-0000-0000-00008C050000}"/>
    <cellStyle name="Input 11 9" xfId="1764" xr:uid="{00000000-0005-0000-0000-00008D050000}"/>
    <cellStyle name="Input 12" xfId="77" xr:uid="{00000000-0005-0000-0000-00008E050000}"/>
    <cellStyle name="Input 12 10" xfId="2812" xr:uid="{00000000-0005-0000-0000-00008F050000}"/>
    <cellStyle name="Input 12 11" xfId="2292" xr:uid="{00000000-0005-0000-0000-000090050000}"/>
    <cellStyle name="Input 12 12" xfId="2883" xr:uid="{00000000-0005-0000-0000-000091050000}"/>
    <cellStyle name="Input 12 13" xfId="2211" xr:uid="{00000000-0005-0000-0000-000092050000}"/>
    <cellStyle name="Input 12 14" xfId="2301" xr:uid="{00000000-0005-0000-0000-000093050000}"/>
    <cellStyle name="Input 12 2" xfId="1554" xr:uid="{00000000-0005-0000-0000-000094050000}"/>
    <cellStyle name="Input 12 3" xfId="1331" xr:uid="{00000000-0005-0000-0000-000095050000}"/>
    <cellStyle name="Input 12 4" xfId="1746" xr:uid="{00000000-0005-0000-0000-000096050000}"/>
    <cellStyle name="Input 12 5" xfId="1590" xr:uid="{00000000-0005-0000-0000-000097050000}"/>
    <cellStyle name="Input 12 6" xfId="1601" xr:uid="{00000000-0005-0000-0000-000098050000}"/>
    <cellStyle name="Input 12 7" xfId="2590" xr:uid="{00000000-0005-0000-0000-000099050000}"/>
    <cellStyle name="Input 12 8" xfId="2240" xr:uid="{00000000-0005-0000-0000-00009A050000}"/>
    <cellStyle name="Input 12 9" xfId="2236" xr:uid="{00000000-0005-0000-0000-00009B050000}"/>
    <cellStyle name="Input 13" xfId="867" xr:uid="{00000000-0005-0000-0000-00009C050000}"/>
    <cellStyle name="Input 13 10" xfId="2284" xr:uid="{00000000-0005-0000-0000-00009D050000}"/>
    <cellStyle name="Input 13 11" xfId="2887" xr:uid="{00000000-0005-0000-0000-00009E050000}"/>
    <cellStyle name="Input 13 12" xfId="2941" xr:uid="{00000000-0005-0000-0000-00009F050000}"/>
    <cellStyle name="Input 13 13" xfId="2968" xr:uid="{00000000-0005-0000-0000-0000A0050000}"/>
    <cellStyle name="Input 13 14" xfId="2992" xr:uid="{00000000-0005-0000-0000-0000A1050000}"/>
    <cellStyle name="Input 13 2" xfId="1769" xr:uid="{00000000-0005-0000-0000-0000A2050000}"/>
    <cellStyle name="Input 13 3" xfId="1429" xr:uid="{00000000-0005-0000-0000-0000A3050000}"/>
    <cellStyle name="Input 13 4" xfId="1978" xr:uid="{00000000-0005-0000-0000-0000A4050000}"/>
    <cellStyle name="Input 13 5" xfId="2001" xr:uid="{00000000-0005-0000-0000-0000A5050000}"/>
    <cellStyle name="Input 13 6" xfId="2024" xr:uid="{00000000-0005-0000-0000-0000A6050000}"/>
    <cellStyle name="Input 13 7" xfId="2221" xr:uid="{00000000-0005-0000-0000-0000A7050000}"/>
    <cellStyle name="Input 13 8" xfId="2673" xr:uid="{00000000-0005-0000-0000-0000A8050000}"/>
    <cellStyle name="Input 13 9" xfId="2543" xr:uid="{00000000-0005-0000-0000-0000A9050000}"/>
    <cellStyle name="Input 14" xfId="1808" xr:uid="{00000000-0005-0000-0000-0000AA050000}"/>
    <cellStyle name="Input 14 10" xfId="2904" xr:uid="{00000000-0005-0000-0000-0000AB050000}"/>
    <cellStyle name="Input 14 11" xfId="2952" xr:uid="{00000000-0005-0000-0000-0000AC050000}"/>
    <cellStyle name="Input 14 12" xfId="2977" xr:uid="{00000000-0005-0000-0000-0000AD050000}"/>
    <cellStyle name="Input 14 13" xfId="2997" xr:uid="{00000000-0005-0000-0000-0000AE050000}"/>
    <cellStyle name="Input 14 2" xfId="1931" xr:uid="{00000000-0005-0000-0000-0000AF050000}"/>
    <cellStyle name="Input 14 3" xfId="1989" xr:uid="{00000000-0005-0000-0000-0000B0050000}"/>
    <cellStyle name="Input 14 4" xfId="2011" xr:uid="{00000000-0005-0000-0000-0000B1050000}"/>
    <cellStyle name="Input 14 5" xfId="2029" xr:uid="{00000000-0005-0000-0000-0000B2050000}"/>
    <cellStyle name="Input 14 6" xfId="2500" xr:uid="{00000000-0005-0000-0000-0000B3050000}"/>
    <cellStyle name="Input 14 7" xfId="2702" xr:uid="{00000000-0005-0000-0000-0000B4050000}"/>
    <cellStyle name="Input 14 8" xfId="2779" xr:uid="{00000000-0005-0000-0000-0000B5050000}"/>
    <cellStyle name="Input 14 9" xfId="2855" xr:uid="{00000000-0005-0000-0000-0000B6050000}"/>
    <cellStyle name="Input 15" xfId="1657" xr:uid="{00000000-0005-0000-0000-0000B7050000}"/>
    <cellStyle name="Input 15 10" xfId="2734" xr:uid="{00000000-0005-0000-0000-0000B8050000}"/>
    <cellStyle name="Input 15 11" xfId="2736" xr:uid="{00000000-0005-0000-0000-0000B9050000}"/>
    <cellStyle name="Input 15 12" xfId="2775" xr:uid="{00000000-0005-0000-0000-0000BA050000}"/>
    <cellStyle name="Input 15 13" xfId="2133" xr:uid="{00000000-0005-0000-0000-0000BB050000}"/>
    <cellStyle name="Input 15 2" xfId="1457" xr:uid="{00000000-0005-0000-0000-0000BC050000}"/>
    <cellStyle name="Input 15 3" xfId="1456" xr:uid="{00000000-0005-0000-0000-0000BD050000}"/>
    <cellStyle name="Input 15 4" xfId="1623" xr:uid="{00000000-0005-0000-0000-0000BE050000}"/>
    <cellStyle name="Input 15 5" xfId="1472" xr:uid="{00000000-0005-0000-0000-0000BF050000}"/>
    <cellStyle name="Input 15 6" xfId="2379" xr:uid="{00000000-0005-0000-0000-0000C0050000}"/>
    <cellStyle name="Input 15 7" xfId="2217" xr:uid="{00000000-0005-0000-0000-0000C1050000}"/>
    <cellStyle name="Input 15 8" xfId="2766" xr:uid="{00000000-0005-0000-0000-0000C2050000}"/>
    <cellStyle name="Input 15 9" xfId="2170" xr:uid="{00000000-0005-0000-0000-0000C3050000}"/>
    <cellStyle name="Input 16" xfId="2050" xr:uid="{00000000-0005-0000-0000-0000C4050000}"/>
    <cellStyle name="Input 2" xfId="152" xr:uid="{00000000-0005-0000-0000-0000C5050000}"/>
    <cellStyle name="Input 2 10" xfId="1371" xr:uid="{00000000-0005-0000-0000-0000C6050000}"/>
    <cellStyle name="Input 2 11" xfId="1383" xr:uid="{00000000-0005-0000-0000-0000C7050000}"/>
    <cellStyle name="Input 2 12" xfId="1582" xr:uid="{00000000-0005-0000-0000-0000C8050000}"/>
    <cellStyle name="Input 2 13" xfId="1545" xr:uid="{00000000-0005-0000-0000-0000C9050000}"/>
    <cellStyle name="Input 2 14" xfId="1865" xr:uid="{00000000-0005-0000-0000-0000CA050000}"/>
    <cellStyle name="Input 2 15" xfId="2523" xr:uid="{00000000-0005-0000-0000-0000CB050000}"/>
    <cellStyle name="Input 2 16" xfId="2172" xr:uid="{00000000-0005-0000-0000-0000CC050000}"/>
    <cellStyle name="Input 2 17" xfId="2192" xr:uid="{00000000-0005-0000-0000-0000CD050000}"/>
    <cellStyle name="Input 2 18" xfId="2216" xr:uid="{00000000-0005-0000-0000-0000CE050000}"/>
    <cellStyle name="Input 2 19" xfId="2828" xr:uid="{00000000-0005-0000-0000-0000CF050000}"/>
    <cellStyle name="Input 2 2" xfId="272" xr:uid="{00000000-0005-0000-0000-0000D0050000}"/>
    <cellStyle name="Input 2 2 10" xfId="1640" xr:uid="{00000000-0005-0000-0000-0000D1050000}"/>
    <cellStyle name="Input 2 2 11" xfId="1515" xr:uid="{00000000-0005-0000-0000-0000D2050000}"/>
    <cellStyle name="Input 2 2 12" xfId="1959" xr:uid="{00000000-0005-0000-0000-0000D3050000}"/>
    <cellStyle name="Input 2 2 13" xfId="1462" xr:uid="{00000000-0005-0000-0000-0000D4050000}"/>
    <cellStyle name="Input 2 2 14" xfId="2105" xr:uid="{00000000-0005-0000-0000-0000D5050000}"/>
    <cellStyle name="Input 2 2 15" xfId="2209" xr:uid="{00000000-0005-0000-0000-0000D6050000}"/>
    <cellStyle name="Input 2 2 16" xfId="2223" xr:uid="{00000000-0005-0000-0000-0000D7050000}"/>
    <cellStyle name="Input 2 2 17" xfId="2369" xr:uid="{00000000-0005-0000-0000-0000D8050000}"/>
    <cellStyle name="Input 2 2 18" xfId="2759" xr:uid="{00000000-0005-0000-0000-0000D9050000}"/>
    <cellStyle name="Input 2 2 19" xfId="2788" xr:uid="{00000000-0005-0000-0000-0000DA050000}"/>
    <cellStyle name="Input 2 2 2" xfId="787" xr:uid="{00000000-0005-0000-0000-0000DB050000}"/>
    <cellStyle name="Input 2 2 20" xfId="2884" xr:uid="{00000000-0005-0000-0000-0000DC050000}"/>
    <cellStyle name="Input 2 2 21" xfId="2441" xr:uid="{00000000-0005-0000-0000-0000DD050000}"/>
    <cellStyle name="Input 2 2 3" xfId="977" xr:uid="{00000000-0005-0000-0000-0000DE050000}"/>
    <cellStyle name="Input 2 2 4" xfId="993" xr:uid="{00000000-0005-0000-0000-0000DF050000}"/>
    <cellStyle name="Input 2 2 5" xfId="704" xr:uid="{00000000-0005-0000-0000-0000E0050000}"/>
    <cellStyle name="Input 2 2 6" xfId="1263" xr:uid="{00000000-0005-0000-0000-0000E1050000}"/>
    <cellStyle name="Input 2 2 7" xfId="1238" xr:uid="{00000000-0005-0000-0000-0000E2050000}"/>
    <cellStyle name="Input 2 2 8" xfId="1037" xr:uid="{00000000-0005-0000-0000-0000E3050000}"/>
    <cellStyle name="Input 2 2 9" xfId="1439" xr:uid="{00000000-0005-0000-0000-0000E4050000}"/>
    <cellStyle name="Input 2 20" xfId="2444" xr:uid="{00000000-0005-0000-0000-0000E5050000}"/>
    <cellStyle name="Input 2 21" xfId="2861" xr:uid="{00000000-0005-0000-0000-0000E6050000}"/>
    <cellStyle name="Input 2 22" xfId="2950" xr:uid="{00000000-0005-0000-0000-0000E7050000}"/>
    <cellStyle name="Input 2 3" xfId="742" xr:uid="{00000000-0005-0000-0000-0000E8050000}"/>
    <cellStyle name="Input 2 4" xfId="1011" xr:uid="{00000000-0005-0000-0000-0000E9050000}"/>
    <cellStyle name="Input 2 5" xfId="738" xr:uid="{00000000-0005-0000-0000-0000EA050000}"/>
    <cellStyle name="Input 2 6" xfId="1031" xr:uid="{00000000-0005-0000-0000-0000EB050000}"/>
    <cellStyle name="Input 2 7" xfId="1221" xr:uid="{00000000-0005-0000-0000-0000EC050000}"/>
    <cellStyle name="Input 2 8" xfId="1046" xr:uid="{00000000-0005-0000-0000-0000ED050000}"/>
    <cellStyle name="Input 2 9" xfId="825" xr:uid="{00000000-0005-0000-0000-0000EE050000}"/>
    <cellStyle name="Input 3" xfId="201" xr:uid="{00000000-0005-0000-0000-0000EF050000}"/>
    <cellStyle name="Input 3 10" xfId="1498" xr:uid="{00000000-0005-0000-0000-0000F0050000}"/>
    <cellStyle name="Input 3 11" xfId="1643" xr:uid="{00000000-0005-0000-0000-0000F1050000}"/>
    <cellStyle name="Input 3 12" xfId="1886" xr:uid="{00000000-0005-0000-0000-0000F2050000}"/>
    <cellStyle name="Input 3 13" xfId="1977" xr:uid="{00000000-0005-0000-0000-0000F3050000}"/>
    <cellStyle name="Input 3 14" xfId="2277" xr:uid="{00000000-0005-0000-0000-0000F4050000}"/>
    <cellStyle name="Input 3 15" xfId="2086" xr:uid="{00000000-0005-0000-0000-0000F5050000}"/>
    <cellStyle name="Input 3 16" xfId="2668" xr:uid="{00000000-0005-0000-0000-0000F6050000}"/>
    <cellStyle name="Input 3 17" xfId="2069" xr:uid="{00000000-0005-0000-0000-0000F7050000}"/>
    <cellStyle name="Input 3 18" xfId="2436" xr:uid="{00000000-0005-0000-0000-0000F8050000}"/>
    <cellStyle name="Input 3 19" xfId="2558" xr:uid="{00000000-0005-0000-0000-0000F9050000}"/>
    <cellStyle name="Input 3 2" xfId="758" xr:uid="{00000000-0005-0000-0000-0000FA050000}"/>
    <cellStyle name="Input 3 20" xfId="2874" xr:uid="{00000000-0005-0000-0000-0000FB050000}"/>
    <cellStyle name="Input 3 21" xfId="2847" xr:uid="{00000000-0005-0000-0000-0000FC050000}"/>
    <cellStyle name="Input 3 3" xfId="955" xr:uid="{00000000-0005-0000-0000-0000FD050000}"/>
    <cellStyle name="Input 3 4" xfId="791" xr:uid="{00000000-0005-0000-0000-0000FE050000}"/>
    <cellStyle name="Input 3 5" xfId="799" xr:uid="{00000000-0005-0000-0000-0000FF050000}"/>
    <cellStyle name="Input 3 6" xfId="1195" xr:uid="{00000000-0005-0000-0000-000000060000}"/>
    <cellStyle name="Input 3 7" xfId="1088" xr:uid="{00000000-0005-0000-0000-000001060000}"/>
    <cellStyle name="Input 3 8" xfId="1245" xr:uid="{00000000-0005-0000-0000-000002060000}"/>
    <cellStyle name="Input 3 9" xfId="1397" xr:uid="{00000000-0005-0000-0000-000003060000}"/>
    <cellStyle name="Input 4" xfId="253" xr:uid="{00000000-0005-0000-0000-000004060000}"/>
    <cellStyle name="Input 4 10" xfId="1469" xr:uid="{00000000-0005-0000-0000-000005060000}"/>
    <cellStyle name="Input 4 11" xfId="1950" xr:uid="{00000000-0005-0000-0000-000006060000}"/>
    <cellStyle name="Input 4 12" xfId="1631" xr:uid="{00000000-0005-0000-0000-000007060000}"/>
    <cellStyle name="Input 4 13" xfId="1836" xr:uid="{00000000-0005-0000-0000-000008060000}"/>
    <cellStyle name="Input 4 14" xfId="2065" xr:uid="{00000000-0005-0000-0000-000009060000}"/>
    <cellStyle name="Input 4 15" xfId="2078" xr:uid="{00000000-0005-0000-0000-00000A060000}"/>
    <cellStyle name="Input 4 16" xfId="2596" xr:uid="{00000000-0005-0000-0000-00000B060000}"/>
    <cellStyle name="Input 4 17" xfId="2179" xr:uid="{00000000-0005-0000-0000-00000C060000}"/>
    <cellStyle name="Input 4 18" xfId="2514" xr:uid="{00000000-0005-0000-0000-00000D060000}"/>
    <cellStyle name="Input 4 19" xfId="2879" xr:uid="{00000000-0005-0000-0000-00000E060000}"/>
    <cellStyle name="Input 4 2" xfId="780" xr:uid="{00000000-0005-0000-0000-00000F060000}"/>
    <cellStyle name="Input 4 20" xfId="2584" xr:uid="{00000000-0005-0000-0000-000010060000}"/>
    <cellStyle name="Input 4 21" xfId="2386" xr:uid="{00000000-0005-0000-0000-000011060000}"/>
    <cellStyle name="Input 4 3" xfId="828" xr:uid="{00000000-0005-0000-0000-000012060000}"/>
    <cellStyle name="Input 4 4" xfId="1017" xr:uid="{00000000-0005-0000-0000-000013060000}"/>
    <cellStyle name="Input 4 5" xfId="868" xr:uid="{00000000-0005-0000-0000-000014060000}"/>
    <cellStyle name="Input 4 6" xfId="1156" xr:uid="{00000000-0005-0000-0000-000015060000}"/>
    <cellStyle name="Input 4 7" xfId="1229" xr:uid="{00000000-0005-0000-0000-000016060000}"/>
    <cellStyle name="Input 4 8" xfId="874" xr:uid="{00000000-0005-0000-0000-000017060000}"/>
    <cellStyle name="Input 4 9" xfId="1425" xr:uid="{00000000-0005-0000-0000-000018060000}"/>
    <cellStyle name="Input 5" xfId="298" xr:uid="{00000000-0005-0000-0000-000019060000}"/>
    <cellStyle name="Input 6" xfId="393" xr:uid="{00000000-0005-0000-0000-00001A060000}"/>
    <cellStyle name="Input 6 10" xfId="1874" xr:uid="{00000000-0005-0000-0000-00001B060000}"/>
    <cellStyle name="Input 6 11" xfId="1864" xr:uid="{00000000-0005-0000-0000-00001C060000}"/>
    <cellStyle name="Input 6 12" xfId="1876" xr:uid="{00000000-0005-0000-0000-00001D060000}"/>
    <cellStyle name="Input 6 13" xfId="1929" xr:uid="{00000000-0005-0000-0000-00001E060000}"/>
    <cellStyle name="Input 6 14" xfId="2566" xr:uid="{00000000-0005-0000-0000-00001F060000}"/>
    <cellStyle name="Input 6 15" xfId="2593" xr:uid="{00000000-0005-0000-0000-000020060000}"/>
    <cellStyle name="Input 6 16" xfId="2246" xr:uid="{00000000-0005-0000-0000-000021060000}"/>
    <cellStyle name="Input 6 17" xfId="2753" xr:uid="{00000000-0005-0000-0000-000022060000}"/>
    <cellStyle name="Input 6 18" xfId="2776" xr:uid="{00000000-0005-0000-0000-000023060000}"/>
    <cellStyle name="Input 6 19" xfId="2844" xr:uid="{00000000-0005-0000-0000-000024060000}"/>
    <cellStyle name="Input 6 2" xfId="601" xr:uid="{00000000-0005-0000-0000-000025060000}"/>
    <cellStyle name="Input 6 2 10" xfId="1326" xr:uid="{00000000-0005-0000-0000-000026060000}"/>
    <cellStyle name="Input 6 2 11" xfId="1860" xr:uid="{00000000-0005-0000-0000-000027060000}"/>
    <cellStyle name="Input 6 2 12" xfId="1896" xr:uid="{00000000-0005-0000-0000-000028060000}"/>
    <cellStyle name="Input 6 2 13" xfId="1907" xr:uid="{00000000-0005-0000-0000-000029060000}"/>
    <cellStyle name="Input 6 2 14" xfId="2346" xr:uid="{00000000-0005-0000-0000-00002A060000}"/>
    <cellStyle name="Input 6 2 15" xfId="2431" xr:uid="{00000000-0005-0000-0000-00002B060000}"/>
    <cellStyle name="Input 6 2 16" xfId="2765" xr:uid="{00000000-0005-0000-0000-00002C060000}"/>
    <cellStyle name="Input 6 2 17" xfId="2817" xr:uid="{00000000-0005-0000-0000-00002D060000}"/>
    <cellStyle name="Input 6 2 18" xfId="2708" xr:uid="{00000000-0005-0000-0000-00002E060000}"/>
    <cellStyle name="Input 6 2 19" xfId="2650" xr:uid="{00000000-0005-0000-0000-00002F060000}"/>
    <cellStyle name="Input 6 2 2" xfId="932" xr:uid="{00000000-0005-0000-0000-000030060000}"/>
    <cellStyle name="Input 6 2 20" xfId="2860" xr:uid="{00000000-0005-0000-0000-000031060000}"/>
    <cellStyle name="Input 6 2 21" xfId="2969" xr:uid="{00000000-0005-0000-0000-000032060000}"/>
    <cellStyle name="Input 6 2 3" xfId="1127" xr:uid="{00000000-0005-0000-0000-000033060000}"/>
    <cellStyle name="Input 6 2 4" xfId="966" xr:uid="{00000000-0005-0000-0000-000034060000}"/>
    <cellStyle name="Input 6 2 5" xfId="1233" xr:uid="{00000000-0005-0000-0000-000035060000}"/>
    <cellStyle name="Input 6 2 6" xfId="1226" xr:uid="{00000000-0005-0000-0000-000036060000}"/>
    <cellStyle name="Input 6 2 7" xfId="1290" xr:uid="{00000000-0005-0000-0000-000037060000}"/>
    <cellStyle name="Input 6 2 8" xfId="1313" xr:uid="{00000000-0005-0000-0000-000038060000}"/>
    <cellStyle name="Input 6 2 9" xfId="1668" xr:uid="{00000000-0005-0000-0000-000039060000}"/>
    <cellStyle name="Input 6 20" xfId="2472" xr:uid="{00000000-0005-0000-0000-00003A060000}"/>
    <cellStyle name="Input 6 3" xfId="844" xr:uid="{00000000-0005-0000-0000-00003B060000}"/>
    <cellStyle name="Input 6 4" xfId="1032" xr:uid="{00000000-0005-0000-0000-00003C060000}"/>
    <cellStyle name="Input 6 5" xfId="1143" xr:uid="{00000000-0005-0000-0000-00003D060000}"/>
    <cellStyle name="Input 6 6" xfId="762" xr:uid="{00000000-0005-0000-0000-00003E060000}"/>
    <cellStyle name="Input 6 7" xfId="1070" xr:uid="{00000000-0005-0000-0000-00003F060000}"/>
    <cellStyle name="Input 6 8" xfId="1144" xr:uid="{00000000-0005-0000-0000-000040060000}"/>
    <cellStyle name="Input 6 9" xfId="1497" xr:uid="{00000000-0005-0000-0000-000041060000}"/>
    <cellStyle name="Input 7" xfId="498" xr:uid="{00000000-0005-0000-0000-000042060000}"/>
    <cellStyle name="Input 7 10" xfId="1453" xr:uid="{00000000-0005-0000-0000-000043060000}"/>
    <cellStyle name="Input 7 11" xfId="1873" xr:uid="{00000000-0005-0000-0000-000044060000}"/>
    <cellStyle name="Input 7 12" xfId="1513" xr:uid="{00000000-0005-0000-0000-000045060000}"/>
    <cellStyle name="Input 7 13" xfId="1418" xr:uid="{00000000-0005-0000-0000-000046060000}"/>
    <cellStyle name="Input 7 14" xfId="2518" xr:uid="{00000000-0005-0000-0000-000047060000}"/>
    <cellStyle name="Input 7 15" xfId="2588" xr:uid="{00000000-0005-0000-0000-000048060000}"/>
    <cellStyle name="Input 7 16" xfId="2754" xr:uid="{00000000-0005-0000-0000-000049060000}"/>
    <cellStyle name="Input 7 17" xfId="2255" xr:uid="{00000000-0005-0000-0000-00004A060000}"/>
    <cellStyle name="Input 7 18" xfId="2842" xr:uid="{00000000-0005-0000-0000-00004B060000}"/>
    <cellStyle name="Input 7 19" xfId="2525" xr:uid="{00000000-0005-0000-0000-00004C060000}"/>
    <cellStyle name="Input 7 2" xfId="882" xr:uid="{00000000-0005-0000-0000-00004D060000}"/>
    <cellStyle name="Input 7 20" xfId="2830" xr:uid="{00000000-0005-0000-0000-00004E060000}"/>
    <cellStyle name="Input 7 21" xfId="2915" xr:uid="{00000000-0005-0000-0000-00004F060000}"/>
    <cellStyle name="Input 7 3" xfId="1048" xr:uid="{00000000-0005-0000-0000-000050060000}"/>
    <cellStyle name="Input 7 4" xfId="1183" xr:uid="{00000000-0005-0000-0000-000051060000}"/>
    <cellStyle name="Input 7 5" xfId="1112" xr:uid="{00000000-0005-0000-0000-000052060000}"/>
    <cellStyle name="Input 7 6" xfId="1224" xr:uid="{00000000-0005-0000-0000-000053060000}"/>
    <cellStyle name="Input 7 7" xfId="958" xr:uid="{00000000-0005-0000-0000-000054060000}"/>
    <cellStyle name="Input 7 8" xfId="1293" xr:uid="{00000000-0005-0000-0000-000055060000}"/>
    <cellStyle name="Input 7 9" xfId="1569" xr:uid="{00000000-0005-0000-0000-000056060000}"/>
    <cellStyle name="Input 8" xfId="356" xr:uid="{00000000-0005-0000-0000-000057060000}"/>
    <cellStyle name="Input 8 10" xfId="1555" xr:uid="{00000000-0005-0000-0000-000058060000}"/>
    <cellStyle name="Input 8 11" xfId="1400" xr:uid="{00000000-0005-0000-0000-000059060000}"/>
    <cellStyle name="Input 8 12" xfId="1975" xr:uid="{00000000-0005-0000-0000-00005A060000}"/>
    <cellStyle name="Input 8 13" xfId="2005" xr:uid="{00000000-0005-0000-0000-00005B060000}"/>
    <cellStyle name="Input 8 14" xfId="2430" xr:uid="{00000000-0005-0000-0000-00005C060000}"/>
    <cellStyle name="Input 8 15" xfId="2355" xr:uid="{00000000-0005-0000-0000-00005D060000}"/>
    <cellStyle name="Input 8 16" xfId="2539" xr:uid="{00000000-0005-0000-0000-00005E060000}"/>
    <cellStyle name="Input 8 17" xfId="2252" xr:uid="{00000000-0005-0000-0000-00005F060000}"/>
    <cellStyle name="Input 8 18" xfId="2841" xr:uid="{00000000-0005-0000-0000-000060060000}"/>
    <cellStyle name="Input 8 19" xfId="2838" xr:uid="{00000000-0005-0000-0000-000061060000}"/>
    <cellStyle name="Input 8 2" xfId="821" xr:uid="{00000000-0005-0000-0000-000062060000}"/>
    <cellStyle name="Input 8 20" xfId="2934" xr:uid="{00000000-0005-0000-0000-000063060000}"/>
    <cellStyle name="Input 8 21" xfId="2862" xr:uid="{00000000-0005-0000-0000-000064060000}"/>
    <cellStyle name="Input 8 3" xfId="1021" xr:uid="{00000000-0005-0000-0000-000065060000}"/>
    <cellStyle name="Input 8 4" xfId="842" xr:uid="{00000000-0005-0000-0000-000066060000}"/>
    <cellStyle name="Input 8 5" xfId="808" xr:uid="{00000000-0005-0000-0000-000067060000}"/>
    <cellStyle name="Input 8 6" xfId="1203" xr:uid="{00000000-0005-0000-0000-000068060000}"/>
    <cellStyle name="Input 8 7" xfId="1036" xr:uid="{00000000-0005-0000-0000-000069060000}"/>
    <cellStyle name="Input 8 8" xfId="1227" xr:uid="{00000000-0005-0000-0000-00006A060000}"/>
    <cellStyle name="Input 8 9" xfId="1481" xr:uid="{00000000-0005-0000-0000-00006B060000}"/>
    <cellStyle name="Input 9" xfId="595" xr:uid="{00000000-0005-0000-0000-00006C060000}"/>
    <cellStyle name="Input 9 10" xfId="1671" xr:uid="{00000000-0005-0000-0000-00006D060000}"/>
    <cellStyle name="Input 9 11" xfId="1628" xr:uid="{00000000-0005-0000-0000-00006E060000}"/>
    <cellStyle name="Input 9 12" xfId="1322" xr:uid="{00000000-0005-0000-0000-00006F060000}"/>
    <cellStyle name="Input 9 13" xfId="2013" xr:uid="{00000000-0005-0000-0000-000070060000}"/>
    <cellStyle name="Input 9 14" xfId="2254" xr:uid="{00000000-0005-0000-0000-000071060000}"/>
    <cellStyle name="Input 9 15" xfId="2109" xr:uid="{00000000-0005-0000-0000-000072060000}"/>
    <cellStyle name="Input 9 16" xfId="2471" xr:uid="{00000000-0005-0000-0000-000073060000}"/>
    <cellStyle name="Input 9 17" xfId="2721" xr:uid="{00000000-0005-0000-0000-000074060000}"/>
    <cellStyle name="Input 9 18" xfId="2410" xr:uid="{00000000-0005-0000-0000-000075060000}"/>
    <cellStyle name="Input 9 19" xfId="2798" xr:uid="{00000000-0005-0000-0000-000076060000}"/>
    <cellStyle name="Input 9 2" xfId="928" xr:uid="{00000000-0005-0000-0000-000077060000}"/>
    <cellStyle name="Input 9 20" xfId="2846" xr:uid="{00000000-0005-0000-0000-000078060000}"/>
    <cellStyle name="Input 9 21" xfId="2538" xr:uid="{00000000-0005-0000-0000-000079060000}"/>
    <cellStyle name="Input 9 3" xfId="1123" xr:uid="{00000000-0005-0000-0000-00007A060000}"/>
    <cellStyle name="Input 9 4" xfId="1162" xr:uid="{00000000-0005-0000-0000-00007B060000}"/>
    <cellStyle name="Input 9 5" xfId="809" xr:uid="{00000000-0005-0000-0000-00007C060000}"/>
    <cellStyle name="Input 9 6" xfId="1271" xr:uid="{00000000-0005-0000-0000-00007D060000}"/>
    <cellStyle name="Input 9 7" xfId="1109" xr:uid="{00000000-0005-0000-0000-00007E060000}"/>
    <cellStyle name="Input 9 8" xfId="999" xr:uid="{00000000-0005-0000-0000-00007F060000}"/>
    <cellStyle name="Input 9 9" xfId="1661" xr:uid="{00000000-0005-0000-0000-000080060000}"/>
    <cellStyle name="Linked Cell" xfId="12" builtinId="24" customBuiltin="1"/>
    <cellStyle name="Linked Cell 10" xfId="78" xr:uid="{00000000-0005-0000-0000-000082060000}"/>
    <cellStyle name="Linked Cell 11" xfId="1509" xr:uid="{00000000-0005-0000-0000-000083060000}"/>
    <cellStyle name="Linked Cell 12" xfId="1782" xr:uid="{00000000-0005-0000-0000-000084060000}"/>
    <cellStyle name="Linked Cell 13" xfId="1620" xr:uid="{00000000-0005-0000-0000-000085060000}"/>
    <cellStyle name="Linked Cell 2" xfId="200" xr:uid="{00000000-0005-0000-0000-000086060000}"/>
    <cellStyle name="Linked Cell 3" xfId="301" xr:uid="{00000000-0005-0000-0000-000087060000}"/>
    <cellStyle name="Linked Cell 4" xfId="394" xr:uid="{00000000-0005-0000-0000-000088060000}"/>
    <cellStyle name="Linked Cell 5" xfId="471" xr:uid="{00000000-0005-0000-0000-000089060000}"/>
    <cellStyle name="Linked Cell 6" xfId="448" xr:uid="{00000000-0005-0000-0000-00008A060000}"/>
    <cellStyle name="Linked Cell 7" xfId="638" xr:uid="{00000000-0005-0000-0000-00008B060000}"/>
    <cellStyle name="Linked Cell 8" xfId="679" xr:uid="{00000000-0005-0000-0000-00008C060000}"/>
    <cellStyle name="Linked Cell 9" xfId="565" xr:uid="{00000000-0005-0000-0000-00008D060000}"/>
    <cellStyle name="Neutral" xfId="8" builtinId="28" customBuiltin="1"/>
    <cellStyle name="Neutral 10" xfId="79" xr:uid="{00000000-0005-0000-0000-00008F060000}"/>
    <cellStyle name="Neutral 11" xfId="1767" xr:uid="{00000000-0005-0000-0000-000090060000}"/>
    <cellStyle name="Neutral 12" xfId="1800" xr:uid="{00000000-0005-0000-0000-000091060000}"/>
    <cellStyle name="Neutral 13" xfId="1814" xr:uid="{00000000-0005-0000-0000-000092060000}"/>
    <cellStyle name="Neutral 2" xfId="199" xr:uid="{00000000-0005-0000-0000-000093060000}"/>
    <cellStyle name="Neutral 3" xfId="297" xr:uid="{00000000-0005-0000-0000-000094060000}"/>
    <cellStyle name="Neutral 4" xfId="395" xr:uid="{00000000-0005-0000-0000-000095060000}"/>
    <cellStyle name="Neutral 5" xfId="509" xr:uid="{00000000-0005-0000-0000-000096060000}"/>
    <cellStyle name="Neutral 6" xfId="516" xr:uid="{00000000-0005-0000-0000-000097060000}"/>
    <cellStyle name="Neutral 7" xfId="512" xr:uid="{00000000-0005-0000-0000-000098060000}"/>
    <cellStyle name="Neutral 8" xfId="587" xr:uid="{00000000-0005-0000-0000-000099060000}"/>
    <cellStyle name="Neutral 9" xfId="684" xr:uid="{00000000-0005-0000-0000-00009A060000}"/>
    <cellStyle name="Normal" xfId="0" builtinId="0"/>
    <cellStyle name="Normal 10" xfId="95" xr:uid="{00000000-0005-0000-0000-00009C060000}"/>
    <cellStyle name="Normal 10 2" xfId="163" xr:uid="{00000000-0005-0000-0000-00009D060000}"/>
    <cellStyle name="Normal 10 2 2" xfId="245" xr:uid="{00000000-0005-0000-0000-00009E060000}"/>
    <cellStyle name="Normal 10 2 2 2" xfId="491" xr:uid="{00000000-0005-0000-0000-00009F060000}"/>
    <cellStyle name="Normal 10 2 3" xfId="444" xr:uid="{00000000-0005-0000-0000-0000A0060000}"/>
    <cellStyle name="Normal 10 3" xfId="186" xr:uid="{00000000-0005-0000-0000-0000A1060000}"/>
    <cellStyle name="Normal 10 3 2" xfId="456" xr:uid="{00000000-0005-0000-0000-0000A2060000}"/>
    <cellStyle name="Normal 10 4" xfId="410" xr:uid="{00000000-0005-0000-0000-0000A3060000}"/>
    <cellStyle name="Normal 11" xfId="96" xr:uid="{00000000-0005-0000-0000-0000A4060000}"/>
    <cellStyle name="Normal 11 2" xfId="164" xr:uid="{00000000-0005-0000-0000-0000A5060000}"/>
    <cellStyle name="Normal 11 2 2" xfId="246" xr:uid="{00000000-0005-0000-0000-0000A6060000}"/>
    <cellStyle name="Normal 11 2 2 2" xfId="492" xr:uid="{00000000-0005-0000-0000-0000A7060000}"/>
    <cellStyle name="Normal 11 2 3" xfId="445" xr:uid="{00000000-0005-0000-0000-0000A8060000}"/>
    <cellStyle name="Normal 11 3" xfId="187" xr:uid="{00000000-0005-0000-0000-0000A9060000}"/>
    <cellStyle name="Normal 11 3 2" xfId="457" xr:uid="{00000000-0005-0000-0000-0000AA060000}"/>
    <cellStyle name="Normal 11 4" xfId="411" xr:uid="{00000000-0005-0000-0000-0000AB060000}"/>
    <cellStyle name="Normal 12" xfId="97" xr:uid="{00000000-0005-0000-0000-0000AC060000}"/>
    <cellStyle name="Normal 12 2" xfId="150" xr:uid="{00000000-0005-0000-0000-0000AD060000}"/>
    <cellStyle name="Normal 12 2 2" xfId="189" xr:uid="{00000000-0005-0000-0000-0000AE060000}"/>
    <cellStyle name="Normal 12 2 2 2" xfId="459" xr:uid="{00000000-0005-0000-0000-0000AF060000}"/>
    <cellStyle name="Normal 12 2 3" xfId="434" xr:uid="{00000000-0005-0000-0000-0000B0060000}"/>
    <cellStyle name="Normal 12 3" xfId="165" xr:uid="{00000000-0005-0000-0000-0000B1060000}"/>
    <cellStyle name="Normal 12 3 2" xfId="247" xr:uid="{00000000-0005-0000-0000-0000B2060000}"/>
    <cellStyle name="Normal 12 3 2 2" xfId="493" xr:uid="{00000000-0005-0000-0000-0000B3060000}"/>
    <cellStyle name="Normal 12 3 3" xfId="446" xr:uid="{00000000-0005-0000-0000-0000B4060000}"/>
    <cellStyle name="Normal 12 4" xfId="188" xr:uid="{00000000-0005-0000-0000-0000B5060000}"/>
    <cellStyle name="Normal 12 4 2" xfId="458" xr:uid="{00000000-0005-0000-0000-0000B6060000}"/>
    <cellStyle name="Normal 12 5" xfId="412" xr:uid="{00000000-0005-0000-0000-0000B7060000}"/>
    <cellStyle name="Normal 13" xfId="98" xr:uid="{00000000-0005-0000-0000-0000B8060000}"/>
    <cellStyle name="Normal 13 2" xfId="166" xr:uid="{00000000-0005-0000-0000-0000B9060000}"/>
    <cellStyle name="Normal 13 2 2" xfId="248" xr:uid="{00000000-0005-0000-0000-0000BA060000}"/>
    <cellStyle name="Normal 13 2 2 2" xfId="494" xr:uid="{00000000-0005-0000-0000-0000BB060000}"/>
    <cellStyle name="Normal 13 2 3" xfId="447" xr:uid="{00000000-0005-0000-0000-0000BC060000}"/>
    <cellStyle name="Normal 13 3" xfId="190" xr:uid="{00000000-0005-0000-0000-0000BD060000}"/>
    <cellStyle name="Normal 13 3 2" xfId="460" xr:uid="{00000000-0005-0000-0000-0000BE060000}"/>
    <cellStyle name="Normal 13 4" xfId="413" xr:uid="{00000000-0005-0000-0000-0000BF060000}"/>
    <cellStyle name="Normal 14" xfId="144" xr:uid="{00000000-0005-0000-0000-0000C0060000}"/>
    <cellStyle name="Normal 14 2" xfId="181" xr:uid="{00000000-0005-0000-0000-0000C1060000}"/>
    <cellStyle name="Normal 14 2 2" xfId="250" xr:uid="{00000000-0005-0000-0000-0000C2060000}"/>
    <cellStyle name="Normal 14 2 2 2" xfId="496" xr:uid="{00000000-0005-0000-0000-0000C3060000}"/>
    <cellStyle name="Normal 14 2 3" xfId="451" xr:uid="{00000000-0005-0000-0000-0000C4060000}"/>
    <cellStyle name="Normal 14 3" xfId="183" xr:uid="{00000000-0005-0000-0000-0000C5060000}"/>
    <cellStyle name="Normal 14 3 2" xfId="251" xr:uid="{00000000-0005-0000-0000-0000C6060000}"/>
    <cellStyle name="Normal 14 3 2 2" xfId="497" xr:uid="{00000000-0005-0000-0000-0000C7060000}"/>
    <cellStyle name="Normal 14 3 3" xfId="453" xr:uid="{00000000-0005-0000-0000-0000C8060000}"/>
    <cellStyle name="Normal 14 4" xfId="191" xr:uid="{00000000-0005-0000-0000-0000C9060000}"/>
    <cellStyle name="Normal 14 4 2" xfId="461" xr:uid="{00000000-0005-0000-0000-0000CA060000}"/>
    <cellStyle name="Normal 14 5" xfId="428" xr:uid="{00000000-0005-0000-0000-0000CB060000}"/>
    <cellStyle name="Normal 15" xfId="148" xr:uid="{00000000-0005-0000-0000-0000CC060000}"/>
    <cellStyle name="Normal 15 2" xfId="192" xr:uid="{00000000-0005-0000-0000-0000CD060000}"/>
    <cellStyle name="Normal 15 2 2" xfId="462" xr:uid="{00000000-0005-0000-0000-0000CE060000}"/>
    <cellStyle name="Normal 15 3" xfId="432" xr:uid="{00000000-0005-0000-0000-0000CF060000}"/>
    <cellStyle name="Normal 16" xfId="149" xr:uid="{00000000-0005-0000-0000-0000D0060000}"/>
    <cellStyle name="Normal 17" xfId="185" xr:uid="{00000000-0005-0000-0000-0000D1060000}"/>
    <cellStyle name="Normal 18" xfId="231" xr:uid="{00000000-0005-0000-0000-0000D2060000}"/>
    <cellStyle name="Normal 18 2" xfId="549" xr:uid="{00000000-0005-0000-0000-0000D3060000}"/>
    <cellStyle name="Normal 19" xfId="184" xr:uid="{00000000-0005-0000-0000-0000D4060000}"/>
    <cellStyle name="Normal 19 2" xfId="454" xr:uid="{00000000-0005-0000-0000-0000D5060000}"/>
    <cellStyle name="Normal 2" xfId="85" xr:uid="{00000000-0005-0000-0000-0000D6060000}"/>
    <cellStyle name="Normal 2 2" xfId="101" xr:uid="{00000000-0005-0000-0000-0000D7060000}"/>
    <cellStyle name="Normal 2 3" xfId="143" xr:uid="{00000000-0005-0000-0000-0000D8060000}"/>
    <cellStyle name="Normal 20" xfId="289" xr:uid="{00000000-0005-0000-0000-0000D9060000}"/>
    <cellStyle name="Normal 20 2" xfId="518" xr:uid="{00000000-0005-0000-0000-0000DA060000}"/>
    <cellStyle name="Normal 21" xfId="359" xr:uid="{00000000-0005-0000-0000-0000DB060000}"/>
    <cellStyle name="Normal 21 2" xfId="590" xr:uid="{00000000-0005-0000-0000-0000DC060000}"/>
    <cellStyle name="Normal 22" xfId="331" xr:uid="{00000000-0005-0000-0000-0000DD060000}"/>
    <cellStyle name="Normal 23" xfId="424" xr:uid="{00000000-0005-0000-0000-0000DE060000}"/>
    <cellStyle name="Normal 24" xfId="514" xr:uid="{00000000-0005-0000-0000-0000DF060000}"/>
    <cellStyle name="Normal 25" xfId="334" xr:uid="{00000000-0005-0000-0000-0000E0060000}"/>
    <cellStyle name="Normal 26" xfId="550" xr:uid="{00000000-0005-0000-0000-0000E1060000}"/>
    <cellStyle name="Normal 27" xfId="355" xr:uid="{00000000-0005-0000-0000-0000E2060000}"/>
    <cellStyle name="Normal 28" xfId="689" xr:uid="{00000000-0005-0000-0000-0000E3060000}"/>
    <cellStyle name="Normal 28 2" xfId="1718" xr:uid="{00000000-0005-0000-0000-0000E4060000}"/>
    <cellStyle name="Normal 29" xfId="43" xr:uid="{00000000-0005-0000-0000-0000E5060000}"/>
    <cellStyle name="Normal 3" xfId="88" xr:uid="{00000000-0005-0000-0000-0000E6060000}"/>
    <cellStyle name="Normal 3 2" xfId="158" xr:uid="{00000000-0005-0000-0000-0000E7060000}"/>
    <cellStyle name="Normal 3 2 2" xfId="241" xr:uid="{00000000-0005-0000-0000-0000E8060000}"/>
    <cellStyle name="Normal 3 2 2 2" xfId="487" xr:uid="{00000000-0005-0000-0000-0000E9060000}"/>
    <cellStyle name="Normal 3 2 3" xfId="439" xr:uid="{00000000-0005-0000-0000-0000EA060000}"/>
    <cellStyle name="Normal 3 3" xfId="193" xr:uid="{00000000-0005-0000-0000-0000EB060000}"/>
    <cellStyle name="Normal 3 3 2" xfId="463" xr:uid="{00000000-0005-0000-0000-0000EC060000}"/>
    <cellStyle name="Normal 3 4" xfId="403" xr:uid="{00000000-0005-0000-0000-0000ED060000}"/>
    <cellStyle name="Normal 30" xfId="1761" xr:uid="{00000000-0005-0000-0000-0000EE060000}"/>
    <cellStyle name="Normal 31" xfId="1815" xr:uid="{00000000-0005-0000-0000-0000EF060000}"/>
    <cellStyle name="Normal 32" xfId="1817" xr:uid="{00000000-0005-0000-0000-0000F0060000}"/>
    <cellStyle name="Normal 33" xfId="42" xr:uid="{00000000-0005-0000-0000-0000F1060000}"/>
    <cellStyle name="Normal 4" xfId="89" xr:uid="{00000000-0005-0000-0000-0000F2060000}"/>
    <cellStyle name="Normal 4 2" xfId="159" xr:uid="{00000000-0005-0000-0000-0000F3060000}"/>
    <cellStyle name="Normal 4 2 2" xfId="242" xr:uid="{00000000-0005-0000-0000-0000F4060000}"/>
    <cellStyle name="Normal 4 2 2 2" xfId="488" xr:uid="{00000000-0005-0000-0000-0000F5060000}"/>
    <cellStyle name="Normal 4 2 3" xfId="440" xr:uid="{00000000-0005-0000-0000-0000F6060000}"/>
    <cellStyle name="Normal 4 3" xfId="194" xr:uid="{00000000-0005-0000-0000-0000F7060000}"/>
    <cellStyle name="Normal 4 3 2" xfId="464" xr:uid="{00000000-0005-0000-0000-0000F8060000}"/>
    <cellStyle name="Normal 4 4" xfId="404" xr:uid="{00000000-0005-0000-0000-0000F9060000}"/>
    <cellStyle name="Normal 5" xfId="90" xr:uid="{00000000-0005-0000-0000-0000FA060000}"/>
    <cellStyle name="Normal 6" xfId="91" xr:uid="{00000000-0005-0000-0000-0000FB060000}"/>
    <cellStyle name="Normal 6 2" xfId="160" xr:uid="{00000000-0005-0000-0000-0000FC060000}"/>
    <cellStyle name="Normal 6 2 2" xfId="243" xr:uid="{00000000-0005-0000-0000-0000FD060000}"/>
    <cellStyle name="Normal 6 2 2 2" xfId="489" xr:uid="{00000000-0005-0000-0000-0000FE060000}"/>
    <cellStyle name="Normal 6 2 3" xfId="441" xr:uid="{00000000-0005-0000-0000-0000FF060000}"/>
    <cellStyle name="Normal 6 3" xfId="195" xr:uid="{00000000-0005-0000-0000-000000070000}"/>
    <cellStyle name="Normal 6 3 2" xfId="465" xr:uid="{00000000-0005-0000-0000-000001070000}"/>
    <cellStyle name="Normal 6 4" xfId="406" xr:uid="{00000000-0005-0000-0000-000002070000}"/>
    <cellStyle name="Normal 7" xfId="92" xr:uid="{00000000-0005-0000-0000-000003070000}"/>
    <cellStyle name="Normal 7 2" xfId="161" xr:uid="{00000000-0005-0000-0000-000004070000}"/>
    <cellStyle name="Normal 8" xfId="93" xr:uid="{00000000-0005-0000-0000-000005070000}"/>
    <cellStyle name="Normal 9" xfId="94" xr:uid="{00000000-0005-0000-0000-000006070000}"/>
    <cellStyle name="Normal 9 2" xfId="162" xr:uid="{00000000-0005-0000-0000-000007070000}"/>
    <cellStyle name="Normal 9 2 2" xfId="244" xr:uid="{00000000-0005-0000-0000-000008070000}"/>
    <cellStyle name="Normal 9 2 2 2" xfId="490" xr:uid="{00000000-0005-0000-0000-000009070000}"/>
    <cellStyle name="Normal 9 2 3" xfId="443" xr:uid="{00000000-0005-0000-0000-00000A070000}"/>
    <cellStyle name="Normal 9 3" xfId="196" xr:uid="{00000000-0005-0000-0000-00000B070000}"/>
    <cellStyle name="Normal 9 3 2" xfId="466" xr:uid="{00000000-0005-0000-0000-00000C070000}"/>
    <cellStyle name="Normal 9 4" xfId="409" xr:uid="{00000000-0005-0000-0000-00000D070000}"/>
    <cellStyle name="Note" xfId="15" builtinId="10" customBuiltin="1"/>
    <cellStyle name="Note 10" xfId="585" xr:uid="{00000000-0005-0000-0000-00000F070000}"/>
    <cellStyle name="Note 10 10" xfId="1350" xr:uid="{00000000-0005-0000-0000-000010070000}"/>
    <cellStyle name="Note 10 11" xfId="1841" xr:uid="{00000000-0005-0000-0000-000011070000}"/>
    <cellStyle name="Note 10 12" xfId="1477" xr:uid="{00000000-0005-0000-0000-000012070000}"/>
    <cellStyle name="Note 10 13" xfId="1547" xr:uid="{00000000-0005-0000-0000-000013070000}"/>
    <cellStyle name="Note 10 14" xfId="2568" xr:uid="{00000000-0005-0000-0000-000014070000}"/>
    <cellStyle name="Note 10 15" xfId="2237" xr:uid="{00000000-0005-0000-0000-000015070000}"/>
    <cellStyle name="Note 10 16" xfId="2481" xr:uid="{00000000-0005-0000-0000-000016070000}"/>
    <cellStyle name="Note 10 17" xfId="2795" xr:uid="{00000000-0005-0000-0000-000017070000}"/>
    <cellStyle name="Note 10 18" xfId="2843" xr:uid="{00000000-0005-0000-0000-000018070000}"/>
    <cellStyle name="Note 10 19" xfId="2067" xr:uid="{00000000-0005-0000-0000-000019070000}"/>
    <cellStyle name="Note 10 2" xfId="923" xr:uid="{00000000-0005-0000-0000-00001A070000}"/>
    <cellStyle name="Note 10 20" xfId="2933" xr:uid="{00000000-0005-0000-0000-00001B070000}"/>
    <cellStyle name="Note 10 21" xfId="2480" xr:uid="{00000000-0005-0000-0000-00001C070000}"/>
    <cellStyle name="Note 10 3" xfId="1116" xr:uid="{00000000-0005-0000-0000-00001D070000}"/>
    <cellStyle name="Note 10 4" xfId="1085" xr:uid="{00000000-0005-0000-0000-00001E070000}"/>
    <cellStyle name="Note 10 5" xfId="1106" xr:uid="{00000000-0005-0000-0000-00001F070000}"/>
    <cellStyle name="Note 10 6" xfId="1219" xr:uid="{00000000-0005-0000-0000-000020070000}"/>
    <cellStyle name="Note 10 7" xfId="833" xr:uid="{00000000-0005-0000-0000-000021070000}"/>
    <cellStyle name="Note 10 8" xfId="1082" xr:uid="{00000000-0005-0000-0000-000022070000}"/>
    <cellStyle name="Note 10 9" xfId="1645" xr:uid="{00000000-0005-0000-0000-000023070000}"/>
    <cellStyle name="Note 11" xfId="666" xr:uid="{00000000-0005-0000-0000-000024070000}"/>
    <cellStyle name="Note 11 10" xfId="1522" xr:uid="{00000000-0005-0000-0000-000025070000}"/>
    <cellStyle name="Note 11 11" xfId="1401" xr:uid="{00000000-0005-0000-0000-000026070000}"/>
    <cellStyle name="Note 11 12" xfId="1616" xr:uid="{00000000-0005-0000-0000-000027070000}"/>
    <cellStyle name="Note 11 13" xfId="2016" xr:uid="{00000000-0005-0000-0000-000028070000}"/>
    <cellStyle name="Note 11 14" xfId="2324" xr:uid="{00000000-0005-0000-0000-000029070000}"/>
    <cellStyle name="Note 11 15" xfId="2643" xr:uid="{00000000-0005-0000-0000-00002A070000}"/>
    <cellStyle name="Note 11 16" xfId="2731" xr:uid="{00000000-0005-0000-0000-00002B070000}"/>
    <cellStyle name="Note 11 17" xfId="2802" xr:uid="{00000000-0005-0000-0000-00002C070000}"/>
    <cellStyle name="Note 11 18" xfId="2840" xr:uid="{00000000-0005-0000-0000-00002D070000}"/>
    <cellStyle name="Note 11 19" xfId="2927" xr:uid="{00000000-0005-0000-0000-00002E070000}"/>
    <cellStyle name="Note 11 2" xfId="968" xr:uid="{00000000-0005-0000-0000-00002F070000}"/>
    <cellStyle name="Note 11 20" xfId="2957" xr:uid="{00000000-0005-0000-0000-000030070000}"/>
    <cellStyle name="Note 11 21" xfId="2984" xr:uid="{00000000-0005-0000-0000-000031070000}"/>
    <cellStyle name="Note 11 3" xfId="1164" xr:uid="{00000000-0005-0000-0000-000032070000}"/>
    <cellStyle name="Note 11 4" xfId="1214" xr:uid="{00000000-0005-0000-0000-000033070000}"/>
    <cellStyle name="Note 11 5" xfId="1256" xr:uid="{00000000-0005-0000-0000-000034070000}"/>
    <cellStyle name="Note 11 6" xfId="1278" xr:uid="{00000000-0005-0000-0000-000035070000}"/>
    <cellStyle name="Note 11 7" xfId="1304" xr:uid="{00000000-0005-0000-0000-000036070000}"/>
    <cellStyle name="Note 11 8" xfId="1318" xr:uid="{00000000-0005-0000-0000-000037070000}"/>
    <cellStyle name="Note 11 9" xfId="1732" xr:uid="{00000000-0005-0000-0000-000038070000}"/>
    <cellStyle name="Note 12" xfId="450" xr:uid="{00000000-0005-0000-0000-000039070000}"/>
    <cellStyle name="Note 12 10" xfId="1872" xr:uid="{00000000-0005-0000-0000-00003A070000}"/>
    <cellStyle name="Note 12 11" xfId="1940" xr:uid="{00000000-0005-0000-0000-00003B070000}"/>
    <cellStyle name="Note 12 12" xfId="1964" xr:uid="{00000000-0005-0000-0000-00003C070000}"/>
    <cellStyle name="Note 12 13" xfId="1973" xr:uid="{00000000-0005-0000-0000-00003D070000}"/>
    <cellStyle name="Note 12 14" xfId="2319" xr:uid="{00000000-0005-0000-0000-00003E070000}"/>
    <cellStyle name="Note 12 15" xfId="2453" xr:uid="{00000000-0005-0000-0000-00003F070000}"/>
    <cellStyle name="Note 12 16" xfId="2249" xr:uid="{00000000-0005-0000-0000-000040070000}"/>
    <cellStyle name="Note 12 17" xfId="2594" xr:uid="{00000000-0005-0000-0000-000041070000}"/>
    <cellStyle name="Note 12 18" xfId="2187" xr:uid="{00000000-0005-0000-0000-000042070000}"/>
    <cellStyle name="Note 12 19" xfId="2724" xr:uid="{00000000-0005-0000-0000-000043070000}"/>
    <cellStyle name="Note 12 2" xfId="865" xr:uid="{00000000-0005-0000-0000-000044070000}"/>
    <cellStyle name="Note 12 20" xfId="2527" xr:uid="{00000000-0005-0000-0000-000045070000}"/>
    <cellStyle name="Note 12 21" xfId="2964" xr:uid="{00000000-0005-0000-0000-000046070000}"/>
    <cellStyle name="Note 12 3" xfId="1051" xr:uid="{00000000-0005-0000-0000-000047070000}"/>
    <cellStyle name="Note 12 4" xfId="1103" xr:uid="{00000000-0005-0000-0000-000048070000}"/>
    <cellStyle name="Note 12 5" xfId="1206" xr:uid="{00000000-0005-0000-0000-000049070000}"/>
    <cellStyle name="Note 12 6" xfId="1211" xr:uid="{00000000-0005-0000-0000-00004A070000}"/>
    <cellStyle name="Note 12 7" xfId="1274" xr:uid="{00000000-0005-0000-0000-00004B070000}"/>
    <cellStyle name="Note 12 8" xfId="961" xr:uid="{00000000-0005-0000-0000-00004C070000}"/>
    <cellStyle name="Note 12 9" xfId="1535" xr:uid="{00000000-0005-0000-0000-00004D070000}"/>
    <cellStyle name="Note 13" xfId="690" xr:uid="{00000000-0005-0000-0000-00004E070000}"/>
    <cellStyle name="Note 13 10" xfId="2141" xr:uid="{00000000-0005-0000-0000-00004F070000}"/>
    <cellStyle name="Note 13 11" xfId="2807" xr:uid="{00000000-0005-0000-0000-000050070000}"/>
    <cellStyle name="Note 13 12" xfId="2140" xr:uid="{00000000-0005-0000-0000-000051070000}"/>
    <cellStyle name="Note 13 13" xfId="2744" xr:uid="{00000000-0005-0000-0000-000052070000}"/>
    <cellStyle name="Note 13 14" xfId="2657" xr:uid="{00000000-0005-0000-0000-000053070000}"/>
    <cellStyle name="Note 13 15" xfId="2662" xr:uid="{00000000-0005-0000-0000-000054070000}"/>
    <cellStyle name="Note 13 2" xfId="1647" xr:uid="{00000000-0005-0000-0000-000055070000}"/>
    <cellStyle name="Note 13 3" xfId="1712" xr:uid="{00000000-0005-0000-0000-000056070000}"/>
    <cellStyle name="Note 13 4" xfId="1329" xr:uid="{00000000-0005-0000-0000-000057070000}"/>
    <cellStyle name="Note 13 5" xfId="1675" xr:uid="{00000000-0005-0000-0000-000058070000}"/>
    <cellStyle name="Note 13 6" xfId="1699" xr:uid="{00000000-0005-0000-0000-000059070000}"/>
    <cellStyle name="Note 13 7" xfId="2445" xr:uid="{00000000-0005-0000-0000-00005A070000}"/>
    <cellStyle name="Note 13 8" xfId="2464" xr:uid="{00000000-0005-0000-0000-00005B070000}"/>
    <cellStyle name="Note 13 9" xfId="2258" xr:uid="{00000000-0005-0000-0000-00005C070000}"/>
    <cellStyle name="Note 14" xfId="80" xr:uid="{00000000-0005-0000-0000-00005D070000}"/>
    <cellStyle name="Note 14 10" xfId="2586" xr:uid="{00000000-0005-0000-0000-00005E070000}"/>
    <cellStyle name="Note 14 11" xfId="2696" xr:uid="{00000000-0005-0000-0000-00005F070000}"/>
    <cellStyle name="Note 14 12" xfId="2710" xr:uid="{00000000-0005-0000-0000-000060070000}"/>
    <cellStyle name="Note 14 13" xfId="2815" xr:uid="{00000000-0005-0000-0000-000061070000}"/>
    <cellStyle name="Note 14 14" xfId="2501" xr:uid="{00000000-0005-0000-0000-000062070000}"/>
    <cellStyle name="Note 14 15" xfId="2851" xr:uid="{00000000-0005-0000-0000-000063070000}"/>
    <cellStyle name="Note 14 2" xfId="1695" xr:uid="{00000000-0005-0000-0000-000064070000}"/>
    <cellStyle name="Note 14 3" xfId="1633" xr:uid="{00000000-0005-0000-0000-000065070000}"/>
    <cellStyle name="Note 14 4" xfId="1955" xr:uid="{00000000-0005-0000-0000-000066070000}"/>
    <cellStyle name="Note 14 5" xfId="1912" xr:uid="{00000000-0005-0000-0000-000067070000}"/>
    <cellStyle name="Note 14 6" xfId="1736" xr:uid="{00000000-0005-0000-0000-000068070000}"/>
    <cellStyle name="Note 14 7" xfId="2496" xr:uid="{00000000-0005-0000-0000-000069070000}"/>
    <cellStyle name="Note 14 8" xfId="2289" xr:uid="{00000000-0005-0000-0000-00006A070000}"/>
    <cellStyle name="Note 14 9" xfId="2032" xr:uid="{00000000-0005-0000-0000-00006B070000}"/>
    <cellStyle name="Note 15" xfId="878" xr:uid="{00000000-0005-0000-0000-00006C070000}"/>
    <cellStyle name="Note 15 10" xfId="2719" xr:uid="{00000000-0005-0000-0000-00006D070000}"/>
    <cellStyle name="Note 15 11" xfId="2363" xr:uid="{00000000-0005-0000-0000-00006E070000}"/>
    <cellStyle name="Note 15 12" xfId="2149" xr:uid="{00000000-0005-0000-0000-00006F070000}"/>
    <cellStyle name="Note 15 13" xfId="2787" xr:uid="{00000000-0005-0000-0000-000070070000}"/>
    <cellStyle name="Note 15 14" xfId="2958" xr:uid="{00000000-0005-0000-0000-000071070000}"/>
    <cellStyle name="Note 15 15" xfId="2985" xr:uid="{00000000-0005-0000-0000-000072070000}"/>
    <cellStyle name="Note 15 2" xfId="1734" xr:uid="{00000000-0005-0000-0000-000073070000}"/>
    <cellStyle name="Note 15 3" xfId="1495" xr:uid="{00000000-0005-0000-0000-000074070000}"/>
    <cellStyle name="Note 15 4" xfId="1340" xr:uid="{00000000-0005-0000-0000-000075070000}"/>
    <cellStyle name="Note 15 5" xfId="1713" xr:uid="{00000000-0005-0000-0000-000076070000}"/>
    <cellStyle name="Note 15 6" xfId="2017" xr:uid="{00000000-0005-0000-0000-000077070000}"/>
    <cellStyle name="Note 15 7" xfId="2536" xr:uid="{00000000-0005-0000-0000-000078070000}"/>
    <cellStyle name="Note 15 8" xfId="2247" xr:uid="{00000000-0005-0000-0000-000079070000}"/>
    <cellStyle name="Note 15 9" xfId="2644" xr:uid="{00000000-0005-0000-0000-00007A070000}"/>
    <cellStyle name="Note 16" xfId="1724" xr:uid="{00000000-0005-0000-0000-00007B070000}"/>
    <cellStyle name="Note 16 10" xfId="2723" xr:uid="{00000000-0005-0000-0000-00007C070000}"/>
    <cellStyle name="Note 16 11" xfId="2561" xr:uid="{00000000-0005-0000-0000-00007D070000}"/>
    <cellStyle name="Note 16 12" xfId="2091" xr:uid="{00000000-0005-0000-0000-00007E070000}"/>
    <cellStyle name="Note 16 13" xfId="2922" xr:uid="{00000000-0005-0000-0000-00007F070000}"/>
    <cellStyle name="Note 16 14" xfId="2981" xr:uid="{00000000-0005-0000-0000-000080070000}"/>
    <cellStyle name="Note 16 2" xfId="1917" xr:uid="{00000000-0005-0000-0000-000081070000}"/>
    <cellStyle name="Note 16 3" xfId="1900" xr:uid="{00000000-0005-0000-0000-000082070000}"/>
    <cellStyle name="Note 16 4" xfId="1721" xr:uid="{00000000-0005-0000-0000-000083070000}"/>
    <cellStyle name="Note 16 5" xfId="1951" xr:uid="{00000000-0005-0000-0000-000084070000}"/>
    <cellStyle name="Note 16 6" xfId="2528" xr:uid="{00000000-0005-0000-0000-000085070000}"/>
    <cellStyle name="Note 16 7" xfId="2201" xr:uid="{00000000-0005-0000-0000-000086070000}"/>
    <cellStyle name="Note 16 8" xfId="2633" xr:uid="{00000000-0005-0000-0000-000087070000}"/>
    <cellStyle name="Note 16 9" xfId="2406" xr:uid="{00000000-0005-0000-0000-000088070000}"/>
    <cellStyle name="Note 17" xfId="1818" xr:uid="{00000000-0005-0000-0000-000089070000}"/>
    <cellStyle name="Note 18" xfId="2052" xr:uid="{00000000-0005-0000-0000-00008A070000}"/>
    <cellStyle name="Note 2" xfId="153" xr:uid="{00000000-0005-0000-0000-00008B070000}"/>
    <cellStyle name="Note 2 10" xfId="1372" xr:uid="{00000000-0005-0000-0000-00008C070000}"/>
    <cellStyle name="Note 2 11" xfId="1396" xr:uid="{00000000-0005-0000-0000-00008D070000}"/>
    <cellStyle name="Note 2 12" xfId="1618" xr:uid="{00000000-0005-0000-0000-00008E070000}"/>
    <cellStyle name="Note 2 13" xfId="1992" xr:uid="{00000000-0005-0000-0000-00008F070000}"/>
    <cellStyle name="Note 2 14" xfId="1881" xr:uid="{00000000-0005-0000-0000-000090070000}"/>
    <cellStyle name="Note 2 15" xfId="2545" xr:uid="{00000000-0005-0000-0000-000091070000}"/>
    <cellStyle name="Note 2 16" xfId="2148" xr:uid="{00000000-0005-0000-0000-000092070000}"/>
    <cellStyle name="Note 2 17" xfId="2460" xr:uid="{00000000-0005-0000-0000-000093070000}"/>
    <cellStyle name="Note 2 18" xfId="2395" xr:uid="{00000000-0005-0000-0000-000094070000}"/>
    <cellStyle name="Note 2 19" xfId="2800" xr:uid="{00000000-0005-0000-0000-000095070000}"/>
    <cellStyle name="Note 2 2" xfId="273" xr:uid="{00000000-0005-0000-0000-000096070000}"/>
    <cellStyle name="Note 2 2 10" xfId="1557" xr:uid="{00000000-0005-0000-0000-000097070000}"/>
    <cellStyle name="Note 2 2 11" xfId="1851" xr:uid="{00000000-0005-0000-0000-000098070000}"/>
    <cellStyle name="Note 2 2 12" xfId="1952" xr:uid="{00000000-0005-0000-0000-000099070000}"/>
    <cellStyle name="Note 2 2 13" xfId="1333" xr:uid="{00000000-0005-0000-0000-00009A070000}"/>
    <cellStyle name="Note 2 2 14" xfId="2063" xr:uid="{00000000-0005-0000-0000-00009B070000}"/>
    <cellStyle name="Note 2 2 15" xfId="2413" xr:uid="{00000000-0005-0000-0000-00009C070000}"/>
    <cellStyle name="Note 2 2 16" xfId="2304" xr:uid="{00000000-0005-0000-0000-00009D070000}"/>
    <cellStyle name="Note 2 2 17" xfId="2037" xr:uid="{00000000-0005-0000-0000-00009E070000}"/>
    <cellStyle name="Note 2 2 18" xfId="2465" xr:uid="{00000000-0005-0000-0000-00009F070000}"/>
    <cellStyle name="Note 2 2 19" xfId="2679" xr:uid="{00000000-0005-0000-0000-0000A0070000}"/>
    <cellStyle name="Note 2 2 2" xfId="788" xr:uid="{00000000-0005-0000-0000-0000A1070000}"/>
    <cellStyle name="Note 2 2 20" xfId="2399" xr:uid="{00000000-0005-0000-0000-0000A2070000}"/>
    <cellStyle name="Note 2 2 21" xfId="2110" xr:uid="{00000000-0005-0000-0000-0000A3070000}"/>
    <cellStyle name="Note 2 2 3" xfId="722" xr:uid="{00000000-0005-0000-0000-0000A4070000}"/>
    <cellStyle name="Note 2 2 4" xfId="976" xr:uid="{00000000-0005-0000-0000-0000A5070000}"/>
    <cellStyle name="Note 2 2 5" xfId="899" xr:uid="{00000000-0005-0000-0000-0000A6070000}"/>
    <cellStyle name="Note 2 2 6" xfId="1251" xr:uid="{00000000-0005-0000-0000-0000A7070000}"/>
    <cellStyle name="Note 2 2 7" xfId="1095" xr:uid="{00000000-0005-0000-0000-0000A8070000}"/>
    <cellStyle name="Note 2 2 8" xfId="991" xr:uid="{00000000-0005-0000-0000-0000A9070000}"/>
    <cellStyle name="Note 2 2 9" xfId="1440" xr:uid="{00000000-0005-0000-0000-0000AA070000}"/>
    <cellStyle name="Note 2 20" xfId="2605" xr:uid="{00000000-0005-0000-0000-0000AB070000}"/>
    <cellStyle name="Note 2 21" xfId="2659" xr:uid="{00000000-0005-0000-0000-0000AC070000}"/>
    <cellStyle name="Note 2 22" xfId="2953" xr:uid="{00000000-0005-0000-0000-0000AD070000}"/>
    <cellStyle name="Note 2 3" xfId="743" xr:uid="{00000000-0005-0000-0000-0000AE070000}"/>
    <cellStyle name="Note 2 4" xfId="1052" xr:uid="{00000000-0005-0000-0000-0000AF070000}"/>
    <cellStyle name="Note 2 5" xfId="1043" xr:uid="{00000000-0005-0000-0000-0000B0070000}"/>
    <cellStyle name="Note 2 6" xfId="829" xr:uid="{00000000-0005-0000-0000-0000B1070000}"/>
    <cellStyle name="Note 2 7" xfId="1268" xr:uid="{00000000-0005-0000-0000-0000B2070000}"/>
    <cellStyle name="Note 2 8" xfId="1199" xr:uid="{00000000-0005-0000-0000-0000B3070000}"/>
    <cellStyle name="Note 2 9" xfId="1267" xr:uid="{00000000-0005-0000-0000-0000B4070000}"/>
    <cellStyle name="Note 3" xfId="233" xr:uid="{00000000-0005-0000-0000-0000B5070000}"/>
    <cellStyle name="Note 3 10" xfId="1464" xr:uid="{00000000-0005-0000-0000-0000B6070000}"/>
    <cellStyle name="Note 3 11" xfId="1698" xr:uid="{00000000-0005-0000-0000-0000B7070000}"/>
    <cellStyle name="Note 3 12" xfId="1407" xr:uid="{00000000-0005-0000-0000-0000B8070000}"/>
    <cellStyle name="Note 3 13" xfId="1999" xr:uid="{00000000-0005-0000-0000-0000B9070000}"/>
    <cellStyle name="Note 3 14" xfId="2096" xr:uid="{00000000-0005-0000-0000-0000BA070000}"/>
    <cellStyle name="Note 3 15" xfId="2144" xr:uid="{00000000-0005-0000-0000-0000BB070000}"/>
    <cellStyle name="Note 3 16" xfId="2041" xr:uid="{00000000-0005-0000-0000-0000BC070000}"/>
    <cellStyle name="Note 3 17" xfId="2154" xr:uid="{00000000-0005-0000-0000-0000BD070000}"/>
    <cellStyle name="Note 3 18" xfId="2459" xr:uid="{00000000-0005-0000-0000-0000BE070000}"/>
    <cellStyle name="Note 3 19" xfId="2095" xr:uid="{00000000-0005-0000-0000-0000BF070000}"/>
    <cellStyle name="Note 3 2" xfId="770" xr:uid="{00000000-0005-0000-0000-0000C0070000}"/>
    <cellStyle name="Note 3 20" xfId="2226" xr:uid="{00000000-0005-0000-0000-0000C1070000}"/>
    <cellStyle name="Note 3 21" xfId="2257" xr:uid="{00000000-0005-0000-0000-0000C2070000}"/>
    <cellStyle name="Note 3 3" xfId="810" xr:uid="{00000000-0005-0000-0000-0000C3070000}"/>
    <cellStyle name="Note 3 4" xfId="757" xr:uid="{00000000-0005-0000-0000-0000C4070000}"/>
    <cellStyle name="Note 3 5" xfId="1159" xr:uid="{00000000-0005-0000-0000-0000C5070000}"/>
    <cellStyle name="Note 3 6" xfId="951" xr:uid="{00000000-0005-0000-0000-0000C6070000}"/>
    <cellStyle name="Note 3 7" xfId="877" xr:uid="{00000000-0005-0000-0000-0000C7070000}"/>
    <cellStyle name="Note 3 8" xfId="995" xr:uid="{00000000-0005-0000-0000-0000C8070000}"/>
    <cellStyle name="Note 3 9" xfId="1411" xr:uid="{00000000-0005-0000-0000-0000C9070000}"/>
    <cellStyle name="Note 4" xfId="254" xr:uid="{00000000-0005-0000-0000-0000CA070000}"/>
    <cellStyle name="Note 4 10" xfId="1338" xr:uid="{00000000-0005-0000-0000-0000CB070000}"/>
    <cellStyle name="Note 4 11" xfId="1893" xr:uid="{00000000-0005-0000-0000-0000CC070000}"/>
    <cellStyle name="Note 4 12" xfId="1599" xr:uid="{00000000-0005-0000-0000-0000CD070000}"/>
    <cellStyle name="Note 4 13" xfId="1487" xr:uid="{00000000-0005-0000-0000-0000CE070000}"/>
    <cellStyle name="Note 4 14" xfId="2283" xr:uid="{00000000-0005-0000-0000-0000CF070000}"/>
    <cellStyle name="Note 4 15" xfId="2422" xr:uid="{00000000-0005-0000-0000-0000D0070000}"/>
    <cellStyle name="Note 4 16" xfId="2377" xr:uid="{00000000-0005-0000-0000-0000D1070000}"/>
    <cellStyle name="Note 4 17" xfId="2427" xr:uid="{00000000-0005-0000-0000-0000D2070000}"/>
    <cellStyle name="Note 4 18" xfId="2780" xr:uid="{00000000-0005-0000-0000-0000D3070000}"/>
    <cellStyle name="Note 4 19" xfId="2819" xr:uid="{00000000-0005-0000-0000-0000D4070000}"/>
    <cellStyle name="Note 4 2" xfId="781" xr:uid="{00000000-0005-0000-0000-0000D5070000}"/>
    <cellStyle name="Note 4 20" xfId="2803" xr:uid="{00000000-0005-0000-0000-0000D6070000}"/>
    <cellStyle name="Note 4 21" xfId="2961" xr:uid="{00000000-0005-0000-0000-0000D7070000}"/>
    <cellStyle name="Note 4 3" xfId="956" xr:uid="{00000000-0005-0000-0000-0000D8070000}"/>
    <cellStyle name="Note 4 4" xfId="735" xr:uid="{00000000-0005-0000-0000-0000D9070000}"/>
    <cellStyle name="Note 4 5" xfId="1180" xr:uid="{00000000-0005-0000-0000-0000DA070000}"/>
    <cellStyle name="Note 4 6" xfId="929" xr:uid="{00000000-0005-0000-0000-0000DB070000}"/>
    <cellStyle name="Note 4 7" xfId="998" xr:uid="{00000000-0005-0000-0000-0000DC070000}"/>
    <cellStyle name="Note 4 8" xfId="1288" xr:uid="{00000000-0005-0000-0000-0000DD070000}"/>
    <cellStyle name="Note 4 9" xfId="1426" xr:uid="{00000000-0005-0000-0000-0000DE070000}"/>
    <cellStyle name="Note 5" xfId="304" xr:uid="{00000000-0005-0000-0000-0000DF070000}"/>
    <cellStyle name="Note 5 2" xfId="525" xr:uid="{00000000-0005-0000-0000-0000E0070000}"/>
    <cellStyle name="Note 6" xfId="396" xr:uid="{00000000-0005-0000-0000-0000E1070000}"/>
    <cellStyle name="Note 6 10" xfId="1493" xr:uid="{00000000-0005-0000-0000-0000E2070000}"/>
    <cellStyle name="Note 6 11" xfId="1609" xr:uid="{00000000-0005-0000-0000-0000E3070000}"/>
    <cellStyle name="Note 6 12" xfId="1591" xr:uid="{00000000-0005-0000-0000-0000E4070000}"/>
    <cellStyle name="Note 6 13" xfId="1348" xr:uid="{00000000-0005-0000-0000-0000E5070000}"/>
    <cellStyle name="Note 6 14" xfId="2047" xr:uid="{00000000-0005-0000-0000-0000E6070000}"/>
    <cellStyle name="Note 6 15" xfId="2616" xr:uid="{00000000-0005-0000-0000-0000E7070000}"/>
    <cellStyle name="Note 6 16" xfId="2532" xr:uid="{00000000-0005-0000-0000-0000E8070000}"/>
    <cellStyle name="Note 6 17" xfId="2768" xr:uid="{00000000-0005-0000-0000-0000E9070000}"/>
    <cellStyle name="Note 6 18" xfId="2334" xr:uid="{00000000-0005-0000-0000-0000EA070000}"/>
    <cellStyle name="Note 6 19" xfId="2863" xr:uid="{00000000-0005-0000-0000-0000EB070000}"/>
    <cellStyle name="Note 6 2" xfId="602" xr:uid="{00000000-0005-0000-0000-0000EC070000}"/>
    <cellStyle name="Note 6 2 10" xfId="1347" xr:uid="{00000000-0005-0000-0000-0000ED070000}"/>
    <cellStyle name="Note 6 2 11" xfId="1626" xr:uid="{00000000-0005-0000-0000-0000EE070000}"/>
    <cellStyle name="Note 6 2 12" xfId="1833" xr:uid="{00000000-0005-0000-0000-0000EF070000}"/>
    <cellStyle name="Note 6 2 13" xfId="1476" xr:uid="{00000000-0005-0000-0000-0000F0070000}"/>
    <cellStyle name="Note 6 2 14" xfId="2224" xr:uid="{00000000-0005-0000-0000-0000F1070000}"/>
    <cellStyle name="Note 6 2 15" xfId="2042" xr:uid="{00000000-0005-0000-0000-0000F2070000}"/>
    <cellStyle name="Note 6 2 16" xfId="2733" xr:uid="{00000000-0005-0000-0000-0000F3070000}"/>
    <cellStyle name="Note 6 2 17" xfId="2123" xr:uid="{00000000-0005-0000-0000-0000F4070000}"/>
    <cellStyle name="Note 6 2 18" xfId="2794" xr:uid="{00000000-0005-0000-0000-0000F5070000}"/>
    <cellStyle name="Note 6 2 19" xfId="2868" xr:uid="{00000000-0005-0000-0000-0000F6070000}"/>
    <cellStyle name="Note 6 2 2" xfId="933" xr:uid="{00000000-0005-0000-0000-0000F7070000}"/>
    <cellStyle name="Note 6 2 20" xfId="2853" xr:uid="{00000000-0005-0000-0000-0000F8070000}"/>
    <cellStyle name="Note 6 2 21" xfId="2285" xr:uid="{00000000-0005-0000-0000-0000F9070000}"/>
    <cellStyle name="Note 6 2 3" xfId="1128" xr:uid="{00000000-0005-0000-0000-0000FA070000}"/>
    <cellStyle name="Note 6 2 4" xfId="823" xr:uid="{00000000-0005-0000-0000-0000FB070000}"/>
    <cellStyle name="Note 6 2 5" xfId="1234" xr:uid="{00000000-0005-0000-0000-0000FC070000}"/>
    <cellStyle name="Note 6 2 6" xfId="1033" xr:uid="{00000000-0005-0000-0000-0000FD070000}"/>
    <cellStyle name="Note 6 2 7" xfId="1291" xr:uid="{00000000-0005-0000-0000-0000FE070000}"/>
    <cellStyle name="Note 6 2 8" xfId="1310" xr:uid="{00000000-0005-0000-0000-0000FF070000}"/>
    <cellStyle name="Note 6 2 9" xfId="1670" xr:uid="{00000000-0005-0000-0000-000000080000}"/>
    <cellStyle name="Note 6 20" xfId="2712" xr:uid="{00000000-0005-0000-0000-000001080000}"/>
    <cellStyle name="Note 6 3" xfId="845" xr:uid="{00000000-0005-0000-0000-000002080000}"/>
    <cellStyle name="Note 6 4" xfId="946" xr:uid="{00000000-0005-0000-0000-000003080000}"/>
    <cellStyle name="Note 6 5" xfId="1118" xr:uid="{00000000-0005-0000-0000-000004080000}"/>
    <cellStyle name="Note 6 6" xfId="1192" xr:uid="{00000000-0005-0000-0000-000005080000}"/>
    <cellStyle name="Note 6 7" xfId="824" xr:uid="{00000000-0005-0000-0000-000006080000}"/>
    <cellStyle name="Note 6 8" xfId="1200" xr:uid="{00000000-0005-0000-0000-000007080000}"/>
    <cellStyle name="Note 6 9" xfId="1500" xr:uid="{00000000-0005-0000-0000-000008080000}"/>
    <cellStyle name="Note 7" xfId="340" xr:uid="{00000000-0005-0000-0000-000009080000}"/>
    <cellStyle name="Note 8" xfId="435" xr:uid="{00000000-0005-0000-0000-00000A080000}"/>
    <cellStyle name="Note 8 10" xfId="1875" xr:uid="{00000000-0005-0000-0000-00000B080000}"/>
    <cellStyle name="Note 8 11" xfId="1419" xr:uid="{00000000-0005-0000-0000-00000C080000}"/>
    <cellStyle name="Note 8 12" xfId="1359" xr:uid="{00000000-0005-0000-0000-00000D080000}"/>
    <cellStyle name="Note 8 13" xfId="1970" xr:uid="{00000000-0005-0000-0000-00000E080000}"/>
    <cellStyle name="Note 8 14" xfId="2101" xr:uid="{00000000-0005-0000-0000-00000F080000}"/>
    <cellStyle name="Note 8 15" xfId="2513" xr:uid="{00000000-0005-0000-0000-000010080000}"/>
    <cellStyle name="Note 8 16" xfId="2670" xr:uid="{00000000-0005-0000-0000-000011080000}"/>
    <cellStyle name="Note 8 17" xfId="2267" xr:uid="{00000000-0005-0000-0000-000012080000}"/>
    <cellStyle name="Note 8 18" xfId="2688" xr:uid="{00000000-0005-0000-0000-000013080000}"/>
    <cellStyle name="Note 8 19" xfId="2475" xr:uid="{00000000-0005-0000-0000-000014080000}"/>
    <cellStyle name="Note 8 2" xfId="861" xr:uid="{00000000-0005-0000-0000-000015080000}"/>
    <cellStyle name="Note 8 20" xfId="2810" xr:uid="{00000000-0005-0000-0000-000016080000}"/>
    <cellStyle name="Note 8 21" xfId="2908" xr:uid="{00000000-0005-0000-0000-000017080000}"/>
    <cellStyle name="Note 8 3" xfId="922" xr:uid="{00000000-0005-0000-0000-000018080000}"/>
    <cellStyle name="Note 8 4" xfId="1000" xr:uid="{00000000-0005-0000-0000-000019080000}"/>
    <cellStyle name="Note 8 5" xfId="703" xr:uid="{00000000-0005-0000-0000-00001A080000}"/>
    <cellStyle name="Note 8 6" xfId="1056" xr:uid="{00000000-0005-0000-0000-00001B080000}"/>
    <cellStyle name="Note 8 7" xfId="1257" xr:uid="{00000000-0005-0000-0000-00001C080000}"/>
    <cellStyle name="Note 8 8" xfId="1297" xr:uid="{00000000-0005-0000-0000-00001D080000}"/>
    <cellStyle name="Note 8 9" xfId="1526" xr:uid="{00000000-0005-0000-0000-00001E080000}"/>
    <cellStyle name="Note 9" xfId="475" xr:uid="{00000000-0005-0000-0000-00001F080000}"/>
    <cellStyle name="Note 9 10" xfId="1597" xr:uid="{00000000-0005-0000-0000-000020080000}"/>
    <cellStyle name="Note 9 11" xfId="1360" xr:uid="{00000000-0005-0000-0000-000021080000}"/>
    <cellStyle name="Note 9 12" xfId="1797" xr:uid="{00000000-0005-0000-0000-000022080000}"/>
    <cellStyle name="Note 9 13" xfId="1866" xr:uid="{00000000-0005-0000-0000-000023080000}"/>
    <cellStyle name="Note 9 14" xfId="2559" xr:uid="{00000000-0005-0000-0000-000024080000}"/>
    <cellStyle name="Note 9 15" xfId="2167" xr:uid="{00000000-0005-0000-0000-000025080000}"/>
    <cellStyle name="Note 9 16" xfId="2384" xr:uid="{00000000-0005-0000-0000-000026080000}"/>
    <cellStyle name="Note 9 17" xfId="2655" xr:uid="{00000000-0005-0000-0000-000027080000}"/>
    <cellStyle name="Note 9 18" xfId="2423" xr:uid="{00000000-0005-0000-0000-000028080000}"/>
    <cellStyle name="Note 9 19" xfId="2162" xr:uid="{00000000-0005-0000-0000-000029080000}"/>
    <cellStyle name="Note 9 2" xfId="872" xr:uid="{00000000-0005-0000-0000-00002A080000}"/>
    <cellStyle name="Note 9 20" xfId="2276" xr:uid="{00000000-0005-0000-0000-00002B080000}"/>
    <cellStyle name="Note 9 21" xfId="2469" xr:uid="{00000000-0005-0000-0000-00002C080000}"/>
    <cellStyle name="Note 9 3" xfId="778" xr:uid="{00000000-0005-0000-0000-00002D080000}"/>
    <cellStyle name="Note 9 4" xfId="1152" xr:uid="{00000000-0005-0000-0000-00002E080000}"/>
    <cellStyle name="Note 9 5" xfId="1014" xr:uid="{00000000-0005-0000-0000-00002F080000}"/>
    <cellStyle name="Note 9 6" xfId="756" xr:uid="{00000000-0005-0000-0000-000030080000}"/>
    <cellStyle name="Note 9 7" xfId="1002" xr:uid="{00000000-0005-0000-0000-000031080000}"/>
    <cellStyle name="Note 9 8" xfId="1283" xr:uid="{00000000-0005-0000-0000-000032080000}"/>
    <cellStyle name="Note 9 9" xfId="1553" xr:uid="{00000000-0005-0000-0000-000033080000}"/>
    <cellStyle name="Output" xfId="10" builtinId="21" customBuiltin="1"/>
    <cellStyle name="Output 10" xfId="681" xr:uid="{00000000-0005-0000-0000-000035080000}"/>
    <cellStyle name="Output 10 10" xfId="1584" xr:uid="{00000000-0005-0000-0000-000036080000}"/>
    <cellStyle name="Output 10 11" xfId="1997" xr:uid="{00000000-0005-0000-0000-000037080000}"/>
    <cellStyle name="Output 10 12" xfId="2021" xr:uid="{00000000-0005-0000-0000-000038080000}"/>
    <cellStyle name="Output 10 13" xfId="2551" xr:uid="{00000000-0005-0000-0000-000039080000}"/>
    <cellStyle name="Output 10 14" xfId="2661" xr:uid="{00000000-0005-0000-0000-00003A080000}"/>
    <cellStyle name="Output 10 15" xfId="2350" xr:uid="{00000000-0005-0000-0000-00003B080000}"/>
    <cellStyle name="Output 10 16" xfId="2878" xr:uid="{00000000-0005-0000-0000-00003C080000}"/>
    <cellStyle name="Output 10 17" xfId="2173" xr:uid="{00000000-0005-0000-0000-00003D080000}"/>
    <cellStyle name="Output 10 18" xfId="2963" xr:uid="{00000000-0005-0000-0000-00003E080000}"/>
    <cellStyle name="Output 10 19" xfId="2989" xr:uid="{00000000-0005-0000-0000-00003F080000}"/>
    <cellStyle name="Output 10 2" xfId="975" xr:uid="{00000000-0005-0000-0000-000040080000}"/>
    <cellStyle name="Output 10 3" xfId="1173" xr:uid="{00000000-0005-0000-0000-000041080000}"/>
    <cellStyle name="Output 10 4" xfId="1222" xr:uid="{00000000-0005-0000-0000-000042080000}"/>
    <cellStyle name="Output 10 5" xfId="1264" xr:uid="{00000000-0005-0000-0000-000043080000}"/>
    <cellStyle name="Output 10 6" xfId="1284" xr:uid="{00000000-0005-0000-0000-000044080000}"/>
    <cellStyle name="Output 10 7" xfId="1309" xr:uid="{00000000-0005-0000-0000-000045080000}"/>
    <cellStyle name="Output 10 8" xfId="1751" xr:uid="{00000000-0005-0000-0000-000046080000}"/>
    <cellStyle name="Output 10 9" xfId="1364" xr:uid="{00000000-0005-0000-0000-000047080000}"/>
    <cellStyle name="Output 11" xfId="675" xr:uid="{00000000-0005-0000-0000-000048080000}"/>
    <cellStyle name="Output 11 10" xfId="1844" xr:uid="{00000000-0005-0000-0000-000049080000}"/>
    <cellStyle name="Output 11 11" xfId="1993" xr:uid="{00000000-0005-0000-0000-00004A080000}"/>
    <cellStyle name="Output 11 12" xfId="2020" xr:uid="{00000000-0005-0000-0000-00004B080000}"/>
    <cellStyle name="Output 11 13" xfId="2383" xr:uid="{00000000-0005-0000-0000-00004C080000}"/>
    <cellStyle name="Output 11 14" xfId="2653" xr:uid="{00000000-0005-0000-0000-00004D080000}"/>
    <cellStyle name="Output 11 15" xfId="2130" xr:uid="{00000000-0005-0000-0000-00004E080000}"/>
    <cellStyle name="Output 11 16" xfId="2872" xr:uid="{00000000-0005-0000-0000-00004F080000}"/>
    <cellStyle name="Output 11 17" xfId="2945" xr:uid="{00000000-0005-0000-0000-000050080000}"/>
    <cellStyle name="Output 11 18" xfId="2962" xr:uid="{00000000-0005-0000-0000-000051080000}"/>
    <cellStyle name="Output 11 19" xfId="2988" xr:uid="{00000000-0005-0000-0000-000052080000}"/>
    <cellStyle name="Output 11 2" xfId="973" xr:uid="{00000000-0005-0000-0000-000053080000}"/>
    <cellStyle name="Output 11 3" xfId="1169" xr:uid="{00000000-0005-0000-0000-000054080000}"/>
    <cellStyle name="Output 11 4" xfId="1220" xr:uid="{00000000-0005-0000-0000-000055080000}"/>
    <cellStyle name="Output 11 5" xfId="1262" xr:uid="{00000000-0005-0000-0000-000056080000}"/>
    <cellStyle name="Output 11 6" xfId="1282" xr:uid="{00000000-0005-0000-0000-000057080000}"/>
    <cellStyle name="Output 11 7" xfId="1307" xr:uid="{00000000-0005-0000-0000-000058080000}"/>
    <cellStyle name="Output 11 8" xfId="1742" xr:uid="{00000000-0005-0000-0000-000059080000}"/>
    <cellStyle name="Output 11 9" xfId="1378" xr:uid="{00000000-0005-0000-0000-00005A080000}"/>
    <cellStyle name="Output 12" xfId="81" xr:uid="{00000000-0005-0000-0000-00005B080000}"/>
    <cellStyle name="Output 12 10" xfId="2625" xr:uid="{00000000-0005-0000-0000-00005C080000}"/>
    <cellStyle name="Output 12 11" xfId="2948" xr:uid="{00000000-0005-0000-0000-00005D080000}"/>
    <cellStyle name="Output 12 12" xfId="2570" xr:uid="{00000000-0005-0000-0000-00005E080000}"/>
    <cellStyle name="Output 12 13" xfId="2907" xr:uid="{00000000-0005-0000-0000-00005F080000}"/>
    <cellStyle name="Output 12 2" xfId="1720" xr:uid="{00000000-0005-0000-0000-000060080000}"/>
    <cellStyle name="Output 12 3" xfId="1523" xr:uid="{00000000-0005-0000-0000-000061080000}"/>
    <cellStyle name="Output 12 4" xfId="1491" xr:uid="{00000000-0005-0000-0000-000062080000}"/>
    <cellStyle name="Output 12 5" xfId="1995" xr:uid="{00000000-0005-0000-0000-000063080000}"/>
    <cellStyle name="Output 12 6" xfId="1404" xr:uid="{00000000-0005-0000-0000-000064080000}"/>
    <cellStyle name="Output 12 7" xfId="2417" xr:uid="{00000000-0005-0000-0000-000065080000}"/>
    <cellStyle name="Output 12 8" xfId="2630" xr:uid="{00000000-0005-0000-0000-000066080000}"/>
    <cellStyle name="Output 12 9" xfId="2739" xr:uid="{00000000-0005-0000-0000-000067080000}"/>
    <cellStyle name="Output 13" xfId="774" xr:uid="{00000000-0005-0000-0000-000068080000}"/>
    <cellStyle name="Output 13 10" xfId="2403" xr:uid="{00000000-0005-0000-0000-000069080000}"/>
    <cellStyle name="Output 13 11" xfId="2762" xr:uid="{00000000-0005-0000-0000-00006A080000}"/>
    <cellStyle name="Output 13 12" xfId="2713" xr:uid="{00000000-0005-0000-0000-00006B080000}"/>
    <cellStyle name="Output 13 13" xfId="2378" xr:uid="{00000000-0005-0000-0000-00006C080000}"/>
    <cellStyle name="Output 13 2" xfId="1571" xr:uid="{00000000-0005-0000-0000-00006D080000}"/>
    <cellStyle name="Output 13 3" xfId="1595" xr:uid="{00000000-0005-0000-0000-00006E080000}"/>
    <cellStyle name="Output 13 4" xfId="1948" xr:uid="{00000000-0005-0000-0000-00006F080000}"/>
    <cellStyle name="Output 13 5" xfId="1914" xr:uid="{00000000-0005-0000-0000-000070080000}"/>
    <cellStyle name="Output 13 6" xfId="1933" xr:uid="{00000000-0005-0000-0000-000071080000}"/>
    <cellStyle name="Output 13 7" xfId="2466" xr:uid="{00000000-0005-0000-0000-000072080000}"/>
    <cellStyle name="Output 13 8" xfId="2473" xr:uid="{00000000-0005-0000-0000-000073080000}"/>
    <cellStyle name="Output 13 9" xfId="2401" xr:uid="{00000000-0005-0000-0000-000074080000}"/>
    <cellStyle name="Output 14" xfId="1772" xr:uid="{00000000-0005-0000-0000-000075080000}"/>
    <cellStyle name="Output 14 10" xfId="2521" xr:uid="{00000000-0005-0000-0000-000076080000}"/>
    <cellStyle name="Output 14 11" xfId="2970" xr:uid="{00000000-0005-0000-0000-000077080000}"/>
    <cellStyle name="Output 14 12" xfId="2993" xr:uid="{00000000-0005-0000-0000-000078080000}"/>
    <cellStyle name="Output 14 2" xfId="1556" xr:uid="{00000000-0005-0000-0000-000079080000}"/>
    <cellStyle name="Output 14 3" xfId="1979" xr:uid="{00000000-0005-0000-0000-00007A080000}"/>
    <cellStyle name="Output 14 4" xfId="2003" xr:uid="{00000000-0005-0000-0000-00007B080000}"/>
    <cellStyle name="Output 14 5" xfId="2025" xr:uid="{00000000-0005-0000-0000-00007C080000}"/>
    <cellStyle name="Output 14 6" xfId="2244" xr:uid="{00000000-0005-0000-0000-00007D080000}"/>
    <cellStyle name="Output 14 7" xfId="2674" xr:uid="{00000000-0005-0000-0000-00007E080000}"/>
    <cellStyle name="Output 14 8" xfId="2259" xr:uid="{00000000-0005-0000-0000-00007F080000}"/>
    <cellStyle name="Output 14 9" xfId="2890" xr:uid="{00000000-0005-0000-0000-000080080000}"/>
    <cellStyle name="Output 15" xfId="1785" xr:uid="{00000000-0005-0000-0000-000081080000}"/>
    <cellStyle name="Output 15 10" xfId="2928" xr:uid="{00000000-0005-0000-0000-000082080000}"/>
    <cellStyle name="Output 15 11" xfId="2972" xr:uid="{00000000-0005-0000-0000-000083080000}"/>
    <cellStyle name="Output 15 12" xfId="2994" xr:uid="{00000000-0005-0000-0000-000084080000}"/>
    <cellStyle name="Output 15 2" xfId="1922" xr:uid="{00000000-0005-0000-0000-000085080000}"/>
    <cellStyle name="Output 15 3" xfId="1985" xr:uid="{00000000-0005-0000-0000-000086080000}"/>
    <cellStyle name="Output 15 4" xfId="2008" xr:uid="{00000000-0005-0000-0000-000087080000}"/>
    <cellStyle name="Output 15 5" xfId="2026" xr:uid="{00000000-0005-0000-0000-000088080000}"/>
    <cellStyle name="Output 15 6" xfId="2243" xr:uid="{00000000-0005-0000-0000-000089080000}"/>
    <cellStyle name="Output 15 7" xfId="2686" xr:uid="{00000000-0005-0000-0000-00008A080000}"/>
    <cellStyle name="Output 15 8" xfId="2729" xr:uid="{00000000-0005-0000-0000-00008B080000}"/>
    <cellStyle name="Output 15 9" xfId="2895" xr:uid="{00000000-0005-0000-0000-00008C080000}"/>
    <cellStyle name="Output 16" xfId="2053" xr:uid="{00000000-0005-0000-0000-00008D080000}"/>
    <cellStyle name="Output 2" xfId="154" xr:uid="{00000000-0005-0000-0000-00008E080000}"/>
    <cellStyle name="Output 2 10" xfId="1065" xr:uid="{00000000-0005-0000-0000-00008F080000}"/>
    <cellStyle name="Output 2 11" xfId="1373" xr:uid="{00000000-0005-0000-0000-000090080000}"/>
    <cellStyle name="Output 2 12" xfId="1366" xr:uid="{00000000-0005-0000-0000-000091080000}"/>
    <cellStyle name="Output 2 13" xfId="1857" xr:uid="{00000000-0005-0000-0000-000092080000}"/>
    <cellStyle name="Output 2 14" xfId="1991" xr:uid="{00000000-0005-0000-0000-000093080000}"/>
    <cellStyle name="Output 2 15" xfId="1982" xr:uid="{00000000-0005-0000-0000-000094080000}"/>
    <cellStyle name="Output 2 16" xfId="2553" xr:uid="{00000000-0005-0000-0000-000095080000}"/>
    <cellStyle name="Output 2 17" xfId="2505" xr:uid="{00000000-0005-0000-0000-000096080000}"/>
    <cellStyle name="Output 2 18" xfId="2354" xr:uid="{00000000-0005-0000-0000-000097080000}"/>
    <cellStyle name="Output 2 19" xfId="2270" xr:uid="{00000000-0005-0000-0000-000098080000}"/>
    <cellStyle name="Output 2 2" xfId="274" xr:uid="{00000000-0005-0000-0000-000099080000}"/>
    <cellStyle name="Output 2 2 10" xfId="1441" xr:uid="{00000000-0005-0000-0000-00009A080000}"/>
    <cellStyle name="Output 2 2 11" xfId="1339" xr:uid="{00000000-0005-0000-0000-00009B080000}"/>
    <cellStyle name="Output 2 2 12" xfId="1375" xr:uid="{00000000-0005-0000-0000-00009C080000}"/>
    <cellStyle name="Output 2 2 13" xfId="1838" xr:uid="{00000000-0005-0000-0000-00009D080000}"/>
    <cellStyle name="Output 2 2 14" xfId="1409" xr:uid="{00000000-0005-0000-0000-00009E080000}"/>
    <cellStyle name="Output 2 2 15" xfId="2281" xr:uid="{00000000-0005-0000-0000-00009F080000}"/>
    <cellStyle name="Output 2 2 16" xfId="2519" xr:uid="{00000000-0005-0000-0000-0000A0080000}"/>
    <cellStyle name="Output 2 2 17" xfId="2230" xr:uid="{00000000-0005-0000-0000-0000A1080000}"/>
    <cellStyle name="Output 2 2 18" xfId="2405" xr:uid="{00000000-0005-0000-0000-0000A2080000}"/>
    <cellStyle name="Output 2 2 19" xfId="2437" xr:uid="{00000000-0005-0000-0000-0000A3080000}"/>
    <cellStyle name="Output 2 2 2" xfId="570" xr:uid="{00000000-0005-0000-0000-0000A4080000}"/>
    <cellStyle name="Output 2 2 2 10" xfId="1834" xr:uid="{00000000-0005-0000-0000-0000A5080000}"/>
    <cellStyle name="Output 2 2 2 11" xfId="1968" xr:uid="{00000000-0005-0000-0000-0000A6080000}"/>
    <cellStyle name="Output 2 2 2 12" xfId="1733" xr:uid="{00000000-0005-0000-0000-0000A7080000}"/>
    <cellStyle name="Output 2 2 2 13" xfId="2039" xr:uid="{00000000-0005-0000-0000-0000A8080000}"/>
    <cellStyle name="Output 2 2 2 14" xfId="2609" xr:uid="{00000000-0005-0000-0000-0000A9080000}"/>
    <cellStyle name="Output 2 2 2 15" xfId="2626" xr:uid="{00000000-0005-0000-0000-0000AA080000}"/>
    <cellStyle name="Output 2 2 2 16" xfId="2595" xr:uid="{00000000-0005-0000-0000-0000AB080000}"/>
    <cellStyle name="Output 2 2 2 17" xfId="2054" xr:uid="{00000000-0005-0000-0000-0000AC080000}"/>
    <cellStyle name="Output 2 2 2 18" xfId="2396" xr:uid="{00000000-0005-0000-0000-0000AD080000}"/>
    <cellStyle name="Output 2 2 2 19" xfId="2740" xr:uid="{00000000-0005-0000-0000-0000AE080000}"/>
    <cellStyle name="Output 2 2 2 2" xfId="913" xr:uid="{00000000-0005-0000-0000-0000AF080000}"/>
    <cellStyle name="Output 2 2 2 3" xfId="1110" xr:uid="{00000000-0005-0000-0000-0000B0080000}"/>
    <cellStyle name="Output 2 2 2 4" xfId="1182" xr:uid="{00000000-0005-0000-0000-0000B1080000}"/>
    <cellStyle name="Output 2 2 2 5" xfId="986" xr:uid="{00000000-0005-0000-0000-0000B2080000}"/>
    <cellStyle name="Output 2 2 2 6" xfId="727" xr:uid="{00000000-0005-0000-0000-0000B3080000}"/>
    <cellStyle name="Output 2 2 2 7" xfId="1189" xr:uid="{00000000-0005-0000-0000-0000B4080000}"/>
    <cellStyle name="Output 2 2 2 8" xfId="1629" xr:uid="{00000000-0005-0000-0000-0000B5080000}"/>
    <cellStyle name="Output 2 2 2 9" xfId="1451" xr:uid="{00000000-0005-0000-0000-0000B6080000}"/>
    <cellStyle name="Output 2 2 20" xfId="2446" xr:uid="{00000000-0005-0000-0000-0000B7080000}"/>
    <cellStyle name="Output 2 2 21" xfId="2816" xr:uid="{00000000-0005-0000-0000-0000B8080000}"/>
    <cellStyle name="Output 2 2 22" xfId="2911" xr:uid="{00000000-0005-0000-0000-0000B9080000}"/>
    <cellStyle name="Output 2 2 3" xfId="789" xr:uid="{00000000-0005-0000-0000-0000BA080000}"/>
    <cellStyle name="Output 2 2 4" xfId="870" xr:uid="{00000000-0005-0000-0000-0000BB080000}"/>
    <cellStyle name="Output 2 2 5" xfId="1136" xr:uid="{00000000-0005-0000-0000-0000BC080000}"/>
    <cellStyle name="Output 2 2 6" xfId="1178" xr:uid="{00000000-0005-0000-0000-0000BD080000}"/>
    <cellStyle name="Output 2 2 7" xfId="1101" xr:uid="{00000000-0005-0000-0000-0000BE080000}"/>
    <cellStyle name="Output 2 2 8" xfId="1023" xr:uid="{00000000-0005-0000-0000-0000BF080000}"/>
    <cellStyle name="Output 2 2 9" xfId="911" xr:uid="{00000000-0005-0000-0000-0000C0080000}"/>
    <cellStyle name="Output 2 20" xfId="2822" xr:uid="{00000000-0005-0000-0000-0000C1080000}"/>
    <cellStyle name="Output 2 21" xfId="2266" xr:uid="{00000000-0005-0000-0000-0000C2080000}"/>
    <cellStyle name="Output 2 22" xfId="2813" xr:uid="{00000000-0005-0000-0000-0000C3080000}"/>
    <cellStyle name="Output 2 23" xfId="2774" xr:uid="{00000000-0005-0000-0000-0000C4080000}"/>
    <cellStyle name="Output 2 3" xfId="508" xr:uid="{00000000-0005-0000-0000-0000C5080000}"/>
    <cellStyle name="Output 2 3 10" xfId="1725" xr:uid="{00000000-0005-0000-0000-0000C6080000}"/>
    <cellStyle name="Output 2 3 11" xfId="1908" xr:uid="{00000000-0005-0000-0000-0000C7080000}"/>
    <cellStyle name="Output 2 3 12" xfId="1384" xr:uid="{00000000-0005-0000-0000-0000C8080000}"/>
    <cellStyle name="Output 2 3 13" xfId="2450" xr:uid="{00000000-0005-0000-0000-0000C9080000}"/>
    <cellStyle name="Output 2 3 14" xfId="2040" xr:uid="{00000000-0005-0000-0000-0000CA080000}"/>
    <cellStyle name="Output 2 3 15" xfId="2242" xr:uid="{00000000-0005-0000-0000-0000CB080000}"/>
    <cellStyle name="Output 2 3 16" xfId="2161" xr:uid="{00000000-0005-0000-0000-0000CC080000}"/>
    <cellStyle name="Output 2 3 17" xfId="2881" xr:uid="{00000000-0005-0000-0000-0000CD080000}"/>
    <cellStyle name="Output 2 3 18" xfId="2936" xr:uid="{00000000-0005-0000-0000-0000CE080000}"/>
    <cellStyle name="Output 2 3 19" xfId="2737" xr:uid="{00000000-0005-0000-0000-0000CF080000}"/>
    <cellStyle name="Output 2 3 2" xfId="889" xr:uid="{00000000-0005-0000-0000-0000D0080000}"/>
    <cellStyle name="Output 2 3 3" xfId="1081" xr:uid="{00000000-0005-0000-0000-0000D1080000}"/>
    <cellStyle name="Output 2 3 4" xfId="712" xr:uid="{00000000-0005-0000-0000-0000D2080000}"/>
    <cellStyle name="Output 2 3 5" xfId="798" xr:uid="{00000000-0005-0000-0000-0000D3080000}"/>
    <cellStyle name="Output 2 3 6" xfId="1168" xr:uid="{00000000-0005-0000-0000-0000D4080000}"/>
    <cellStyle name="Output 2 3 7" xfId="1250" xr:uid="{00000000-0005-0000-0000-0000D5080000}"/>
    <cellStyle name="Output 2 3 8" xfId="1575" xr:uid="{00000000-0005-0000-0000-0000D6080000}"/>
    <cellStyle name="Output 2 3 9" xfId="1504" xr:uid="{00000000-0005-0000-0000-0000D7080000}"/>
    <cellStyle name="Output 2 4" xfId="744" xr:uid="{00000000-0005-0000-0000-0000D8080000}"/>
    <cellStyle name="Output 2 5" xfId="1024" xr:uid="{00000000-0005-0000-0000-0000D9080000}"/>
    <cellStyle name="Output 2 6" xfId="1120" xr:uid="{00000000-0005-0000-0000-0000DA080000}"/>
    <cellStyle name="Output 2 7" xfId="1149" xr:uid="{00000000-0005-0000-0000-0000DB080000}"/>
    <cellStyle name="Output 2 8" xfId="1108" xr:uid="{00000000-0005-0000-0000-0000DC080000}"/>
    <cellStyle name="Output 2 9" xfId="1239" xr:uid="{00000000-0005-0000-0000-0000DD080000}"/>
    <cellStyle name="Output 3" xfId="235" xr:uid="{00000000-0005-0000-0000-0000DE080000}"/>
    <cellStyle name="Output 3 10" xfId="1412" xr:uid="{00000000-0005-0000-0000-0000DF080000}"/>
    <cellStyle name="Output 3 11" xfId="1388" xr:uid="{00000000-0005-0000-0000-0000E0080000}"/>
    <cellStyle name="Output 3 12" xfId="1880" xr:uid="{00000000-0005-0000-0000-0000E1080000}"/>
    <cellStyle name="Output 3 13" xfId="1479" xr:uid="{00000000-0005-0000-0000-0000E2080000}"/>
    <cellStyle name="Output 3 14" xfId="1673" xr:uid="{00000000-0005-0000-0000-0000E3080000}"/>
    <cellStyle name="Output 3 15" xfId="2333" xr:uid="{00000000-0005-0000-0000-0000E4080000}"/>
    <cellStyle name="Output 3 16" xfId="2057" xr:uid="{00000000-0005-0000-0000-0000E5080000}"/>
    <cellStyle name="Output 3 17" xfId="2656" xr:uid="{00000000-0005-0000-0000-0000E6080000}"/>
    <cellStyle name="Output 3 18" xfId="2295" xr:uid="{00000000-0005-0000-0000-0000E7080000}"/>
    <cellStyle name="Output 3 19" xfId="2124" xr:uid="{00000000-0005-0000-0000-0000E8080000}"/>
    <cellStyle name="Output 3 2" xfId="553" xr:uid="{00000000-0005-0000-0000-0000E9080000}"/>
    <cellStyle name="Output 3 2 10" xfId="1942" xr:uid="{00000000-0005-0000-0000-0000EA080000}"/>
    <cellStyle name="Output 3 2 11" xfId="1878" xr:uid="{00000000-0005-0000-0000-0000EB080000}"/>
    <cellStyle name="Output 3 2 12" xfId="1627" xr:uid="{00000000-0005-0000-0000-0000EC080000}"/>
    <cellStyle name="Output 3 2 13" xfId="2529" xr:uid="{00000000-0005-0000-0000-0000ED080000}"/>
    <cellStyle name="Output 3 2 14" xfId="2043" xr:uid="{00000000-0005-0000-0000-0000EE080000}"/>
    <cellStyle name="Output 3 2 15" xfId="2730" xr:uid="{00000000-0005-0000-0000-0000EF080000}"/>
    <cellStyle name="Output 3 2 16" xfId="2220" xr:uid="{00000000-0005-0000-0000-0000F0080000}"/>
    <cellStyle name="Output 3 2 17" xfId="2129" xr:uid="{00000000-0005-0000-0000-0000F1080000}"/>
    <cellStyle name="Output 3 2 18" xfId="2954" xr:uid="{00000000-0005-0000-0000-0000F2080000}"/>
    <cellStyle name="Output 3 2 19" xfId="2889" xr:uid="{00000000-0005-0000-0000-0000F3080000}"/>
    <cellStyle name="Output 3 2 2" xfId="903" xr:uid="{00000000-0005-0000-0000-0000F4080000}"/>
    <cellStyle name="Output 3 2 3" xfId="1098" xr:uid="{00000000-0005-0000-0000-0000F5080000}"/>
    <cellStyle name="Output 3 2 4" xfId="941" xr:uid="{00000000-0005-0000-0000-0000F6080000}"/>
    <cellStyle name="Output 3 2 5" xfId="994" xr:uid="{00000000-0005-0000-0000-0000F7080000}"/>
    <cellStyle name="Output 3 2 6" xfId="1055" xr:uid="{00000000-0005-0000-0000-0000F8080000}"/>
    <cellStyle name="Output 3 2 7" xfId="817" xr:uid="{00000000-0005-0000-0000-0000F9080000}"/>
    <cellStyle name="Output 3 2 8" xfId="1613" xr:uid="{00000000-0005-0000-0000-0000FA080000}"/>
    <cellStyle name="Output 3 2 9" xfId="1723" xr:uid="{00000000-0005-0000-0000-0000FB080000}"/>
    <cellStyle name="Output 3 20" xfId="2857" xr:uid="{00000000-0005-0000-0000-0000FC080000}"/>
    <cellStyle name="Output 3 21" xfId="2565" xr:uid="{00000000-0005-0000-0000-0000FD080000}"/>
    <cellStyle name="Output 3 22" xfId="2142" xr:uid="{00000000-0005-0000-0000-0000FE080000}"/>
    <cellStyle name="Output 3 3" xfId="771" xr:uid="{00000000-0005-0000-0000-0000FF080000}"/>
    <cellStyle name="Output 3 4" xfId="764" xr:uid="{00000000-0005-0000-0000-000000090000}"/>
    <cellStyle name="Output 3 5" xfId="776" xr:uid="{00000000-0005-0000-0000-000001090000}"/>
    <cellStyle name="Output 3 6" xfId="987" xr:uid="{00000000-0005-0000-0000-000002090000}"/>
    <cellStyle name="Output 3 7" xfId="1205" xr:uid="{00000000-0005-0000-0000-000003090000}"/>
    <cellStyle name="Output 3 8" xfId="1059" xr:uid="{00000000-0005-0000-0000-000004090000}"/>
    <cellStyle name="Output 3 9" xfId="1244" xr:uid="{00000000-0005-0000-0000-000005090000}"/>
    <cellStyle name="Output 4" xfId="255" xr:uid="{00000000-0005-0000-0000-000006090000}"/>
    <cellStyle name="Output 4 10" xfId="1427" xr:uid="{00000000-0005-0000-0000-000007090000}"/>
    <cellStyle name="Output 4 11" xfId="1346" xr:uid="{00000000-0005-0000-0000-000008090000}"/>
    <cellStyle name="Output 4 12" xfId="1492" xr:uid="{00000000-0005-0000-0000-000009090000}"/>
    <cellStyle name="Output 4 13" xfId="1960" xr:uid="{00000000-0005-0000-0000-00000A090000}"/>
    <cellStyle name="Output 4 14" xfId="2006" xr:uid="{00000000-0005-0000-0000-00000B090000}"/>
    <cellStyle name="Output 4 15" xfId="2330" xr:uid="{00000000-0005-0000-0000-00000C090000}"/>
    <cellStyle name="Output 4 16" xfId="2079" xr:uid="{00000000-0005-0000-0000-00000D090000}"/>
    <cellStyle name="Output 4 17" xfId="2697" xr:uid="{00000000-0005-0000-0000-00000E090000}"/>
    <cellStyle name="Output 4 18" xfId="2073" xr:uid="{00000000-0005-0000-0000-00000F090000}"/>
    <cellStyle name="Output 4 19" xfId="2859" xr:uid="{00000000-0005-0000-0000-000010090000}"/>
    <cellStyle name="Output 4 2" xfId="563" xr:uid="{00000000-0005-0000-0000-000011090000}"/>
    <cellStyle name="Output 4 2 10" xfId="1565" xr:uid="{00000000-0005-0000-0000-000012090000}"/>
    <cellStyle name="Output 4 2 11" xfId="1899" xr:uid="{00000000-0005-0000-0000-000013090000}"/>
    <cellStyle name="Output 4 2 12" xfId="1489" xr:uid="{00000000-0005-0000-0000-000014090000}"/>
    <cellStyle name="Output 4 2 13" xfId="2298" xr:uid="{00000000-0005-0000-0000-000015090000}"/>
    <cellStyle name="Output 4 2 14" xfId="2407" xr:uid="{00000000-0005-0000-0000-000016090000}"/>
    <cellStyle name="Output 4 2 15" xfId="2434" xr:uid="{00000000-0005-0000-0000-000017090000}"/>
    <cellStyle name="Output 4 2 16" xfId="2808" xr:uid="{00000000-0005-0000-0000-000018090000}"/>
    <cellStyle name="Output 4 2 17" xfId="2185" xr:uid="{00000000-0005-0000-0000-000019090000}"/>
    <cellStyle name="Output 4 2 18" xfId="2585" xr:uid="{00000000-0005-0000-0000-00001A090000}"/>
    <cellStyle name="Output 4 2 19" xfId="2169" xr:uid="{00000000-0005-0000-0000-00001B090000}"/>
    <cellStyle name="Output 4 2 2" xfId="909" xr:uid="{00000000-0005-0000-0000-00001C090000}"/>
    <cellStyle name="Output 4 2 3" xfId="1104" xr:uid="{00000000-0005-0000-0000-00001D090000}"/>
    <cellStyle name="Output 4 2 4" xfId="920" xr:uid="{00000000-0005-0000-0000-00001E090000}"/>
    <cellStyle name="Output 4 2 5" xfId="1223" xr:uid="{00000000-0005-0000-0000-00001F090000}"/>
    <cellStyle name="Output 4 2 6" xfId="1150" xr:uid="{00000000-0005-0000-0000-000020090000}"/>
    <cellStyle name="Output 4 2 7" xfId="1285" xr:uid="{00000000-0005-0000-0000-000021090000}"/>
    <cellStyle name="Output 4 2 8" xfId="1621" xr:uid="{00000000-0005-0000-0000-000022090000}"/>
    <cellStyle name="Output 4 2 9" xfId="1832" xr:uid="{00000000-0005-0000-0000-000023090000}"/>
    <cellStyle name="Output 4 20" xfId="2622" xr:uid="{00000000-0005-0000-0000-000024090000}"/>
    <cellStyle name="Output 4 21" xfId="2940" xr:uid="{00000000-0005-0000-0000-000025090000}"/>
    <cellStyle name="Output 4 22" xfId="2880" xr:uid="{00000000-0005-0000-0000-000026090000}"/>
    <cellStyle name="Output 4 3" xfId="782" xr:uid="{00000000-0005-0000-0000-000027090000}"/>
    <cellStyle name="Output 4 4" xfId="858" xr:uid="{00000000-0005-0000-0000-000028090000}"/>
    <cellStyle name="Output 4 5" xfId="1069" xr:uid="{00000000-0005-0000-0000-000029090000}"/>
    <cellStyle name="Output 4 6" xfId="736" xr:uid="{00000000-0005-0000-0000-00002A090000}"/>
    <cellStyle name="Output 4 7" xfId="830" xr:uid="{00000000-0005-0000-0000-00002B090000}"/>
    <cellStyle name="Output 4 8" xfId="1179" xr:uid="{00000000-0005-0000-0000-00002C090000}"/>
    <cellStyle name="Output 4 9" xfId="1067" xr:uid="{00000000-0005-0000-0000-00002D090000}"/>
    <cellStyle name="Output 5" xfId="299" xr:uid="{00000000-0005-0000-0000-00002E090000}"/>
    <cellStyle name="Output 6" xfId="397" xr:uid="{00000000-0005-0000-0000-00002F090000}"/>
    <cellStyle name="Output 6 10" xfId="1936" xr:uid="{00000000-0005-0000-0000-000030090000}"/>
    <cellStyle name="Output 6 11" xfId="1416" xr:uid="{00000000-0005-0000-0000-000031090000}"/>
    <cellStyle name="Output 6 12" xfId="1839" xr:uid="{00000000-0005-0000-0000-000032090000}"/>
    <cellStyle name="Output 6 13" xfId="2577" xr:uid="{00000000-0005-0000-0000-000033090000}"/>
    <cellStyle name="Output 6 14" xfId="2404" xr:uid="{00000000-0005-0000-0000-000034090000}"/>
    <cellStyle name="Output 6 15" xfId="2641" xr:uid="{00000000-0005-0000-0000-000035090000}"/>
    <cellStyle name="Output 6 16" xfId="2583" xr:uid="{00000000-0005-0000-0000-000036090000}"/>
    <cellStyle name="Output 6 17" xfId="2896" xr:uid="{00000000-0005-0000-0000-000037090000}"/>
    <cellStyle name="Output 6 18" xfId="2923" xr:uid="{00000000-0005-0000-0000-000038090000}"/>
    <cellStyle name="Output 6 19" xfId="2979" xr:uid="{00000000-0005-0000-0000-000039090000}"/>
    <cellStyle name="Output 6 2" xfId="846" xr:uid="{00000000-0005-0000-0000-00003A090000}"/>
    <cellStyle name="Output 6 3" xfId="875" xr:uid="{00000000-0005-0000-0000-00003B090000}"/>
    <cellStyle name="Output 6 4" xfId="1044" xr:uid="{00000000-0005-0000-0000-00003C090000}"/>
    <cellStyle name="Output 6 5" xfId="1099" xr:uid="{00000000-0005-0000-0000-00003D090000}"/>
    <cellStyle name="Output 6 6" xfId="1174" xr:uid="{00000000-0005-0000-0000-00003E090000}"/>
    <cellStyle name="Output 6 7" xfId="1237" xr:uid="{00000000-0005-0000-0000-00003F090000}"/>
    <cellStyle name="Output 6 8" xfId="1501" xr:uid="{00000000-0005-0000-0000-000040090000}"/>
    <cellStyle name="Output 6 9" xfId="1656" xr:uid="{00000000-0005-0000-0000-000041090000}"/>
    <cellStyle name="Output 7" xfId="336" xr:uid="{00000000-0005-0000-0000-000042090000}"/>
    <cellStyle name="Output 7 10" xfId="1855" xr:uid="{00000000-0005-0000-0000-000043090000}"/>
    <cellStyle name="Output 7 11" xfId="1954" xr:uid="{00000000-0005-0000-0000-000044090000}"/>
    <cellStyle name="Output 7 12" xfId="2012" xr:uid="{00000000-0005-0000-0000-000045090000}"/>
    <cellStyle name="Output 7 13" xfId="2108" xr:uid="{00000000-0005-0000-0000-000046090000}"/>
    <cellStyle name="Output 7 14" xfId="2203" xr:uid="{00000000-0005-0000-0000-000047090000}"/>
    <cellStyle name="Output 7 15" xfId="2204" xr:uid="{00000000-0005-0000-0000-000048090000}"/>
    <cellStyle name="Output 7 16" xfId="2836" xr:uid="{00000000-0005-0000-0000-000049090000}"/>
    <cellStyle name="Output 7 17" xfId="2866" xr:uid="{00000000-0005-0000-0000-00004A090000}"/>
    <cellStyle name="Output 7 18" xfId="2797" xr:uid="{00000000-0005-0000-0000-00004B090000}"/>
    <cellStyle name="Output 7 19" xfId="2715" xr:uid="{00000000-0005-0000-0000-00004C090000}"/>
    <cellStyle name="Output 7 2" xfId="814" xr:uid="{00000000-0005-0000-0000-00004D090000}"/>
    <cellStyle name="Output 7 3" xfId="916" xr:uid="{00000000-0005-0000-0000-00004E090000}"/>
    <cellStyle name="Output 7 4" xfId="900" xr:uid="{00000000-0005-0000-0000-00004F090000}"/>
    <cellStyle name="Output 7 5" xfId="802" xr:uid="{00000000-0005-0000-0000-000050090000}"/>
    <cellStyle name="Output 7 6" xfId="907" xr:uid="{00000000-0005-0000-0000-000051090000}"/>
    <cellStyle name="Output 7 7" xfId="1145" xr:uid="{00000000-0005-0000-0000-000052090000}"/>
    <cellStyle name="Output 7 8" xfId="1468" xr:uid="{00000000-0005-0000-0000-000053090000}"/>
    <cellStyle name="Output 7 9" xfId="1420" xr:uid="{00000000-0005-0000-0000-000054090000}"/>
    <cellStyle name="Output 8" xfId="504" xr:uid="{00000000-0005-0000-0000-000055090000}"/>
    <cellStyle name="Output 8 10" xfId="1324" xr:uid="{00000000-0005-0000-0000-000056090000}"/>
    <cellStyle name="Output 8 11" xfId="1891" xr:uid="{00000000-0005-0000-0000-000057090000}"/>
    <cellStyle name="Output 8 12" xfId="1752" xr:uid="{00000000-0005-0000-0000-000058090000}"/>
    <cellStyle name="Output 8 13" xfId="2274" xr:uid="{00000000-0005-0000-0000-000059090000}"/>
    <cellStyle name="Output 8 14" xfId="2504" xr:uid="{00000000-0005-0000-0000-00005A090000}"/>
    <cellStyle name="Output 8 15" xfId="2339" xr:uid="{00000000-0005-0000-0000-00005B090000}"/>
    <cellStyle name="Output 8 16" xfId="2805" xr:uid="{00000000-0005-0000-0000-00005C090000}"/>
    <cellStyle name="Output 8 17" xfId="2638" xr:uid="{00000000-0005-0000-0000-00005D090000}"/>
    <cellStyle name="Output 8 18" xfId="2617" xr:uid="{00000000-0005-0000-0000-00005E090000}"/>
    <cellStyle name="Output 8 19" xfId="2967" xr:uid="{00000000-0005-0000-0000-00005F090000}"/>
    <cellStyle name="Output 8 2" xfId="885" xr:uid="{00000000-0005-0000-0000-000060090000}"/>
    <cellStyle name="Output 8 3" xfId="1079" xr:uid="{00000000-0005-0000-0000-000061090000}"/>
    <cellStyle name="Output 8 4" xfId="1073" xr:uid="{00000000-0005-0000-0000-000062090000}"/>
    <cellStyle name="Output 8 5" xfId="1086" xr:uid="{00000000-0005-0000-0000-000063090000}"/>
    <cellStyle name="Output 8 6" xfId="1232" xr:uid="{00000000-0005-0000-0000-000064090000}"/>
    <cellStyle name="Output 8 7" xfId="773" xr:uid="{00000000-0005-0000-0000-000065090000}"/>
    <cellStyle name="Output 8 8" xfId="1572" xr:uid="{00000000-0005-0000-0000-000066090000}"/>
    <cellStyle name="Output 8 9" xfId="1362" xr:uid="{00000000-0005-0000-0000-000067090000}"/>
    <cellStyle name="Output 9" xfId="673" xr:uid="{00000000-0005-0000-0000-000068090000}"/>
    <cellStyle name="Output 9 10" xfId="1677" xr:uid="{00000000-0005-0000-0000-000069090000}"/>
    <cellStyle name="Output 9 11" xfId="1845" xr:uid="{00000000-0005-0000-0000-00006A090000}"/>
    <cellStyle name="Output 9 12" xfId="2019" xr:uid="{00000000-0005-0000-0000-00006B090000}"/>
    <cellStyle name="Output 9 13" xfId="2492" xr:uid="{00000000-0005-0000-0000-00006C090000}"/>
    <cellStyle name="Output 9 14" xfId="2649" xr:uid="{00000000-0005-0000-0000-00006D090000}"/>
    <cellStyle name="Output 9 15" xfId="2672" xr:uid="{00000000-0005-0000-0000-00006E090000}"/>
    <cellStyle name="Output 9 16" xfId="2870" xr:uid="{00000000-0005-0000-0000-00006F090000}"/>
    <cellStyle name="Output 9 17" xfId="2382" xr:uid="{00000000-0005-0000-0000-000070090000}"/>
    <cellStyle name="Output 9 18" xfId="2960" xr:uid="{00000000-0005-0000-0000-000071090000}"/>
    <cellStyle name="Output 9 19" xfId="2987" xr:uid="{00000000-0005-0000-0000-000072090000}"/>
    <cellStyle name="Output 9 2" xfId="972" xr:uid="{00000000-0005-0000-0000-000073090000}"/>
    <cellStyle name="Output 9 3" xfId="1167" xr:uid="{00000000-0005-0000-0000-000074090000}"/>
    <cellStyle name="Output 9 4" xfId="1218" xr:uid="{00000000-0005-0000-0000-000075090000}"/>
    <cellStyle name="Output 9 5" xfId="1260" xr:uid="{00000000-0005-0000-0000-000076090000}"/>
    <cellStyle name="Output 9 6" xfId="1281" xr:uid="{00000000-0005-0000-0000-000077090000}"/>
    <cellStyle name="Output 9 7" xfId="1306" xr:uid="{00000000-0005-0000-0000-000078090000}"/>
    <cellStyle name="Output 9 8" xfId="1740" xr:uid="{00000000-0005-0000-0000-000079090000}"/>
    <cellStyle name="Output 9 9" xfId="1862" xr:uid="{00000000-0005-0000-0000-00007A090000}"/>
    <cellStyle name="Percent" xfId="2999" builtinId="5"/>
    <cellStyle name="Percent 10" xfId="668" xr:uid="{00000000-0005-0000-0000-00007C090000}"/>
    <cellStyle name="Percent 11" xfId="145" xr:uid="{00000000-0005-0000-0000-00007D090000}"/>
    <cellStyle name="Percent 12" xfId="1741" xr:uid="{00000000-0005-0000-0000-00007E090000}"/>
    <cellStyle name="Percent 13" xfId="1779" xr:uid="{00000000-0005-0000-0000-00007F090000}"/>
    <cellStyle name="Percent 14" xfId="1614" xr:uid="{00000000-0005-0000-0000-000080090000}"/>
    <cellStyle name="Percent 2" xfId="118" xr:uid="{00000000-0005-0000-0000-000081090000}"/>
    <cellStyle name="Percent 2 2" xfId="176" xr:uid="{00000000-0005-0000-0000-000082090000}"/>
    <cellStyle name="Percent 2 2 2" xfId="249" xr:uid="{00000000-0005-0000-0000-000083090000}"/>
    <cellStyle name="Percent 2 2 2 2" xfId="495" xr:uid="{00000000-0005-0000-0000-000084090000}"/>
    <cellStyle name="Percent 2 2 3" xfId="449" xr:uid="{00000000-0005-0000-0000-000085090000}"/>
    <cellStyle name="Percent 2 3" xfId="197" xr:uid="{00000000-0005-0000-0000-000086090000}"/>
    <cellStyle name="Percent 2 3 2" xfId="467" xr:uid="{00000000-0005-0000-0000-000087090000}"/>
    <cellStyle name="Percent 2 4" xfId="419" xr:uid="{00000000-0005-0000-0000-000088090000}"/>
    <cellStyle name="Percent 3" xfId="182" xr:uid="{00000000-0005-0000-0000-000089090000}"/>
    <cellStyle name="Percent 4" xfId="240" xr:uid="{00000000-0005-0000-0000-00008A090000}"/>
    <cellStyle name="Percent 5" xfId="429" xr:uid="{00000000-0005-0000-0000-00008B090000}"/>
    <cellStyle name="Percent 6" xfId="438" xr:uid="{00000000-0005-0000-0000-00008C090000}"/>
    <cellStyle name="Percent 7" xfId="625" xr:uid="{00000000-0005-0000-0000-00008D090000}"/>
    <cellStyle name="Percent 8" xfId="519" xr:uid="{00000000-0005-0000-0000-00008E090000}"/>
    <cellStyle name="Percent 9" xfId="678" xr:uid="{00000000-0005-0000-0000-00008F090000}"/>
    <cellStyle name="Reference" xfId="119" xr:uid="{00000000-0005-0000-0000-000090090000}"/>
    <cellStyle name="Row heading" xfId="120" xr:uid="{00000000-0005-0000-0000-000091090000}"/>
    <cellStyle name="Source Hed" xfId="121" xr:uid="{00000000-0005-0000-0000-000092090000}"/>
    <cellStyle name="Source Letter" xfId="122" xr:uid="{00000000-0005-0000-0000-000093090000}"/>
    <cellStyle name="Source Superscript" xfId="123" xr:uid="{00000000-0005-0000-0000-000094090000}"/>
    <cellStyle name="Source Text" xfId="100" xr:uid="{00000000-0005-0000-0000-000095090000}"/>
    <cellStyle name="State" xfId="124" xr:uid="{00000000-0005-0000-0000-000096090000}"/>
    <cellStyle name="Style0" xfId="3002" xr:uid="{4F14F687-C400-47BB-803D-B71B61C8219D}"/>
    <cellStyle name="Superscript" xfId="125" xr:uid="{00000000-0005-0000-0000-000097090000}"/>
    <cellStyle name="Superscript 2" xfId="177" xr:uid="{00000000-0005-0000-0000-000098090000}"/>
    <cellStyle name="Superscript 2 10" xfId="1483" xr:uid="{00000000-0005-0000-0000-000099090000}"/>
    <cellStyle name="Superscript 2 11" xfId="1676" xr:uid="{00000000-0005-0000-0000-00009A090000}"/>
    <cellStyle name="Superscript 2 12" xfId="2061" xr:uid="{00000000-0005-0000-0000-00009B090000}"/>
    <cellStyle name="Superscript 2 13" xfId="2575" xr:uid="{00000000-0005-0000-0000-00009C090000}"/>
    <cellStyle name="Superscript 2 14" xfId="2511" xr:uid="{00000000-0005-0000-0000-00009D090000}"/>
    <cellStyle name="Superscript 2 15" xfId="2639" xr:uid="{00000000-0005-0000-0000-00009E090000}"/>
    <cellStyle name="Superscript 2 16" xfId="2074" xr:uid="{00000000-0005-0000-0000-00009F090000}"/>
    <cellStyle name="Superscript 2 17" xfId="2818" xr:uid="{00000000-0005-0000-0000-0000A0090000}"/>
    <cellStyle name="Superscript 2 18" xfId="2623" xr:uid="{00000000-0005-0000-0000-0000A1090000}"/>
    <cellStyle name="Superscript 2 19" xfId="2821" xr:uid="{00000000-0005-0000-0000-0000A2090000}"/>
    <cellStyle name="Superscript 2 2" xfId="285" xr:uid="{00000000-0005-0000-0000-0000A3090000}"/>
    <cellStyle name="Superscript 2 2 10" xfId="1969" xr:uid="{00000000-0005-0000-0000-0000A4090000}"/>
    <cellStyle name="Superscript 2 2 11" xfId="2373" xr:uid="{00000000-0005-0000-0000-0000A5090000}"/>
    <cellStyle name="Superscript 2 2 12" xfId="2426" xr:uid="{00000000-0005-0000-0000-0000A6090000}"/>
    <cellStyle name="Superscript 2 2 13" xfId="2440" xr:uid="{00000000-0005-0000-0000-0000A7090000}"/>
    <cellStyle name="Superscript 2 2 14" xfId="2706" xr:uid="{00000000-0005-0000-0000-0000A8090000}"/>
    <cellStyle name="Superscript 2 2 15" xfId="2447" xr:uid="{00000000-0005-0000-0000-0000A9090000}"/>
    <cellStyle name="Superscript 2 2 16" xfId="2048" xr:uid="{00000000-0005-0000-0000-0000AA090000}"/>
    <cellStyle name="Superscript 2 2 17" xfId="2606" xr:uid="{00000000-0005-0000-0000-0000AB090000}"/>
    <cellStyle name="Superscript 2 2 18" xfId="2343" xr:uid="{00000000-0005-0000-0000-0000AC090000}"/>
    <cellStyle name="Superscript 2 2 2" xfId="924" xr:uid="{00000000-0005-0000-0000-0000AD090000}"/>
    <cellStyle name="Superscript 2 2 3" xfId="1063" xr:uid="{00000000-0005-0000-0000-0000AE090000}"/>
    <cellStyle name="Superscript 2 2 4" xfId="1161" xr:uid="{00000000-0005-0000-0000-0000AF090000}"/>
    <cellStyle name="Superscript 2 2 5" xfId="793" xr:uid="{00000000-0005-0000-0000-0000B0090000}"/>
    <cellStyle name="Superscript 2 2 6" xfId="1177" xr:uid="{00000000-0005-0000-0000-0000B1090000}"/>
    <cellStyle name="Superscript 2 2 7" xfId="1635" xr:uid="{00000000-0005-0000-0000-0000B2090000}"/>
    <cellStyle name="Superscript 2 2 8" xfId="1548" xr:uid="{00000000-0005-0000-0000-0000B3090000}"/>
    <cellStyle name="Superscript 2 2 9" xfId="1859" xr:uid="{00000000-0005-0000-0000-0000B4090000}"/>
    <cellStyle name="Superscript 2 3" xfId="718" xr:uid="{00000000-0005-0000-0000-0000B5090000}"/>
    <cellStyle name="Superscript 2 4" xfId="728" xr:uid="{00000000-0005-0000-0000-0000B6090000}"/>
    <cellStyle name="Superscript 2 5" xfId="711" xr:uid="{00000000-0005-0000-0000-0000B7090000}"/>
    <cellStyle name="Superscript 2 6" xfId="834" xr:uid="{00000000-0005-0000-0000-0000B8090000}"/>
    <cellStyle name="Superscript 2 7" xfId="1001" xr:uid="{00000000-0005-0000-0000-0000B9090000}"/>
    <cellStyle name="Superscript 2 8" xfId="1521" xr:uid="{00000000-0005-0000-0000-0000BA090000}"/>
    <cellStyle name="Superscript 2 9" xfId="1607" xr:uid="{00000000-0005-0000-0000-0000BB090000}"/>
    <cellStyle name="Superscript 3" xfId="265" xr:uid="{00000000-0005-0000-0000-0000BC090000}"/>
    <cellStyle name="Superscript 3 10" xfId="1918" xr:uid="{00000000-0005-0000-0000-0000BD090000}"/>
    <cellStyle name="Superscript 3 11" xfId="2064" xr:uid="{00000000-0005-0000-0000-0000BE090000}"/>
    <cellStyle name="Superscript 3 12" xfId="2651" xr:uid="{00000000-0005-0000-0000-0000BF090000}"/>
    <cellStyle name="Superscript 3 13" xfId="2171" xr:uid="{00000000-0005-0000-0000-0000C0090000}"/>
    <cellStyle name="Superscript 3 14" xfId="2034" xr:uid="{00000000-0005-0000-0000-0000C1090000}"/>
    <cellStyle name="Superscript 3 15" xfId="2181" xr:uid="{00000000-0005-0000-0000-0000C2090000}"/>
    <cellStyle name="Superscript 3 16" xfId="2849" xr:uid="{00000000-0005-0000-0000-0000C3090000}"/>
    <cellStyle name="Superscript 3 17" xfId="2902" xr:uid="{00000000-0005-0000-0000-0000C4090000}"/>
    <cellStyle name="Superscript 3 18" xfId="2856" xr:uid="{00000000-0005-0000-0000-0000C5090000}"/>
    <cellStyle name="Superscript 3 2" xfId="969" xr:uid="{00000000-0005-0000-0000-0000C6090000}"/>
    <cellStyle name="Superscript 3 3" xfId="755" xr:uid="{00000000-0005-0000-0000-0000C7090000}"/>
    <cellStyle name="Superscript 3 4" xfId="1111" xr:uid="{00000000-0005-0000-0000-0000C8090000}"/>
    <cellStyle name="Superscript 3 5" xfId="926" xr:uid="{00000000-0005-0000-0000-0000C9090000}"/>
    <cellStyle name="Superscript 3 6" xfId="1107" xr:uid="{00000000-0005-0000-0000-0000CA090000}"/>
    <cellStyle name="Superscript 3 7" xfId="1380" xr:uid="{00000000-0005-0000-0000-0000CB090000}"/>
    <cellStyle name="Superscript 3 8" xfId="1334" xr:uid="{00000000-0005-0000-0000-0000CC090000}"/>
    <cellStyle name="Superscript 3 9" xfId="1511" xr:uid="{00000000-0005-0000-0000-0000CD090000}"/>
    <cellStyle name="Superscript 4" xfId="751" xr:uid="{00000000-0005-0000-0000-0000CE090000}"/>
    <cellStyle name="Superscript 5" xfId="1376" xr:uid="{00000000-0005-0000-0000-0000CF090000}"/>
    <cellStyle name="Superscript- regular" xfId="126" xr:uid="{00000000-0005-0000-0000-0000D0090000}"/>
    <cellStyle name="Superscript- regular 2" xfId="178" xr:uid="{00000000-0005-0000-0000-0000D1090000}"/>
    <cellStyle name="Superscript- regular 2 10" xfId="1642" xr:uid="{00000000-0005-0000-0000-0000D2090000}"/>
    <cellStyle name="Superscript- regular 2 11" xfId="1949" xr:uid="{00000000-0005-0000-0000-0000D3090000}"/>
    <cellStyle name="Superscript- regular 2 12" xfId="2060" xr:uid="{00000000-0005-0000-0000-0000D4090000}"/>
    <cellStyle name="Superscript- regular 2 13" xfId="2035" xr:uid="{00000000-0005-0000-0000-0000D5090000}"/>
    <cellStyle name="Superscript- regular 2 14" xfId="2691" xr:uid="{00000000-0005-0000-0000-0000D6090000}"/>
    <cellStyle name="Superscript- regular 2 15" xfId="2318" xr:uid="{00000000-0005-0000-0000-0000D7090000}"/>
    <cellStyle name="Superscript- regular 2 16" xfId="2707" xr:uid="{00000000-0005-0000-0000-0000D8090000}"/>
    <cellStyle name="Superscript- regular 2 17" xfId="2068" xr:uid="{00000000-0005-0000-0000-0000D9090000}"/>
    <cellStyle name="Superscript- regular 2 18" xfId="2799" xr:uid="{00000000-0005-0000-0000-0000DA090000}"/>
    <cellStyle name="Superscript- regular 2 19" xfId="2751" xr:uid="{00000000-0005-0000-0000-0000DB090000}"/>
    <cellStyle name="Superscript- regular 2 2" xfId="286" xr:uid="{00000000-0005-0000-0000-0000DC090000}"/>
    <cellStyle name="Superscript- regular 2 2 10" xfId="1946" xr:uid="{00000000-0005-0000-0000-0000DD090000}"/>
    <cellStyle name="Superscript- regular 2 2 11" xfId="2376" xr:uid="{00000000-0005-0000-0000-0000DE090000}"/>
    <cellStyle name="Superscript- regular 2 2 12" xfId="2081" xr:uid="{00000000-0005-0000-0000-0000DF090000}"/>
    <cellStyle name="Superscript- regular 2 2 13" xfId="2627" xr:uid="{00000000-0005-0000-0000-0000E0090000}"/>
    <cellStyle name="Superscript- regular 2 2 14" xfId="2232" xr:uid="{00000000-0005-0000-0000-0000E1090000}"/>
    <cellStyle name="Superscript- regular 2 2 15" xfId="2366" xr:uid="{00000000-0005-0000-0000-0000E2090000}"/>
    <cellStyle name="Superscript- regular 2 2 16" xfId="2116" xr:uid="{00000000-0005-0000-0000-0000E3090000}"/>
    <cellStyle name="Superscript- regular 2 2 17" xfId="2873" xr:uid="{00000000-0005-0000-0000-0000E4090000}"/>
    <cellStyle name="Superscript- regular 2 2 18" xfId="2111" xr:uid="{00000000-0005-0000-0000-0000E5090000}"/>
    <cellStyle name="Superscript- regular 2 2 2" xfId="849" xr:uid="{00000000-0005-0000-0000-0000E6090000}"/>
    <cellStyle name="Superscript- regular 2 2 3" xfId="883" xr:uid="{00000000-0005-0000-0000-0000E7090000}"/>
    <cellStyle name="Superscript- regular 2 2 4" xfId="1009" xr:uid="{00000000-0005-0000-0000-0000E8090000}"/>
    <cellStyle name="Superscript- regular 2 2 5" xfId="863" xr:uid="{00000000-0005-0000-0000-0000E9090000}"/>
    <cellStyle name="Superscript- regular 2 2 6" xfId="1289" xr:uid="{00000000-0005-0000-0000-0000EA090000}"/>
    <cellStyle name="Superscript- regular 2 2 7" xfId="1703" xr:uid="{00000000-0005-0000-0000-0000EB090000}"/>
    <cellStyle name="Superscript- regular 2 2 8" xfId="1470" xr:uid="{00000000-0005-0000-0000-0000EC090000}"/>
    <cellStyle name="Superscript- regular 2 2 9" xfId="1395" xr:uid="{00000000-0005-0000-0000-0000ED090000}"/>
    <cellStyle name="Superscript- regular 2 3" xfId="952" xr:uid="{00000000-0005-0000-0000-0000EE090000}"/>
    <cellStyle name="Superscript- regular 2 4" xfId="879" xr:uid="{00000000-0005-0000-0000-0000EF090000}"/>
    <cellStyle name="Superscript- regular 2 5" xfId="737" xr:uid="{00000000-0005-0000-0000-0000F0090000}"/>
    <cellStyle name="Superscript- regular 2 6" xfId="1122" xr:uid="{00000000-0005-0000-0000-0000F1090000}"/>
    <cellStyle name="Superscript- regular 2 7" xfId="1249" xr:uid="{00000000-0005-0000-0000-0000F2090000}"/>
    <cellStyle name="Superscript- regular 2 8" xfId="1541" xr:uid="{00000000-0005-0000-0000-0000F3090000}"/>
    <cellStyle name="Superscript- regular 2 9" xfId="1904" xr:uid="{00000000-0005-0000-0000-0000F4090000}"/>
    <cellStyle name="Superscript- regular 3" xfId="266" xr:uid="{00000000-0005-0000-0000-0000F5090000}"/>
    <cellStyle name="Superscript- regular 3 10" xfId="1391" xr:uid="{00000000-0005-0000-0000-0000F6090000}"/>
    <cellStyle name="Superscript- regular 3 11" xfId="2282" xr:uid="{00000000-0005-0000-0000-0000F7090000}"/>
    <cellStyle name="Superscript- regular 3 12" xfId="2310" xr:uid="{00000000-0005-0000-0000-0000F8090000}"/>
    <cellStyle name="Superscript- regular 3 13" xfId="2044" xr:uid="{00000000-0005-0000-0000-0000F9090000}"/>
    <cellStyle name="Superscript- regular 3 14" xfId="2272" xr:uid="{00000000-0005-0000-0000-0000FA090000}"/>
    <cellStyle name="Superscript- regular 3 15" xfId="2746" xr:uid="{00000000-0005-0000-0000-0000FB090000}"/>
    <cellStyle name="Superscript- regular 3 16" xfId="2792" xr:uid="{00000000-0005-0000-0000-0000FC090000}"/>
    <cellStyle name="Superscript- regular 3 17" xfId="2087" xr:uid="{00000000-0005-0000-0000-0000FD090000}"/>
    <cellStyle name="Superscript- regular 3 18" xfId="2412" xr:uid="{00000000-0005-0000-0000-0000FE090000}"/>
    <cellStyle name="Superscript- regular 3 2" xfId="887" xr:uid="{00000000-0005-0000-0000-0000FF090000}"/>
    <cellStyle name="Superscript- regular 3 3" xfId="906" xr:uid="{00000000-0005-0000-0000-0000000A0000}"/>
    <cellStyle name="Superscript- regular 3 4" xfId="1151" xr:uid="{00000000-0005-0000-0000-0000010A0000}"/>
    <cellStyle name="Superscript- regular 3 5" xfId="1217" xr:uid="{00000000-0005-0000-0000-0000020A0000}"/>
    <cellStyle name="Superscript- regular 3 6" xfId="1259" xr:uid="{00000000-0005-0000-0000-0000030A0000}"/>
    <cellStyle name="Superscript- regular 3 7" xfId="1351" xr:uid="{00000000-0005-0000-0000-0000040A0000}"/>
    <cellStyle name="Superscript- regular 3 8" xfId="1563" xr:uid="{00000000-0005-0000-0000-0000050A0000}"/>
    <cellStyle name="Superscript- regular 3 9" xfId="1700" xr:uid="{00000000-0005-0000-0000-0000060A0000}"/>
    <cellStyle name="Superscript- regular 4" xfId="731" xr:uid="{00000000-0005-0000-0000-0000070A0000}"/>
    <cellStyle name="Superscript- regular 5" xfId="1342" xr:uid="{00000000-0005-0000-0000-0000080A0000}"/>
    <cellStyle name="Superscript_1-43A" xfId="127" xr:uid="{00000000-0005-0000-0000-0000090A0000}"/>
    <cellStyle name="Table Data" xfId="128" xr:uid="{00000000-0005-0000-0000-00000A0A0000}"/>
    <cellStyle name="Table Head Top" xfId="129" xr:uid="{00000000-0005-0000-0000-00000B0A0000}"/>
    <cellStyle name="Table Hed Side" xfId="130" xr:uid="{00000000-0005-0000-0000-00000C0A0000}"/>
    <cellStyle name="Table Hed Side 2" xfId="267" xr:uid="{00000000-0005-0000-0000-00000D0A0000}"/>
    <cellStyle name="Table Hed Side 2 10" xfId="1413" xr:uid="{00000000-0005-0000-0000-00000E0A0000}"/>
    <cellStyle name="Table Hed Side 2 11" xfId="1983" xr:uid="{00000000-0005-0000-0000-00000F0A0000}"/>
    <cellStyle name="Table Hed Side 2 12" xfId="2175" xr:uid="{00000000-0005-0000-0000-0000100A0000}"/>
    <cellStyle name="Table Hed Side 2 13" xfId="2329" xr:uid="{00000000-0005-0000-0000-0000110A0000}"/>
    <cellStyle name="Table Hed Side 2 14" xfId="2476" xr:uid="{00000000-0005-0000-0000-0000120A0000}"/>
    <cellStyle name="Table Hed Side 2 15" xfId="2611" xr:uid="{00000000-0005-0000-0000-0000130A0000}"/>
    <cellStyle name="Table Hed Side 2 16" xfId="2640" xr:uid="{00000000-0005-0000-0000-0000140A0000}"/>
    <cellStyle name="Table Hed Side 2 17" xfId="2556" xr:uid="{00000000-0005-0000-0000-0000150A0000}"/>
    <cellStyle name="Table Hed Side 2 18" xfId="2785" xr:uid="{00000000-0005-0000-0000-0000160A0000}"/>
    <cellStyle name="Table Hed Side 2 19" xfId="2051" xr:uid="{00000000-0005-0000-0000-0000170A0000}"/>
    <cellStyle name="Table Hed Side 2 2" xfId="784" xr:uid="{00000000-0005-0000-0000-0000180A0000}"/>
    <cellStyle name="Table Hed Side 2 20" xfId="2470" xr:uid="{00000000-0005-0000-0000-0000190A0000}"/>
    <cellStyle name="Table Hed Side 2 3" xfId="919" xr:uid="{00000000-0005-0000-0000-00001A0A0000}"/>
    <cellStyle name="Table Hed Side 2 4" xfId="1027" xr:uid="{00000000-0005-0000-0000-00001B0A0000}"/>
    <cellStyle name="Table Hed Side 2 5" xfId="901" xr:uid="{00000000-0005-0000-0000-00001C0A0000}"/>
    <cellStyle name="Table Hed Side 2 6" xfId="1435" xr:uid="{00000000-0005-0000-0000-00001D0A0000}"/>
    <cellStyle name="Table Hed Side 2 7" xfId="1431" xr:uid="{00000000-0005-0000-0000-00001E0A0000}"/>
    <cellStyle name="Table Hed Side 2 8" xfId="1367" xr:uid="{00000000-0005-0000-0000-00001F0A0000}"/>
    <cellStyle name="Table Hed Side 2 9" xfId="1529" xr:uid="{00000000-0005-0000-0000-0000200A0000}"/>
    <cellStyle name="Table Hed Side 3" xfId="1637" xr:uid="{00000000-0005-0000-0000-0000210A0000}"/>
    <cellStyle name="Table Hed Side 4" xfId="2415" xr:uid="{00000000-0005-0000-0000-0000220A0000}"/>
    <cellStyle name="Table Hed Side 5" xfId="2796" xr:uid="{00000000-0005-0000-0000-0000230A0000}"/>
    <cellStyle name="Table Hed Side 6" xfId="2789" xr:uid="{00000000-0005-0000-0000-0000240A0000}"/>
    <cellStyle name="Table Title" xfId="131" xr:uid="{00000000-0005-0000-0000-0000250A0000}"/>
    <cellStyle name="Title" xfId="1" builtinId="15" customBuiltin="1"/>
    <cellStyle name="Title 10" xfId="82" xr:uid="{00000000-0005-0000-0000-0000270A0000}"/>
    <cellStyle name="Title 11" xfId="1510" xr:uid="{00000000-0005-0000-0000-0000280A0000}"/>
    <cellStyle name="Title 12" xfId="1798" xr:uid="{00000000-0005-0000-0000-0000290A0000}"/>
    <cellStyle name="Title 13" xfId="1745" xr:uid="{00000000-0005-0000-0000-00002A0A0000}"/>
    <cellStyle name="Title 2" xfId="236" xr:uid="{00000000-0005-0000-0000-00002B0A0000}"/>
    <cellStyle name="Title 3" xfId="290" xr:uid="{00000000-0005-0000-0000-00002C0A0000}"/>
    <cellStyle name="Title 4" xfId="398" xr:uid="{00000000-0005-0000-0000-00002D0A0000}"/>
    <cellStyle name="Title 5" xfId="418" xr:uid="{00000000-0005-0000-0000-00002E0A0000}"/>
    <cellStyle name="Title 6" xfId="606" xr:uid="{00000000-0005-0000-0000-00002F0A0000}"/>
    <cellStyle name="Title 7" xfId="503" xr:uid="{00000000-0005-0000-0000-0000300A0000}"/>
    <cellStyle name="Title 8" xfId="653" xr:uid="{00000000-0005-0000-0000-0000310A0000}"/>
    <cellStyle name="Title 9" xfId="686" xr:uid="{00000000-0005-0000-0000-0000320A0000}"/>
    <cellStyle name="Title Text" xfId="132" xr:uid="{00000000-0005-0000-0000-0000330A0000}"/>
    <cellStyle name="Title Text 1" xfId="133" xr:uid="{00000000-0005-0000-0000-0000340A0000}"/>
    <cellStyle name="Title Text 2" xfId="134" xr:uid="{00000000-0005-0000-0000-0000350A0000}"/>
    <cellStyle name="Title-1" xfId="135" xr:uid="{00000000-0005-0000-0000-0000360A0000}"/>
    <cellStyle name="Title-1 2" xfId="141" xr:uid="{00000000-0005-0000-0000-0000370A0000}"/>
    <cellStyle name="Title-2" xfId="99" xr:uid="{00000000-0005-0000-0000-0000380A0000}"/>
    <cellStyle name="Title-3" xfId="136" xr:uid="{00000000-0005-0000-0000-0000390A0000}"/>
    <cellStyle name="Total" xfId="17" builtinId="25" customBuiltin="1"/>
    <cellStyle name="Total 10" xfId="661" xr:uid="{00000000-0005-0000-0000-00003B0A0000}"/>
    <cellStyle name="Total 10 10" xfId="1894" xr:uid="{00000000-0005-0000-0000-00003C0A0000}"/>
    <cellStyle name="Total 10 11" xfId="1976" xr:uid="{00000000-0005-0000-0000-00003D0A0000}"/>
    <cellStyle name="Total 10 12" xfId="1406" xr:uid="{00000000-0005-0000-0000-00003E0A0000}"/>
    <cellStyle name="Total 10 13" xfId="1947" xr:uid="{00000000-0005-0000-0000-00003F0A0000}"/>
    <cellStyle name="Total 10 14" xfId="2608" xr:uid="{00000000-0005-0000-0000-0000400A0000}"/>
    <cellStyle name="Total 10 15" xfId="2635" xr:uid="{00000000-0005-0000-0000-0000410A0000}"/>
    <cellStyle name="Total 10 16" xfId="2684" xr:uid="{00000000-0005-0000-0000-0000420A0000}"/>
    <cellStyle name="Total 10 17" xfId="2767" xr:uid="{00000000-0005-0000-0000-0000430A0000}"/>
    <cellStyle name="Total 10 18" xfId="2699" xr:uid="{00000000-0005-0000-0000-0000440A0000}"/>
    <cellStyle name="Total 10 19" xfId="2909" xr:uid="{00000000-0005-0000-0000-0000450A0000}"/>
    <cellStyle name="Total 10 2" xfId="965" xr:uid="{00000000-0005-0000-0000-0000460A0000}"/>
    <cellStyle name="Total 10 20" xfId="2942" xr:uid="{00000000-0005-0000-0000-0000470A0000}"/>
    <cellStyle name="Total 10 21" xfId="2982" xr:uid="{00000000-0005-0000-0000-0000480A0000}"/>
    <cellStyle name="Total 10 3" xfId="1160" xr:uid="{00000000-0005-0000-0000-0000490A0000}"/>
    <cellStyle name="Total 10 4" xfId="1212" xr:uid="{00000000-0005-0000-0000-00004A0A0000}"/>
    <cellStyle name="Total 10 5" xfId="1254" xr:uid="{00000000-0005-0000-0000-00004B0A0000}"/>
    <cellStyle name="Total 10 6" xfId="1276" xr:uid="{00000000-0005-0000-0000-00004C0A0000}"/>
    <cellStyle name="Total 10 7" xfId="1302" xr:uid="{00000000-0005-0000-0000-00004D0A0000}"/>
    <cellStyle name="Total 10 8" xfId="1316" xr:uid="{00000000-0005-0000-0000-00004E0A0000}"/>
    <cellStyle name="Total 10 9" xfId="1726" xr:uid="{00000000-0005-0000-0000-00004F0A0000}"/>
    <cellStyle name="Total 11" xfId="656" xr:uid="{00000000-0005-0000-0000-0000500A0000}"/>
    <cellStyle name="Total 11 10" xfId="1853" xr:uid="{00000000-0005-0000-0000-0000510A0000}"/>
    <cellStyle name="Total 11 11" xfId="1377" xr:uid="{00000000-0005-0000-0000-0000520A0000}"/>
    <cellStyle name="Total 11 12" xfId="1971" xr:uid="{00000000-0005-0000-0000-0000530A0000}"/>
    <cellStyle name="Total 11 13" xfId="1434" xr:uid="{00000000-0005-0000-0000-0000540A0000}"/>
    <cellStyle name="Total 11 14" xfId="2380" xr:uid="{00000000-0005-0000-0000-0000550A0000}"/>
    <cellStyle name="Total 11 15" xfId="2581" xr:uid="{00000000-0005-0000-0000-0000560A0000}"/>
    <cellStyle name="Total 11 16" xfId="2645" xr:uid="{00000000-0005-0000-0000-0000570A0000}"/>
    <cellStyle name="Total 11 17" xfId="2484" xr:uid="{00000000-0005-0000-0000-0000580A0000}"/>
    <cellStyle name="Total 11 18" xfId="2781" xr:uid="{00000000-0005-0000-0000-0000590A0000}"/>
    <cellStyle name="Total 11 19" xfId="2113" xr:uid="{00000000-0005-0000-0000-00005A0A0000}"/>
    <cellStyle name="Total 11 2" xfId="962" xr:uid="{00000000-0005-0000-0000-00005B0A0000}"/>
    <cellStyle name="Total 11 20" xfId="2790" xr:uid="{00000000-0005-0000-0000-00005C0A0000}"/>
    <cellStyle name="Total 11 21" xfId="2624" xr:uid="{00000000-0005-0000-0000-00005D0A0000}"/>
    <cellStyle name="Total 11 3" xfId="1158" xr:uid="{00000000-0005-0000-0000-00005E0A0000}"/>
    <cellStyle name="Total 11 4" xfId="1210" xr:uid="{00000000-0005-0000-0000-00005F0A0000}"/>
    <cellStyle name="Total 11 5" xfId="1252" xr:uid="{00000000-0005-0000-0000-0000600A0000}"/>
    <cellStyle name="Total 11 6" xfId="1275" xr:uid="{00000000-0005-0000-0000-0000610A0000}"/>
    <cellStyle name="Total 11 7" xfId="1301" xr:uid="{00000000-0005-0000-0000-0000620A0000}"/>
    <cellStyle name="Total 11 8" xfId="1315" xr:uid="{00000000-0005-0000-0000-0000630A0000}"/>
    <cellStyle name="Total 11 9" xfId="1716" xr:uid="{00000000-0005-0000-0000-0000640A0000}"/>
    <cellStyle name="Total 12" xfId="83" xr:uid="{00000000-0005-0000-0000-0000650A0000}"/>
    <cellStyle name="Total 12 10" xfId="2261" xr:uid="{00000000-0005-0000-0000-0000660A0000}"/>
    <cellStyle name="Total 12 11" xfId="2811" xr:uid="{00000000-0005-0000-0000-0000670A0000}"/>
    <cellStyle name="Total 12 12" xfId="2916" xr:uid="{00000000-0005-0000-0000-0000680A0000}"/>
    <cellStyle name="Total 12 13" xfId="2752" xr:uid="{00000000-0005-0000-0000-0000690A0000}"/>
    <cellStyle name="Total 12 14" xfId="2931" xr:uid="{00000000-0005-0000-0000-00006A0A0000}"/>
    <cellStyle name="Total 12 2" xfId="1615" xr:uid="{00000000-0005-0000-0000-00006B0A0000}"/>
    <cellStyle name="Total 12 3" xfId="1363" xr:uid="{00000000-0005-0000-0000-00006C0A0000}"/>
    <cellStyle name="Total 12 4" xfId="1934" xr:uid="{00000000-0005-0000-0000-00006D0A0000}"/>
    <cellStyle name="Total 12 5" xfId="1913" xr:uid="{00000000-0005-0000-0000-00006E0A0000}"/>
    <cellStyle name="Total 12 6" xfId="1858" xr:uid="{00000000-0005-0000-0000-00006F0A0000}"/>
    <cellStyle name="Total 12 7" xfId="2313" xr:uid="{00000000-0005-0000-0000-0000700A0000}"/>
    <cellStyle name="Total 12 8" xfId="2557" xr:uid="{00000000-0005-0000-0000-0000710A0000}"/>
    <cellStyle name="Total 12 9" xfId="2394" xr:uid="{00000000-0005-0000-0000-0000720A0000}"/>
    <cellStyle name="Total 13" xfId="724" xr:uid="{00000000-0005-0000-0000-0000730A0000}"/>
    <cellStyle name="Total 13 10" xfId="2854" xr:uid="{00000000-0005-0000-0000-0000740A0000}"/>
    <cellStyle name="Total 13 11" xfId="2903" xr:uid="{00000000-0005-0000-0000-0000750A0000}"/>
    <cellStyle name="Total 13 12" xfId="2951" xr:uid="{00000000-0005-0000-0000-0000760A0000}"/>
    <cellStyle name="Total 13 13" xfId="2976" xr:uid="{00000000-0005-0000-0000-0000770A0000}"/>
    <cellStyle name="Total 13 14" xfId="2996" xr:uid="{00000000-0005-0000-0000-0000780A0000}"/>
    <cellStyle name="Total 13 2" xfId="1807" xr:uid="{00000000-0005-0000-0000-0000790A0000}"/>
    <cellStyle name="Total 13 3" xfId="1930" xr:uid="{00000000-0005-0000-0000-00007A0A0000}"/>
    <cellStyle name="Total 13 4" xfId="1988" xr:uid="{00000000-0005-0000-0000-00007B0A0000}"/>
    <cellStyle name="Total 13 5" xfId="2010" xr:uid="{00000000-0005-0000-0000-00007C0A0000}"/>
    <cellStyle name="Total 13 6" xfId="2028" xr:uid="{00000000-0005-0000-0000-00007D0A0000}"/>
    <cellStyle name="Total 13 7" xfId="2572" xr:uid="{00000000-0005-0000-0000-00007E0A0000}"/>
    <cellStyle name="Total 13 8" xfId="2701" xr:uid="{00000000-0005-0000-0000-00007F0A0000}"/>
    <cellStyle name="Total 13 9" xfId="2778" xr:uid="{00000000-0005-0000-0000-0000800A0000}"/>
    <cellStyle name="Total 14" xfId="1680" xr:uid="{00000000-0005-0000-0000-0000810A0000}"/>
    <cellStyle name="Total 14 10" xfId="2829" xr:uid="{00000000-0005-0000-0000-0000820A0000}"/>
    <cellStyle name="Total 14 11" xfId="2894" xr:uid="{00000000-0005-0000-0000-0000830A0000}"/>
    <cellStyle name="Total 14 12" xfId="2648" xr:uid="{00000000-0005-0000-0000-0000840A0000}"/>
    <cellStyle name="Total 14 13" xfId="2906" xr:uid="{00000000-0005-0000-0000-0000850A0000}"/>
    <cellStyle name="Total 14 2" xfId="1369" xr:uid="{00000000-0005-0000-0000-0000860A0000}"/>
    <cellStyle name="Total 14 3" xfId="1539" xr:uid="{00000000-0005-0000-0000-0000870A0000}"/>
    <cellStyle name="Total 14 4" xfId="1903" xr:uid="{00000000-0005-0000-0000-0000880A0000}"/>
    <cellStyle name="Total 14 5" xfId="1459" xr:uid="{00000000-0005-0000-0000-0000890A0000}"/>
    <cellStyle name="Total 14 6" xfId="2309" xr:uid="{00000000-0005-0000-0000-00008A0A0000}"/>
    <cellStyle name="Total 14 7" xfId="2178" xr:uid="{00000000-0005-0000-0000-00008B0A0000}"/>
    <cellStyle name="Total 14 8" xfId="2290" xr:uid="{00000000-0005-0000-0000-00008C0A0000}"/>
    <cellStyle name="Total 14 9" xfId="2742" xr:uid="{00000000-0005-0000-0000-00008D0A0000}"/>
    <cellStyle name="Total 15" xfId="1507" xr:uid="{00000000-0005-0000-0000-00008E0A0000}"/>
    <cellStyle name="Total 15 10" xfId="2620" xr:uid="{00000000-0005-0000-0000-00008F0A0000}"/>
    <cellStyle name="Total 15 11" xfId="2924" xr:uid="{00000000-0005-0000-0000-0000900A0000}"/>
    <cellStyle name="Total 15 12" xfId="2835" xr:uid="{00000000-0005-0000-0000-0000910A0000}"/>
    <cellStyle name="Total 15 13" xfId="2150" xr:uid="{00000000-0005-0000-0000-0000920A0000}"/>
    <cellStyle name="Total 15 2" xfId="1856" xr:uid="{00000000-0005-0000-0000-0000930A0000}"/>
    <cellStyle name="Total 15 3" xfId="1323" xr:uid="{00000000-0005-0000-0000-0000940A0000}"/>
    <cellStyle name="Total 15 4" xfId="1890" xr:uid="{00000000-0005-0000-0000-0000950A0000}"/>
    <cellStyle name="Total 15 5" xfId="1981" xr:uid="{00000000-0005-0000-0000-0000960A0000}"/>
    <cellStyle name="Total 15 6" xfId="2265" xr:uid="{00000000-0005-0000-0000-0000970A0000}"/>
    <cellStyle name="Total 15 7" xfId="2482" xr:uid="{00000000-0005-0000-0000-0000980A0000}"/>
    <cellStyle name="Total 15 8" xfId="2677" xr:uid="{00000000-0005-0000-0000-0000990A0000}"/>
    <cellStyle name="Total 15 9" xfId="2755" xr:uid="{00000000-0005-0000-0000-00009A0A0000}"/>
    <cellStyle name="Total 16" xfId="2055" xr:uid="{00000000-0005-0000-0000-00009B0A0000}"/>
    <cellStyle name="Total 2" xfId="155" xr:uid="{00000000-0005-0000-0000-00009C0A0000}"/>
    <cellStyle name="Total 2 10" xfId="1374" xr:uid="{00000000-0005-0000-0000-00009D0A0000}"/>
    <cellStyle name="Total 2 11" xfId="1795" xr:uid="{00000000-0005-0000-0000-00009E0A0000}"/>
    <cellStyle name="Total 2 12" xfId="1897" xr:uid="{00000000-0005-0000-0000-00009F0A0000}"/>
    <cellStyle name="Total 2 13" xfId="1879" xr:uid="{00000000-0005-0000-0000-0000A00A0000}"/>
    <cellStyle name="Total 2 14" xfId="1454" xr:uid="{00000000-0005-0000-0000-0000A10A0000}"/>
    <cellStyle name="Total 2 15" xfId="2344" xr:uid="{00000000-0005-0000-0000-0000A20A0000}"/>
    <cellStyle name="Total 2 16" xfId="2467" xr:uid="{00000000-0005-0000-0000-0000A30A0000}"/>
    <cellStyle name="Total 2 17" xfId="2296" xr:uid="{00000000-0005-0000-0000-0000A40A0000}"/>
    <cellStyle name="Total 2 18" xfId="2600" xr:uid="{00000000-0005-0000-0000-0000A50A0000}"/>
    <cellStyle name="Total 2 19" xfId="2832" xr:uid="{00000000-0005-0000-0000-0000A60A0000}"/>
    <cellStyle name="Total 2 2" xfId="275" xr:uid="{00000000-0005-0000-0000-0000A70A0000}"/>
    <cellStyle name="Total 2 2 10" xfId="1448" xr:uid="{00000000-0005-0000-0000-0000A80A0000}"/>
    <cellStyle name="Total 2 2 11" xfId="1958" xr:uid="{00000000-0005-0000-0000-0000A90A0000}"/>
    <cellStyle name="Total 2 2 12" xfId="1869" xr:uid="{00000000-0005-0000-0000-0000AA0A0000}"/>
    <cellStyle name="Total 2 2 13" xfId="1328" xr:uid="{00000000-0005-0000-0000-0000AB0A0000}"/>
    <cellStyle name="Total 2 2 14" xfId="2328" xr:uid="{00000000-0005-0000-0000-0000AC0A0000}"/>
    <cellStyle name="Total 2 2 15" xfId="2212" xr:uid="{00000000-0005-0000-0000-0000AD0A0000}"/>
    <cellStyle name="Total 2 2 16" xfId="2093" xr:uid="{00000000-0005-0000-0000-0000AE0A0000}"/>
    <cellStyle name="Total 2 2 17" xfId="2200" xr:uid="{00000000-0005-0000-0000-0000AF0A0000}"/>
    <cellStyle name="Total 2 2 18" xfId="2636" xr:uid="{00000000-0005-0000-0000-0000B00A0000}"/>
    <cellStyle name="Total 2 2 19" xfId="2858" xr:uid="{00000000-0005-0000-0000-0000B10A0000}"/>
    <cellStyle name="Total 2 2 2" xfId="790" xr:uid="{00000000-0005-0000-0000-0000B20A0000}"/>
    <cellStyle name="Total 2 2 20" xfId="2658" xr:uid="{00000000-0005-0000-0000-0000B30A0000}"/>
    <cellStyle name="Total 2 2 21" xfId="2877" xr:uid="{00000000-0005-0000-0000-0000B40A0000}"/>
    <cellStyle name="Total 2 2 3" xfId="1062" xr:uid="{00000000-0005-0000-0000-0000B50A0000}"/>
    <cellStyle name="Total 2 2 4" xfId="1146" xr:uid="{00000000-0005-0000-0000-0000B60A0000}"/>
    <cellStyle name="Total 2 2 5" xfId="850" xr:uid="{00000000-0005-0000-0000-0000B70A0000}"/>
    <cellStyle name="Total 2 2 6" xfId="1094" xr:uid="{00000000-0005-0000-0000-0000B80A0000}"/>
    <cellStyle name="Total 2 2 7" xfId="822" xr:uid="{00000000-0005-0000-0000-0000B90A0000}"/>
    <cellStyle name="Total 2 2 8" xfId="1134" xr:uid="{00000000-0005-0000-0000-0000BA0A0000}"/>
    <cellStyle name="Total 2 2 9" xfId="1442" xr:uid="{00000000-0005-0000-0000-0000BB0A0000}"/>
    <cellStyle name="Total 2 20" xfId="2784" xr:uid="{00000000-0005-0000-0000-0000BC0A0000}"/>
    <cellStyle name="Total 2 21" xfId="2544" xr:uid="{00000000-0005-0000-0000-0000BD0A0000}"/>
    <cellStyle name="Total 2 22" xfId="2184" xr:uid="{00000000-0005-0000-0000-0000BE0A0000}"/>
    <cellStyle name="Total 2 3" xfId="745" xr:uid="{00000000-0005-0000-0000-0000BF0A0000}"/>
    <cellStyle name="Total 2 4" xfId="1039" xr:uid="{00000000-0005-0000-0000-0000C00A0000}"/>
    <cellStyle name="Total 2 5" xfId="944" xr:uid="{00000000-0005-0000-0000-0000C10A0000}"/>
    <cellStyle name="Total 2 6" xfId="749" xr:uid="{00000000-0005-0000-0000-0000C20A0000}"/>
    <cellStyle name="Total 2 7" xfId="1231" xr:uid="{00000000-0005-0000-0000-0000C30A0000}"/>
    <cellStyle name="Total 2 8" xfId="954" xr:uid="{00000000-0005-0000-0000-0000C40A0000}"/>
    <cellStyle name="Total 2 9" xfId="1312" xr:uid="{00000000-0005-0000-0000-0000C50A0000}"/>
    <cellStyle name="Total 3" xfId="237" xr:uid="{00000000-0005-0000-0000-0000C60A0000}"/>
    <cellStyle name="Total 3 10" xfId="1600" xr:uid="{00000000-0005-0000-0000-0000C70A0000}"/>
    <cellStyle name="Total 3 11" xfId="1848" xr:uid="{00000000-0005-0000-0000-0000C80A0000}"/>
    <cellStyle name="Total 3 12" xfId="1514" xr:uid="{00000000-0005-0000-0000-0000C90A0000}"/>
    <cellStyle name="Total 3 13" xfId="1336" xr:uid="{00000000-0005-0000-0000-0000CA0A0000}"/>
    <cellStyle name="Total 3 14" xfId="2325" xr:uid="{00000000-0005-0000-0000-0000CB0A0000}"/>
    <cellStyle name="Total 3 15" xfId="2275" xr:uid="{00000000-0005-0000-0000-0000CC0A0000}"/>
    <cellStyle name="Total 3 16" xfId="2278" xr:uid="{00000000-0005-0000-0000-0000CD0A0000}"/>
    <cellStyle name="Total 3 17" xfId="2458" xr:uid="{00000000-0005-0000-0000-0000CE0A0000}"/>
    <cellStyle name="Total 3 18" xfId="2599" xr:uid="{00000000-0005-0000-0000-0000CF0A0000}"/>
    <cellStyle name="Total 3 19" xfId="2875" xr:uid="{00000000-0005-0000-0000-0000D00A0000}"/>
    <cellStyle name="Total 3 2" xfId="772" xr:uid="{00000000-0005-0000-0000-0000D10A0000}"/>
    <cellStyle name="Total 3 20" xfId="2718" xr:uid="{00000000-0005-0000-0000-0000D20A0000}"/>
    <cellStyle name="Total 3 21" xfId="2312" xr:uid="{00000000-0005-0000-0000-0000D30A0000}"/>
    <cellStyle name="Total 3 3" xfId="801" xr:uid="{00000000-0005-0000-0000-0000D40A0000}"/>
    <cellStyle name="Total 3 4" xfId="953" xr:uid="{00000000-0005-0000-0000-0000D50A0000}"/>
    <cellStyle name="Total 3 5" xfId="1041" xr:uid="{00000000-0005-0000-0000-0000D60A0000}"/>
    <cellStyle name="Total 3 6" xfId="1247" xr:uid="{00000000-0005-0000-0000-0000D70A0000}"/>
    <cellStyle name="Total 3 7" xfId="1141" xr:uid="{00000000-0005-0000-0000-0000D80A0000}"/>
    <cellStyle name="Total 3 8" xfId="1273" xr:uid="{00000000-0005-0000-0000-0000D90A0000}"/>
    <cellStyle name="Total 3 9" xfId="1414" xr:uid="{00000000-0005-0000-0000-0000DA0A0000}"/>
    <cellStyle name="Total 4" xfId="256" xr:uid="{00000000-0005-0000-0000-0000DB0A0000}"/>
    <cellStyle name="Total 4 10" xfId="1588" xr:uid="{00000000-0005-0000-0000-0000DC0A0000}"/>
    <cellStyle name="Total 4 11" xfId="1923" xr:uid="{00000000-0005-0000-0000-0000DD0A0000}"/>
    <cellStyle name="Total 4 12" xfId="1743" xr:uid="{00000000-0005-0000-0000-0000DE0A0000}"/>
    <cellStyle name="Total 4 13" xfId="1365" xr:uid="{00000000-0005-0000-0000-0000DF0A0000}"/>
    <cellStyle name="Total 4 14" xfId="2121" xr:uid="{00000000-0005-0000-0000-0000E00A0000}"/>
    <cellStyle name="Total 4 15" xfId="2080" xr:uid="{00000000-0005-0000-0000-0000E10A0000}"/>
    <cellStyle name="Total 4 16" xfId="2607" xr:uid="{00000000-0005-0000-0000-0000E20A0000}"/>
    <cellStyle name="Total 4 17" xfId="2681" xr:uid="{00000000-0005-0000-0000-0000E30A0000}"/>
    <cellStyle name="Total 4 18" xfId="2850" xr:uid="{00000000-0005-0000-0000-0000E40A0000}"/>
    <cellStyle name="Total 4 19" xfId="2700" xr:uid="{00000000-0005-0000-0000-0000E50A0000}"/>
    <cellStyle name="Total 4 2" xfId="783" xr:uid="{00000000-0005-0000-0000-0000E60A0000}"/>
    <cellStyle name="Total 4 20" xfId="2864" xr:uid="{00000000-0005-0000-0000-0000E70A0000}"/>
    <cellStyle name="Total 4 21" xfId="2932" xr:uid="{00000000-0005-0000-0000-0000E80A0000}"/>
    <cellStyle name="Total 4 3" xfId="740" xr:uid="{00000000-0005-0000-0000-0000E90A0000}"/>
    <cellStyle name="Total 4 4" xfId="1142" xr:uid="{00000000-0005-0000-0000-0000EA0A0000}"/>
    <cellStyle name="Total 4 5" xfId="1113" xr:uid="{00000000-0005-0000-0000-0000EB0A0000}"/>
    <cellStyle name="Total 4 6" xfId="767" xr:uid="{00000000-0005-0000-0000-0000EC0A0000}"/>
    <cellStyle name="Total 4 7" xfId="1087" xr:uid="{00000000-0005-0000-0000-0000ED0A0000}"/>
    <cellStyle name="Total 4 8" xfId="1202" xr:uid="{00000000-0005-0000-0000-0000EE0A0000}"/>
    <cellStyle name="Total 4 9" xfId="1428" xr:uid="{00000000-0005-0000-0000-0000EF0A0000}"/>
    <cellStyle name="Total 5" xfId="306" xr:uid="{00000000-0005-0000-0000-0000F00A0000}"/>
    <cellStyle name="Total 6" xfId="399" xr:uid="{00000000-0005-0000-0000-0000F10A0000}"/>
    <cellStyle name="Total 6 10" xfId="1902" xr:uid="{00000000-0005-0000-0000-0000F20A0000}"/>
    <cellStyle name="Total 6 11" xfId="1463" xr:uid="{00000000-0005-0000-0000-0000F30A0000}"/>
    <cellStyle name="Total 6 12" xfId="1467" xr:uid="{00000000-0005-0000-0000-0000F40A0000}"/>
    <cellStyle name="Total 6 13" xfId="1486" xr:uid="{00000000-0005-0000-0000-0000F50A0000}"/>
    <cellStyle name="Total 6 14" xfId="2438" xr:uid="{00000000-0005-0000-0000-0000F60A0000}"/>
    <cellStyle name="Total 6 15" xfId="2038" xr:uid="{00000000-0005-0000-0000-0000F70A0000}"/>
    <cellStyle name="Total 6 16" xfId="2227" xr:uid="{00000000-0005-0000-0000-0000F80A0000}"/>
    <cellStyle name="Total 6 17" xfId="2826" xr:uid="{00000000-0005-0000-0000-0000F90A0000}"/>
    <cellStyle name="Total 6 18" xfId="2273" xr:uid="{00000000-0005-0000-0000-0000FA0A0000}"/>
    <cellStyle name="Total 6 19" xfId="2920" xr:uid="{00000000-0005-0000-0000-0000FB0A0000}"/>
    <cellStyle name="Total 6 2" xfId="604" xr:uid="{00000000-0005-0000-0000-0000FC0A0000}"/>
    <cellStyle name="Total 6 2 10" xfId="1450" xr:uid="{00000000-0005-0000-0000-0000FD0A0000}"/>
    <cellStyle name="Total 6 2 11" xfId="1688" xr:uid="{00000000-0005-0000-0000-0000FE0A0000}"/>
    <cellStyle name="Total 6 2 12" xfId="1611" xr:uid="{00000000-0005-0000-0000-0000FF0A0000}"/>
    <cellStyle name="Total 6 2 13" xfId="1962" xr:uid="{00000000-0005-0000-0000-0000000B0000}"/>
    <cellStyle name="Total 6 2 14" xfId="2253" xr:uid="{00000000-0005-0000-0000-0000010B0000}"/>
    <cellStyle name="Total 6 2 15" xfId="2509" xr:uid="{00000000-0005-0000-0000-0000020B0000}"/>
    <cellStyle name="Total 6 2 16" xfId="2506" xr:uid="{00000000-0005-0000-0000-0000030B0000}"/>
    <cellStyle name="Total 6 2 17" xfId="2747" xr:uid="{00000000-0005-0000-0000-0000040B0000}"/>
    <cellStyle name="Total 6 2 18" xfId="2801" xr:uid="{00000000-0005-0000-0000-0000050B0000}"/>
    <cellStyle name="Total 6 2 19" xfId="2188" xr:uid="{00000000-0005-0000-0000-0000060B0000}"/>
    <cellStyle name="Total 6 2 2" xfId="934" xr:uid="{00000000-0005-0000-0000-0000070B0000}"/>
    <cellStyle name="Total 6 2 20" xfId="2914" xr:uid="{00000000-0005-0000-0000-0000080B0000}"/>
    <cellStyle name="Total 6 2 21" xfId="2943" xr:uid="{00000000-0005-0000-0000-0000090B0000}"/>
    <cellStyle name="Total 6 2 3" xfId="1129" xr:uid="{00000000-0005-0000-0000-00000A0B0000}"/>
    <cellStyle name="Total 6 2 4" xfId="873" xr:uid="{00000000-0005-0000-0000-00000B0B0000}"/>
    <cellStyle name="Total 6 2 5" xfId="1235" xr:uid="{00000000-0005-0000-0000-00000C0B0000}"/>
    <cellStyle name="Total 6 2 6" xfId="839" xr:uid="{00000000-0005-0000-0000-00000D0B0000}"/>
    <cellStyle name="Total 6 2 7" xfId="1292" xr:uid="{00000000-0005-0000-0000-00000E0B0000}"/>
    <cellStyle name="Total 6 2 8" xfId="1299" xr:uid="{00000000-0005-0000-0000-00000F0B0000}"/>
    <cellStyle name="Total 6 2 9" xfId="1672" xr:uid="{00000000-0005-0000-0000-0000100B0000}"/>
    <cellStyle name="Total 6 20" xfId="2978" xr:uid="{00000000-0005-0000-0000-0000110B0000}"/>
    <cellStyle name="Total 6 3" xfId="847" xr:uid="{00000000-0005-0000-0000-0000120B0000}"/>
    <cellStyle name="Total 6 4" xfId="713" xr:uid="{00000000-0005-0000-0000-0000130B0000}"/>
    <cellStyle name="Total 6 5" xfId="1060" xr:uid="{00000000-0005-0000-0000-0000140B0000}"/>
    <cellStyle name="Total 6 6" xfId="1114" xr:uid="{00000000-0005-0000-0000-0000150B0000}"/>
    <cellStyle name="Total 6 7" xfId="1208" xr:uid="{00000000-0005-0000-0000-0000160B0000}"/>
    <cellStyle name="Total 6 8" xfId="766" xr:uid="{00000000-0005-0000-0000-0000170B0000}"/>
    <cellStyle name="Total 6 9" xfId="1502" xr:uid="{00000000-0005-0000-0000-0000180B0000}"/>
    <cellStyle name="Total 7" xfId="505" xr:uid="{00000000-0005-0000-0000-0000190B0000}"/>
    <cellStyle name="Total 7 10" xfId="1852" xr:uid="{00000000-0005-0000-0000-00001A0B0000}"/>
    <cellStyle name="Total 7 11" xfId="1920" xr:uid="{00000000-0005-0000-0000-00001B0B0000}"/>
    <cellStyle name="Total 7 12" xfId="1687" xr:uid="{00000000-0005-0000-0000-00001C0B0000}"/>
    <cellStyle name="Total 7 13" xfId="1986" xr:uid="{00000000-0005-0000-0000-00001D0B0000}"/>
    <cellStyle name="Total 7 14" xfId="2262" xr:uid="{00000000-0005-0000-0000-00001E0B0000}"/>
    <cellStyle name="Total 7 15" xfId="2562" xr:uid="{00000000-0005-0000-0000-00001F0B0000}"/>
    <cellStyle name="Total 7 16" xfId="2549" xr:uid="{00000000-0005-0000-0000-0000200B0000}"/>
    <cellStyle name="Total 7 17" xfId="2046" xr:uid="{00000000-0005-0000-0000-0000210B0000}"/>
    <cellStyle name="Total 7 18" xfId="2741" xr:uid="{00000000-0005-0000-0000-0000220B0000}"/>
    <cellStyle name="Total 7 19" xfId="2206" xr:uid="{00000000-0005-0000-0000-0000230B0000}"/>
    <cellStyle name="Total 7 2" xfId="886" xr:uid="{00000000-0005-0000-0000-0000240B0000}"/>
    <cellStyle name="Total 7 20" xfId="2231" xr:uid="{00000000-0005-0000-0000-0000250B0000}"/>
    <cellStyle name="Total 7 21" xfId="2758" xr:uid="{00000000-0005-0000-0000-0000260B0000}"/>
    <cellStyle name="Total 7 3" xfId="1080" xr:uid="{00000000-0005-0000-0000-0000270B0000}"/>
    <cellStyle name="Total 7 4" xfId="1061" xr:uid="{00000000-0005-0000-0000-0000280B0000}"/>
    <cellStyle name="Total 7 5" xfId="921" xr:uid="{00000000-0005-0000-0000-0000290B0000}"/>
    <cellStyle name="Total 7 6" xfId="1066" xr:uid="{00000000-0005-0000-0000-00002A0B0000}"/>
    <cellStyle name="Total 7 7" xfId="1097" xr:uid="{00000000-0005-0000-0000-00002B0B0000}"/>
    <cellStyle name="Total 7 8" xfId="1314" xr:uid="{00000000-0005-0000-0000-00002C0B0000}"/>
    <cellStyle name="Total 7 9" xfId="1573" xr:uid="{00000000-0005-0000-0000-00002D0B0000}"/>
    <cellStyle name="Total 8" xfId="619" xr:uid="{00000000-0005-0000-0000-00002E0B0000}"/>
    <cellStyle name="Total 8 10" xfId="1674" xr:uid="{00000000-0005-0000-0000-00002F0B0000}"/>
    <cellStyle name="Total 8 11" xfId="1974" xr:uid="{00000000-0005-0000-0000-0000300B0000}"/>
    <cellStyle name="Total 8 12" xfId="1403" xr:uid="{00000000-0005-0000-0000-0000310B0000}"/>
    <cellStyle name="Total 8 13" xfId="2007" xr:uid="{00000000-0005-0000-0000-0000320B0000}"/>
    <cellStyle name="Total 8 14" xfId="2614" xr:uid="{00000000-0005-0000-0000-0000330B0000}"/>
    <cellStyle name="Total 8 15" xfId="2147" xr:uid="{00000000-0005-0000-0000-0000340B0000}"/>
    <cellStyle name="Total 8 16" xfId="2260" xr:uid="{00000000-0005-0000-0000-0000350B0000}"/>
    <cellStyle name="Total 8 17" xfId="2332" xr:uid="{00000000-0005-0000-0000-0000360B0000}"/>
    <cellStyle name="Total 8 18" xfId="2516" xr:uid="{00000000-0005-0000-0000-0000370B0000}"/>
    <cellStyle name="Total 8 19" xfId="2049" xr:uid="{00000000-0005-0000-0000-0000380B0000}"/>
    <cellStyle name="Total 8 2" xfId="942" xr:uid="{00000000-0005-0000-0000-0000390B0000}"/>
    <cellStyle name="Total 8 20" xfId="2852" xr:uid="{00000000-0005-0000-0000-00003A0B0000}"/>
    <cellStyle name="Total 8 21" xfId="2804" xr:uid="{00000000-0005-0000-0000-00003B0B0000}"/>
    <cellStyle name="Total 8 3" xfId="1137" xr:uid="{00000000-0005-0000-0000-00003C0B0000}"/>
    <cellStyle name="Total 8 4" xfId="1188" xr:uid="{00000000-0005-0000-0000-00003D0B0000}"/>
    <cellStyle name="Total 8 5" xfId="1240" xr:uid="{00000000-0005-0000-0000-00003E0B0000}"/>
    <cellStyle name="Total 8 6" xfId="1270" xr:uid="{00000000-0005-0000-0000-00003F0B0000}"/>
    <cellStyle name="Total 8 7" xfId="1294" xr:uid="{00000000-0005-0000-0000-0000400B0000}"/>
    <cellStyle name="Total 8 8" xfId="1286" xr:uid="{00000000-0005-0000-0000-0000410B0000}"/>
    <cellStyle name="Total 8 9" xfId="1684" xr:uid="{00000000-0005-0000-0000-0000420B0000}"/>
    <cellStyle name="Total 9" xfId="665" xr:uid="{00000000-0005-0000-0000-0000430B0000}"/>
    <cellStyle name="Total 9 10" xfId="1622" xr:uid="{00000000-0005-0000-0000-0000440B0000}"/>
    <cellStyle name="Total 9 11" xfId="1901" xr:uid="{00000000-0005-0000-0000-0000450B0000}"/>
    <cellStyle name="Total 9 12" xfId="1994" xr:uid="{00000000-0005-0000-0000-0000460B0000}"/>
    <cellStyle name="Total 9 13" xfId="2015" xr:uid="{00000000-0005-0000-0000-0000470B0000}"/>
    <cellStyle name="Total 9 14" xfId="2474" xr:uid="{00000000-0005-0000-0000-0000480B0000}"/>
    <cellStyle name="Total 9 15" xfId="2642" xr:uid="{00000000-0005-0000-0000-0000490B0000}"/>
    <cellStyle name="Total 9 16" xfId="2738" xr:uid="{00000000-0005-0000-0000-00004A0B0000}"/>
    <cellStyle name="Total 9 17" xfId="2717" xr:uid="{00000000-0005-0000-0000-00004B0B0000}"/>
    <cellStyle name="Total 9 18" xfId="2493" xr:uid="{00000000-0005-0000-0000-00004C0B0000}"/>
    <cellStyle name="Total 9 19" xfId="2946" xr:uid="{00000000-0005-0000-0000-00004D0B0000}"/>
    <cellStyle name="Total 9 2" xfId="967" xr:uid="{00000000-0005-0000-0000-00004E0B0000}"/>
    <cellStyle name="Total 9 20" xfId="2956" xr:uid="{00000000-0005-0000-0000-00004F0B0000}"/>
    <cellStyle name="Total 9 21" xfId="2983" xr:uid="{00000000-0005-0000-0000-0000500B0000}"/>
    <cellStyle name="Total 9 3" xfId="1163" xr:uid="{00000000-0005-0000-0000-0000510B0000}"/>
    <cellStyle name="Total 9 4" xfId="1213" xr:uid="{00000000-0005-0000-0000-0000520B0000}"/>
    <cellStyle name="Total 9 5" xfId="1255" xr:uid="{00000000-0005-0000-0000-0000530B0000}"/>
    <cellStyle name="Total 9 6" xfId="1277" xr:uid="{00000000-0005-0000-0000-0000540B0000}"/>
    <cellStyle name="Total 9 7" xfId="1303" xr:uid="{00000000-0005-0000-0000-0000550B0000}"/>
    <cellStyle name="Total 9 8" xfId="1317" xr:uid="{00000000-0005-0000-0000-0000560B0000}"/>
    <cellStyle name="Total 9 9" xfId="1731" xr:uid="{00000000-0005-0000-0000-0000570B0000}"/>
    <cellStyle name="Warning Text" xfId="14" builtinId="11" customBuiltin="1"/>
    <cellStyle name="Warning Text 10" xfId="84" xr:uid="{00000000-0005-0000-0000-0000590B0000}"/>
    <cellStyle name="Warning Text 11" xfId="1809" xr:uid="{00000000-0005-0000-0000-00005A0B0000}"/>
    <cellStyle name="Warning Text 12" xfId="1762" xr:uid="{00000000-0005-0000-0000-00005B0B0000}"/>
    <cellStyle name="Warning Text 13" xfId="1638" xr:uid="{00000000-0005-0000-0000-00005C0B0000}"/>
    <cellStyle name="Warning Text 2" xfId="238" xr:uid="{00000000-0005-0000-0000-00005D0B0000}"/>
    <cellStyle name="Warning Text 3" xfId="303" xr:uid="{00000000-0005-0000-0000-00005E0B0000}"/>
    <cellStyle name="Warning Text 4" xfId="400" xr:uid="{00000000-0005-0000-0000-00005F0B0000}"/>
    <cellStyle name="Warning Text 5" xfId="517" xr:uid="{00000000-0005-0000-0000-0000600B0000}"/>
    <cellStyle name="Warning Text 6" xfId="344" xr:uid="{00000000-0005-0000-0000-0000610B0000}"/>
    <cellStyle name="Warning Text 7" xfId="600" xr:uid="{00000000-0005-0000-0000-0000620B0000}"/>
    <cellStyle name="Warning Text 8" xfId="674" xr:uid="{00000000-0005-0000-0000-0000630B0000}"/>
    <cellStyle name="Warning Text 9" xfId="544" xr:uid="{00000000-0005-0000-0000-0000640B0000}"/>
    <cellStyle name="Wrap" xfId="137" xr:uid="{00000000-0005-0000-0000-0000650B0000}"/>
    <cellStyle name="Wrap 2" xfId="179" xr:uid="{00000000-0005-0000-0000-0000660B0000}"/>
    <cellStyle name="Wrap 2 10" xfId="1327" xr:uid="{00000000-0005-0000-0000-0000670B0000}"/>
    <cellStyle name="Wrap 2 11" xfId="1474" xr:uid="{00000000-0005-0000-0000-0000680B0000}"/>
    <cellStyle name="Wrap 2 12" xfId="2103" xr:uid="{00000000-0005-0000-0000-0000690B0000}"/>
    <cellStyle name="Wrap 2 13" xfId="2468" xr:uid="{00000000-0005-0000-0000-00006A0B0000}"/>
    <cellStyle name="Wrap 2 14" xfId="2632" xr:uid="{00000000-0005-0000-0000-00006B0B0000}"/>
    <cellStyle name="Wrap 2 15" xfId="2208" xr:uid="{00000000-0005-0000-0000-00006C0B0000}"/>
    <cellStyle name="Wrap 2 16" xfId="2117" xr:uid="{00000000-0005-0000-0000-00006D0B0000}"/>
    <cellStyle name="Wrap 2 17" xfId="2834" xr:uid="{00000000-0005-0000-0000-00006E0B0000}"/>
    <cellStyle name="Wrap 2 18" xfId="2414" xr:uid="{00000000-0005-0000-0000-00006F0B0000}"/>
    <cellStyle name="Wrap 2 19" xfId="2337" xr:uid="{00000000-0005-0000-0000-0000700B0000}"/>
    <cellStyle name="Wrap 2 2" xfId="287" xr:uid="{00000000-0005-0000-0000-0000710B0000}"/>
    <cellStyle name="Wrap 2 2 10" xfId="1919" xr:uid="{00000000-0005-0000-0000-0000720B0000}"/>
    <cellStyle name="Wrap 2 2 11" xfId="2371" xr:uid="{00000000-0005-0000-0000-0000730B0000}"/>
    <cellStyle name="Wrap 2 2 12" xfId="2131" xr:uid="{00000000-0005-0000-0000-0000740B0000}"/>
    <cellStyle name="Wrap 2 2 13" xfId="2251" xr:uid="{00000000-0005-0000-0000-0000750B0000}"/>
    <cellStyle name="Wrap 2 2 14" xfId="2305" xr:uid="{00000000-0005-0000-0000-0000760B0000}"/>
    <cellStyle name="Wrap 2 2 15" xfId="2761" xr:uid="{00000000-0005-0000-0000-0000770B0000}"/>
    <cellStyle name="Wrap 2 2 16" xfId="2637" xr:uid="{00000000-0005-0000-0000-0000780B0000}"/>
    <cellStyle name="Wrap 2 2 17" xfId="2483" xr:uid="{00000000-0005-0000-0000-0000790B0000}"/>
    <cellStyle name="Wrap 2 2 18" xfId="2512" xr:uid="{00000000-0005-0000-0000-00007A0B0000}"/>
    <cellStyle name="Wrap 2 2 2" xfId="835" xr:uid="{00000000-0005-0000-0000-00007B0B0000}"/>
    <cellStyle name="Wrap 2 2 3" xfId="1018" xr:uid="{00000000-0005-0000-0000-00007C0B0000}"/>
    <cellStyle name="Wrap 2 2 4" xfId="1091" xr:uid="{00000000-0005-0000-0000-00007D0B0000}"/>
    <cellStyle name="Wrap 2 2 5" xfId="981" xr:uid="{00000000-0005-0000-0000-00007E0B0000}"/>
    <cellStyle name="Wrap 2 2 6" xfId="1298" xr:uid="{00000000-0005-0000-0000-00007F0B0000}"/>
    <cellStyle name="Wrap 2 2 7" xfId="1663" xr:uid="{00000000-0005-0000-0000-0000800B0000}"/>
    <cellStyle name="Wrap 2 2 8" xfId="1706" xr:uid="{00000000-0005-0000-0000-0000810B0000}"/>
    <cellStyle name="Wrap 2 2 9" xfId="1911" xr:uid="{00000000-0005-0000-0000-0000820B0000}"/>
    <cellStyle name="Wrap 2 3" xfId="893" xr:uid="{00000000-0005-0000-0000-0000830B0000}"/>
    <cellStyle name="Wrap 2 4" xfId="1071" xr:uid="{00000000-0005-0000-0000-0000840B0000}"/>
    <cellStyle name="Wrap 2 5" xfId="894" xr:uid="{00000000-0005-0000-0000-0000850B0000}"/>
    <cellStyle name="Wrap 2 6" xfId="1154" xr:uid="{00000000-0005-0000-0000-0000860B0000}"/>
    <cellStyle name="Wrap 2 7" xfId="1133" xr:uid="{00000000-0005-0000-0000-0000870B0000}"/>
    <cellStyle name="Wrap 2 8" xfId="1392" xr:uid="{00000000-0005-0000-0000-0000880B0000}"/>
    <cellStyle name="Wrap 2 9" xfId="1883" xr:uid="{00000000-0005-0000-0000-0000890B0000}"/>
    <cellStyle name="Wrap 3" xfId="268" xr:uid="{00000000-0005-0000-0000-00008A0B0000}"/>
    <cellStyle name="Wrap 3 10" xfId="1415" xr:uid="{00000000-0005-0000-0000-00008B0B0000}"/>
    <cellStyle name="Wrap 3 11" xfId="2120" xr:uid="{00000000-0005-0000-0000-00008C0B0000}"/>
    <cellStyle name="Wrap 3 12" xfId="2303" xr:uid="{00000000-0005-0000-0000-00008D0B0000}"/>
    <cellStyle name="Wrap 3 13" xfId="2429" xr:uid="{00000000-0005-0000-0000-00008E0B0000}"/>
    <cellStyle name="Wrap 3 14" xfId="2031" xr:uid="{00000000-0005-0000-0000-00008F0B0000}"/>
    <cellStyle name="Wrap 3 15" xfId="2748" xr:uid="{00000000-0005-0000-0000-0000900B0000}"/>
    <cellStyle name="Wrap 3 16" xfId="2770" xr:uid="{00000000-0005-0000-0000-0000910B0000}"/>
    <cellStyle name="Wrap 3 17" xfId="2735" xr:uid="{00000000-0005-0000-0000-0000920B0000}"/>
    <cellStyle name="Wrap 3 18" xfId="2726" xr:uid="{00000000-0005-0000-0000-0000930B0000}"/>
    <cellStyle name="Wrap 3 2" xfId="852" xr:uid="{00000000-0005-0000-0000-0000940B0000}"/>
    <cellStyle name="Wrap 3 3" xfId="983" xr:uid="{00000000-0005-0000-0000-0000950B0000}"/>
    <cellStyle name="Wrap 3 4" xfId="1140" xr:uid="{00000000-0005-0000-0000-0000960B0000}"/>
    <cellStyle name="Wrap 3 5" xfId="1015" xr:uid="{00000000-0005-0000-0000-0000970B0000}"/>
    <cellStyle name="Wrap 3 6" xfId="902" xr:uid="{00000000-0005-0000-0000-0000980B0000}"/>
    <cellStyle name="Wrap 3 7" xfId="1444" xr:uid="{00000000-0005-0000-0000-0000990B0000}"/>
    <cellStyle name="Wrap 3 8" xfId="1417" xr:uid="{00000000-0005-0000-0000-00009A0B0000}"/>
    <cellStyle name="Wrap 3 9" xfId="1963" xr:uid="{00000000-0005-0000-0000-00009B0B0000}"/>
    <cellStyle name="Wrap 4" xfId="959" xr:uid="{00000000-0005-0000-0000-00009C0B0000}"/>
    <cellStyle name="Wrap 5" xfId="1341" xr:uid="{00000000-0005-0000-0000-00009D0B0000}"/>
    <cellStyle name="Wrap Bold" xfId="138" xr:uid="{00000000-0005-0000-0000-00009E0B0000}"/>
    <cellStyle name="Wrap Bold 2" xfId="269" xr:uid="{00000000-0005-0000-0000-00009F0B0000}"/>
    <cellStyle name="Wrap Bold 2 10" xfId="1906" xr:uid="{00000000-0005-0000-0000-0000A00B0000}"/>
    <cellStyle name="Wrap Bold 2 11" xfId="1877" xr:uid="{00000000-0005-0000-0000-0000A10B0000}"/>
    <cellStyle name="Wrap Bold 2 12" xfId="2177" xr:uid="{00000000-0005-0000-0000-0000A20B0000}"/>
    <cellStyle name="Wrap Bold 2 13" xfId="2316" xr:uid="{00000000-0005-0000-0000-0000A30B0000}"/>
    <cellStyle name="Wrap Bold 2 14" xfId="2335" xr:uid="{00000000-0005-0000-0000-0000A40B0000}"/>
    <cellStyle name="Wrap Bold 2 15" xfId="2153" xr:uid="{00000000-0005-0000-0000-0000A50B0000}"/>
    <cellStyle name="Wrap Bold 2 16" xfId="2389" xr:uid="{00000000-0005-0000-0000-0000A60B0000}"/>
    <cellStyle name="Wrap Bold 2 17" xfId="2390" xr:uid="{00000000-0005-0000-0000-0000A70B0000}"/>
    <cellStyle name="Wrap Bold 2 18" xfId="2671" xr:uid="{00000000-0005-0000-0000-0000A80B0000}"/>
    <cellStyle name="Wrap Bold 2 19" xfId="2901" xr:uid="{00000000-0005-0000-0000-0000A90B0000}"/>
    <cellStyle name="Wrap Bold 2 2" xfId="785" xr:uid="{00000000-0005-0000-0000-0000AA0B0000}"/>
    <cellStyle name="Wrap Bold 2 20" xfId="2891" xr:uid="{00000000-0005-0000-0000-0000AB0B0000}"/>
    <cellStyle name="Wrap Bold 2 3" xfId="837" xr:uid="{00000000-0005-0000-0000-0000AC0B0000}"/>
    <cellStyle name="Wrap Bold 2 4" xfId="1196" xr:uid="{00000000-0005-0000-0000-0000AD0B0000}"/>
    <cellStyle name="Wrap Bold 2 5" xfId="1047" xr:uid="{00000000-0005-0000-0000-0000AE0B0000}"/>
    <cellStyle name="Wrap Bold 2 6" xfId="1436" xr:uid="{00000000-0005-0000-0000-0000AF0B0000}"/>
    <cellStyle name="Wrap Bold 2 7" xfId="1379" xr:uid="{00000000-0005-0000-0000-0000B00B0000}"/>
    <cellStyle name="Wrap Bold 2 8" xfId="1330" xr:uid="{00000000-0005-0000-0000-0000B10B0000}"/>
    <cellStyle name="Wrap Bold 2 9" xfId="1394" xr:uid="{00000000-0005-0000-0000-0000B20B0000}"/>
    <cellStyle name="Wrap Bold 3" xfId="1385" xr:uid="{00000000-0005-0000-0000-0000B30B0000}"/>
    <cellStyle name="Wrap Bold 4" xfId="2462" xr:uid="{00000000-0005-0000-0000-0000B40B0000}"/>
    <cellStyle name="Wrap Bold 5" xfId="2749" xr:uid="{00000000-0005-0000-0000-0000B50B0000}"/>
    <cellStyle name="Wrap Bold 6" xfId="2102" xr:uid="{00000000-0005-0000-0000-0000B60B0000}"/>
    <cellStyle name="Wrap Title" xfId="139" xr:uid="{00000000-0005-0000-0000-0000B70B0000}"/>
    <cellStyle name="Wrap_NTS99-~11" xfId="140" xr:uid="{00000000-0005-0000-0000-0000B80B0000}"/>
  </cellStyles>
  <dxfs count="19">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s>
  <tableStyles count="0" defaultTableStyle="TableStyleMedium2" defaultPivotStyle="PivotStyleLight16"/>
  <colors>
    <mruColors>
      <color rgb="FF808080"/>
      <color rgb="FF008000"/>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4</xdr:col>
      <xdr:colOff>13606</xdr:colOff>
      <xdr:row>13</xdr:row>
      <xdr:rowOff>0</xdr:rowOff>
    </xdr:from>
    <xdr:to>
      <xdr:col>4</xdr:col>
      <xdr:colOff>272142</xdr:colOff>
      <xdr:row>14</xdr:row>
      <xdr:rowOff>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2251981" y="2600325"/>
          <a:ext cx="258536" cy="171450"/>
          <a:chOff x="2163535" y="2653393"/>
          <a:chExt cx="258536" cy="204107"/>
        </a:xfrm>
      </xdr:grpSpPr>
      <xdr:sp macro="" textlink="">
        <xdr:nvSpPr>
          <xdr:cNvPr id="3" name="Oval 2">
            <a:extLst>
              <a:ext uri="{FF2B5EF4-FFF2-40B4-BE49-F238E27FC236}">
                <a16:creationId xmlns:a16="http://schemas.microsoft.com/office/drawing/2014/main" id="{00000000-0008-0000-0000-000003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1</a:t>
            </a:r>
          </a:p>
        </xdr:txBody>
      </xdr:sp>
    </xdr:grpSp>
    <xdr:clientData/>
  </xdr:twoCellAnchor>
  <xdr:twoCellAnchor>
    <xdr:from>
      <xdr:col>4</xdr:col>
      <xdr:colOff>16329</xdr:colOff>
      <xdr:row>13</xdr:row>
      <xdr:rowOff>193221</xdr:rowOff>
    </xdr:from>
    <xdr:to>
      <xdr:col>4</xdr:col>
      <xdr:colOff>274865</xdr:colOff>
      <xdr:row>14</xdr:row>
      <xdr:rowOff>193221</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2254704" y="2778306"/>
          <a:ext cx="258536" cy="171450"/>
          <a:chOff x="2163535" y="2653393"/>
          <a:chExt cx="258536" cy="204107"/>
        </a:xfrm>
      </xdr:grpSpPr>
      <xdr:sp macro="" textlink="">
        <xdr:nvSpPr>
          <xdr:cNvPr id="7" name="Oval 6">
            <a:extLst>
              <a:ext uri="{FF2B5EF4-FFF2-40B4-BE49-F238E27FC236}">
                <a16:creationId xmlns:a16="http://schemas.microsoft.com/office/drawing/2014/main" id="{00000000-0008-0000-0000-000007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2</a:t>
            </a:r>
          </a:p>
        </xdr:txBody>
      </xdr:sp>
    </xdr:grpSp>
    <xdr:clientData/>
  </xdr:twoCellAnchor>
  <xdr:twoCellAnchor>
    <xdr:from>
      <xdr:col>4</xdr:col>
      <xdr:colOff>13607</xdr:colOff>
      <xdr:row>14</xdr:row>
      <xdr:rowOff>190500</xdr:rowOff>
    </xdr:from>
    <xdr:to>
      <xdr:col>4</xdr:col>
      <xdr:colOff>272143</xdr:colOff>
      <xdr:row>15</xdr:row>
      <xdr:rowOff>190500</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2251982" y="2947035"/>
          <a:ext cx="258536" cy="171450"/>
          <a:chOff x="2163535" y="2653393"/>
          <a:chExt cx="258536" cy="204107"/>
        </a:xfrm>
      </xdr:grpSpPr>
      <xdr:sp macro="" textlink="">
        <xdr:nvSpPr>
          <xdr:cNvPr id="10" name="Oval 9">
            <a:extLst>
              <a:ext uri="{FF2B5EF4-FFF2-40B4-BE49-F238E27FC236}">
                <a16:creationId xmlns:a16="http://schemas.microsoft.com/office/drawing/2014/main" id="{00000000-0008-0000-0000-00000A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3</a:t>
            </a:r>
          </a:p>
        </xdr:txBody>
      </xdr:sp>
    </xdr:grpSp>
    <xdr:clientData/>
  </xdr:twoCellAnchor>
  <xdr:twoCellAnchor>
    <xdr:from>
      <xdr:col>4</xdr:col>
      <xdr:colOff>13607</xdr:colOff>
      <xdr:row>15</xdr:row>
      <xdr:rowOff>190500</xdr:rowOff>
    </xdr:from>
    <xdr:to>
      <xdr:col>4</xdr:col>
      <xdr:colOff>272143</xdr:colOff>
      <xdr:row>16</xdr:row>
      <xdr:rowOff>190500</xdr:rowOff>
    </xdr:to>
    <xdr:grpSp>
      <xdr:nvGrpSpPr>
        <xdr:cNvPr id="12" name="Group 11">
          <a:extLst>
            <a:ext uri="{FF2B5EF4-FFF2-40B4-BE49-F238E27FC236}">
              <a16:creationId xmlns:a16="http://schemas.microsoft.com/office/drawing/2014/main" id="{00000000-0008-0000-0000-00000C000000}"/>
            </a:ext>
          </a:extLst>
        </xdr:cNvPr>
        <xdr:cNvGrpSpPr/>
      </xdr:nvGrpSpPr>
      <xdr:grpSpPr>
        <a:xfrm>
          <a:off x="2251982" y="3118485"/>
          <a:ext cx="258536" cy="171450"/>
          <a:chOff x="2163535" y="2653393"/>
          <a:chExt cx="258536" cy="204107"/>
        </a:xfrm>
      </xdr:grpSpPr>
      <xdr:sp macro="" textlink="">
        <xdr:nvSpPr>
          <xdr:cNvPr id="13" name="Oval 12">
            <a:extLst>
              <a:ext uri="{FF2B5EF4-FFF2-40B4-BE49-F238E27FC236}">
                <a16:creationId xmlns:a16="http://schemas.microsoft.com/office/drawing/2014/main" id="{00000000-0008-0000-0000-00000D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4</a:t>
            </a:r>
          </a:p>
        </xdr:txBody>
      </xdr:sp>
    </xdr:grpSp>
    <xdr:clientData/>
  </xdr:twoCellAnchor>
  <xdr:twoCellAnchor>
    <xdr:from>
      <xdr:col>4</xdr:col>
      <xdr:colOff>13607</xdr:colOff>
      <xdr:row>18</xdr:row>
      <xdr:rowOff>13607</xdr:rowOff>
    </xdr:from>
    <xdr:to>
      <xdr:col>4</xdr:col>
      <xdr:colOff>272143</xdr:colOff>
      <xdr:row>19</xdr:row>
      <xdr:rowOff>0</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2251982" y="3471182"/>
          <a:ext cx="258536" cy="157843"/>
          <a:chOff x="2163535" y="2653393"/>
          <a:chExt cx="258536" cy="204107"/>
        </a:xfrm>
      </xdr:grpSpPr>
      <xdr:sp macro="" textlink="">
        <xdr:nvSpPr>
          <xdr:cNvPr id="17" name="Oval 16">
            <a:extLst>
              <a:ext uri="{FF2B5EF4-FFF2-40B4-BE49-F238E27FC236}">
                <a16:creationId xmlns:a16="http://schemas.microsoft.com/office/drawing/2014/main" id="{00000000-0008-0000-0000-000011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4</a:t>
            </a:r>
          </a:p>
        </xdr:txBody>
      </xdr:sp>
    </xdr:grpSp>
    <xdr:clientData/>
  </xdr:twoCellAnchor>
  <xdr:twoCellAnchor>
    <xdr:from>
      <xdr:col>9</xdr:col>
      <xdr:colOff>54430</xdr:colOff>
      <xdr:row>37</xdr:row>
      <xdr:rowOff>95250</xdr:rowOff>
    </xdr:from>
    <xdr:to>
      <xdr:col>10</xdr:col>
      <xdr:colOff>0</xdr:colOff>
      <xdr:row>37</xdr:row>
      <xdr:rowOff>95250</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flipH="1">
          <a:off x="4667251" y="6422571"/>
          <a:ext cx="258535" cy="0"/>
        </a:xfrm>
        <a:prstGeom prst="straightConnector1">
          <a:avLst/>
        </a:prstGeom>
        <a:ln>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19</xdr:row>
      <xdr:rowOff>27213</xdr:rowOff>
    </xdr:from>
    <xdr:to>
      <xdr:col>4</xdr:col>
      <xdr:colOff>272143</xdr:colOff>
      <xdr:row>20</xdr:row>
      <xdr:rowOff>13606</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a:off x="2251982" y="3656238"/>
          <a:ext cx="258536" cy="157843"/>
          <a:chOff x="2163535" y="2653393"/>
          <a:chExt cx="258536" cy="204107"/>
        </a:xfrm>
      </xdr:grpSpPr>
      <xdr:sp macro="" textlink="">
        <xdr:nvSpPr>
          <xdr:cNvPr id="21" name="Oval 20">
            <a:extLst>
              <a:ext uri="{FF2B5EF4-FFF2-40B4-BE49-F238E27FC236}">
                <a16:creationId xmlns:a16="http://schemas.microsoft.com/office/drawing/2014/main" id="{00000000-0008-0000-0000-000015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5</a:t>
            </a:r>
          </a:p>
        </xdr:txBody>
      </xdr:sp>
    </xdr:grpSp>
    <xdr:clientData/>
  </xdr:twoCellAnchor>
  <xdr:twoCellAnchor>
    <xdr:from>
      <xdr:col>4</xdr:col>
      <xdr:colOff>13607</xdr:colOff>
      <xdr:row>20</xdr:row>
      <xdr:rowOff>27214</xdr:rowOff>
    </xdr:from>
    <xdr:to>
      <xdr:col>4</xdr:col>
      <xdr:colOff>272143</xdr:colOff>
      <xdr:row>21</xdr:row>
      <xdr:rowOff>13607</xdr:rowOff>
    </xdr:to>
    <xdr:grpSp>
      <xdr:nvGrpSpPr>
        <xdr:cNvPr id="23" name="Group 22">
          <a:extLst>
            <a:ext uri="{FF2B5EF4-FFF2-40B4-BE49-F238E27FC236}">
              <a16:creationId xmlns:a16="http://schemas.microsoft.com/office/drawing/2014/main" id="{00000000-0008-0000-0000-000017000000}"/>
            </a:ext>
          </a:extLst>
        </xdr:cNvPr>
        <xdr:cNvGrpSpPr/>
      </xdr:nvGrpSpPr>
      <xdr:grpSpPr>
        <a:xfrm>
          <a:off x="2251982" y="3827689"/>
          <a:ext cx="258536" cy="157843"/>
          <a:chOff x="2163535" y="2653393"/>
          <a:chExt cx="258536" cy="204107"/>
        </a:xfrm>
      </xdr:grpSpPr>
      <xdr:sp macro="" textlink="">
        <xdr:nvSpPr>
          <xdr:cNvPr id="24" name="Oval 23">
            <a:extLst>
              <a:ext uri="{FF2B5EF4-FFF2-40B4-BE49-F238E27FC236}">
                <a16:creationId xmlns:a16="http://schemas.microsoft.com/office/drawing/2014/main" id="{00000000-0008-0000-0000-000018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6</a:t>
            </a:r>
          </a:p>
        </xdr:txBody>
      </xdr:sp>
    </xdr:grpSp>
    <xdr:clientData/>
  </xdr:twoCellAnchor>
  <xdr:twoCellAnchor>
    <xdr:from>
      <xdr:col>4</xdr:col>
      <xdr:colOff>13606</xdr:colOff>
      <xdr:row>21</xdr:row>
      <xdr:rowOff>13607</xdr:rowOff>
    </xdr:from>
    <xdr:to>
      <xdr:col>4</xdr:col>
      <xdr:colOff>272142</xdr:colOff>
      <xdr:row>22</xdr:row>
      <xdr:rowOff>0</xdr:rowOff>
    </xdr:to>
    <xdr:grpSp>
      <xdr:nvGrpSpPr>
        <xdr:cNvPr id="26" name="Group 25">
          <a:extLst>
            <a:ext uri="{FF2B5EF4-FFF2-40B4-BE49-F238E27FC236}">
              <a16:creationId xmlns:a16="http://schemas.microsoft.com/office/drawing/2014/main" id="{00000000-0008-0000-0000-00001A000000}"/>
            </a:ext>
          </a:extLst>
        </xdr:cNvPr>
        <xdr:cNvGrpSpPr/>
      </xdr:nvGrpSpPr>
      <xdr:grpSpPr>
        <a:xfrm>
          <a:off x="2251981" y="3985532"/>
          <a:ext cx="258536" cy="157843"/>
          <a:chOff x="2163535" y="2653393"/>
          <a:chExt cx="258536" cy="204107"/>
        </a:xfrm>
      </xdr:grpSpPr>
      <xdr:sp macro="" textlink="">
        <xdr:nvSpPr>
          <xdr:cNvPr id="27" name="Oval 26">
            <a:extLst>
              <a:ext uri="{FF2B5EF4-FFF2-40B4-BE49-F238E27FC236}">
                <a16:creationId xmlns:a16="http://schemas.microsoft.com/office/drawing/2014/main" id="{00000000-0008-0000-0000-00001B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7</a:t>
            </a:r>
          </a:p>
        </xdr:txBody>
      </xdr:sp>
    </xdr:grpSp>
    <xdr:clientData/>
  </xdr:twoCellAnchor>
  <xdr:twoCellAnchor>
    <xdr:from>
      <xdr:col>1</xdr:col>
      <xdr:colOff>13608</xdr:colOff>
      <xdr:row>23</xdr:row>
      <xdr:rowOff>1</xdr:rowOff>
    </xdr:from>
    <xdr:to>
      <xdr:col>1</xdr:col>
      <xdr:colOff>272144</xdr:colOff>
      <xdr:row>23</xdr:row>
      <xdr:rowOff>190501</xdr:rowOff>
    </xdr:to>
    <xdr:grpSp>
      <xdr:nvGrpSpPr>
        <xdr:cNvPr id="31" name="Group 30">
          <a:extLst>
            <a:ext uri="{FF2B5EF4-FFF2-40B4-BE49-F238E27FC236}">
              <a16:creationId xmlns:a16="http://schemas.microsoft.com/office/drawing/2014/main" id="{00000000-0008-0000-0000-00001F000000}"/>
            </a:ext>
          </a:extLst>
        </xdr:cNvPr>
        <xdr:cNvGrpSpPr/>
      </xdr:nvGrpSpPr>
      <xdr:grpSpPr>
        <a:xfrm>
          <a:off x="337458" y="4314826"/>
          <a:ext cx="258536" cy="175260"/>
          <a:chOff x="2163535" y="2653393"/>
          <a:chExt cx="258536" cy="204107"/>
        </a:xfrm>
      </xdr:grpSpPr>
      <xdr:sp macro="" textlink="">
        <xdr:nvSpPr>
          <xdr:cNvPr id="32" name="Oval 31">
            <a:extLst>
              <a:ext uri="{FF2B5EF4-FFF2-40B4-BE49-F238E27FC236}">
                <a16:creationId xmlns:a16="http://schemas.microsoft.com/office/drawing/2014/main" id="{00000000-0008-0000-0000-000020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8</a:t>
            </a:r>
          </a:p>
        </xdr:txBody>
      </xdr:sp>
    </xdr:grpSp>
    <xdr:clientData/>
  </xdr:twoCellAnchor>
  <xdr:twoCellAnchor>
    <xdr:from>
      <xdr:col>9</xdr:col>
      <xdr:colOff>299358</xdr:colOff>
      <xdr:row>23</xdr:row>
      <xdr:rowOff>0</xdr:rowOff>
    </xdr:from>
    <xdr:to>
      <xdr:col>10</xdr:col>
      <xdr:colOff>244929</xdr:colOff>
      <xdr:row>23</xdr:row>
      <xdr:rowOff>190500</xdr:rowOff>
    </xdr:to>
    <xdr:grpSp>
      <xdr:nvGrpSpPr>
        <xdr:cNvPr id="34" name="Group 33">
          <a:extLst>
            <a:ext uri="{FF2B5EF4-FFF2-40B4-BE49-F238E27FC236}">
              <a16:creationId xmlns:a16="http://schemas.microsoft.com/office/drawing/2014/main" id="{00000000-0008-0000-0000-000022000000}"/>
            </a:ext>
          </a:extLst>
        </xdr:cNvPr>
        <xdr:cNvGrpSpPr/>
      </xdr:nvGrpSpPr>
      <xdr:grpSpPr>
        <a:xfrm>
          <a:off x="5128533" y="4314825"/>
          <a:ext cx="269421" cy="175260"/>
          <a:chOff x="2163535" y="2653393"/>
          <a:chExt cx="258536" cy="204107"/>
        </a:xfrm>
      </xdr:grpSpPr>
      <xdr:sp macro="" textlink="">
        <xdr:nvSpPr>
          <xdr:cNvPr id="35" name="Oval 34">
            <a:extLst>
              <a:ext uri="{FF2B5EF4-FFF2-40B4-BE49-F238E27FC236}">
                <a16:creationId xmlns:a16="http://schemas.microsoft.com/office/drawing/2014/main" id="{00000000-0008-0000-0000-000023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9</a:t>
            </a:r>
          </a:p>
        </xdr:txBody>
      </xdr:sp>
    </xdr:grpSp>
    <xdr:clientData/>
  </xdr:twoCellAnchor>
  <xdr:twoCellAnchor>
    <xdr:from>
      <xdr:col>19</xdr:col>
      <xdr:colOff>1</xdr:colOff>
      <xdr:row>23</xdr:row>
      <xdr:rowOff>0</xdr:rowOff>
    </xdr:from>
    <xdr:to>
      <xdr:col>19</xdr:col>
      <xdr:colOff>258537</xdr:colOff>
      <xdr:row>23</xdr:row>
      <xdr:rowOff>190500</xdr:rowOff>
    </xdr:to>
    <xdr:grpSp>
      <xdr:nvGrpSpPr>
        <xdr:cNvPr id="37" name="Group 36">
          <a:extLst>
            <a:ext uri="{FF2B5EF4-FFF2-40B4-BE49-F238E27FC236}">
              <a16:creationId xmlns:a16="http://schemas.microsoft.com/office/drawing/2014/main" id="{00000000-0008-0000-0000-000025000000}"/>
            </a:ext>
          </a:extLst>
        </xdr:cNvPr>
        <xdr:cNvGrpSpPr/>
      </xdr:nvGrpSpPr>
      <xdr:grpSpPr>
        <a:xfrm>
          <a:off x="10115550" y="4314825"/>
          <a:ext cx="0" cy="175260"/>
          <a:chOff x="2163535" y="2653393"/>
          <a:chExt cx="258536" cy="204107"/>
        </a:xfrm>
      </xdr:grpSpPr>
      <xdr:sp macro="" textlink="">
        <xdr:nvSpPr>
          <xdr:cNvPr id="38" name="Oval 37">
            <a:extLst>
              <a:ext uri="{FF2B5EF4-FFF2-40B4-BE49-F238E27FC236}">
                <a16:creationId xmlns:a16="http://schemas.microsoft.com/office/drawing/2014/main" id="{00000000-0008-0000-0000-000026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10</a:t>
            </a:r>
          </a:p>
        </xdr:txBody>
      </xdr:sp>
    </xdr:grpSp>
    <xdr:clientData/>
  </xdr:twoCellAnchor>
  <xdr:twoCellAnchor>
    <xdr:from>
      <xdr:col>28</xdr:col>
      <xdr:colOff>0</xdr:colOff>
      <xdr:row>23</xdr:row>
      <xdr:rowOff>1</xdr:rowOff>
    </xdr:from>
    <xdr:to>
      <xdr:col>28</xdr:col>
      <xdr:colOff>258536</xdr:colOff>
      <xdr:row>23</xdr:row>
      <xdr:rowOff>190501</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10115550" y="4314826"/>
          <a:ext cx="0" cy="175260"/>
          <a:chOff x="2163535" y="2653393"/>
          <a:chExt cx="258536" cy="204107"/>
        </a:xfrm>
      </xdr:grpSpPr>
      <xdr:sp macro="" textlink="">
        <xdr:nvSpPr>
          <xdr:cNvPr id="41" name="Oval 40">
            <a:extLst>
              <a:ext uri="{FF2B5EF4-FFF2-40B4-BE49-F238E27FC236}">
                <a16:creationId xmlns:a16="http://schemas.microsoft.com/office/drawing/2014/main" id="{00000000-0008-0000-0000-000029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11</a:t>
            </a:r>
          </a:p>
        </xdr:txBody>
      </xdr:sp>
    </xdr:grpSp>
    <xdr:clientData/>
  </xdr:twoCellAnchor>
  <xdr:twoCellAnchor>
    <xdr:from>
      <xdr:col>13</xdr:col>
      <xdr:colOff>4081</xdr:colOff>
      <xdr:row>24</xdr:row>
      <xdr:rowOff>13607</xdr:rowOff>
    </xdr:from>
    <xdr:to>
      <xdr:col>13</xdr:col>
      <xdr:colOff>262617</xdr:colOff>
      <xdr:row>25</xdr:row>
      <xdr:rowOff>0</xdr:rowOff>
    </xdr:to>
    <xdr:grpSp>
      <xdr:nvGrpSpPr>
        <xdr:cNvPr id="58" name="Group 57">
          <a:extLst>
            <a:ext uri="{FF2B5EF4-FFF2-40B4-BE49-F238E27FC236}">
              <a16:creationId xmlns:a16="http://schemas.microsoft.com/office/drawing/2014/main" id="{4B585369-863F-489C-A1FF-FA2C5CE28558}"/>
            </a:ext>
          </a:extLst>
        </xdr:cNvPr>
        <xdr:cNvGrpSpPr/>
      </xdr:nvGrpSpPr>
      <xdr:grpSpPr>
        <a:xfrm>
          <a:off x="7071631" y="4499882"/>
          <a:ext cx="258536" cy="157843"/>
          <a:chOff x="2154010" y="2653393"/>
          <a:chExt cx="258536" cy="204107"/>
        </a:xfrm>
      </xdr:grpSpPr>
      <xdr:sp macro="" textlink="">
        <xdr:nvSpPr>
          <xdr:cNvPr id="59" name="Oval 58">
            <a:extLst>
              <a:ext uri="{FF2B5EF4-FFF2-40B4-BE49-F238E27FC236}">
                <a16:creationId xmlns:a16="http://schemas.microsoft.com/office/drawing/2014/main" id="{D0C1A567-926C-4F4D-802F-0472B40E9C23}"/>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0" name="TextBox 59">
            <a:extLst>
              <a:ext uri="{FF2B5EF4-FFF2-40B4-BE49-F238E27FC236}">
                <a16:creationId xmlns:a16="http://schemas.microsoft.com/office/drawing/2014/main" id="{0FCE80CB-9E85-4003-8F0C-999F7AF60442}"/>
              </a:ext>
            </a:extLst>
          </xdr:cNvPr>
          <xdr:cNvSpPr txBox="1"/>
        </xdr:nvSpPr>
        <xdr:spPr>
          <a:xfrm>
            <a:off x="2154010"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10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54429</xdr:colOff>
      <xdr:row>0</xdr:row>
      <xdr:rowOff>122464</xdr:rowOff>
    </xdr:from>
    <xdr:to>
      <xdr:col>4</xdr:col>
      <xdr:colOff>100645</xdr:colOff>
      <xdr:row>9</xdr:row>
      <xdr:rowOff>110760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393" y="122464"/>
          <a:ext cx="1875561" cy="1877784"/>
        </a:xfrm>
        <a:prstGeom prst="rect">
          <a:avLst/>
        </a:prstGeom>
      </xdr:spPr>
    </xdr:pic>
    <xdr:clientData/>
  </xdr:twoCellAnchor>
  <xdr:twoCellAnchor>
    <xdr:from>
      <xdr:col>3</xdr:col>
      <xdr:colOff>530680</xdr:colOff>
      <xdr:row>16</xdr:row>
      <xdr:rowOff>81643</xdr:rowOff>
    </xdr:from>
    <xdr:to>
      <xdr:col>4</xdr:col>
      <xdr:colOff>136073</xdr:colOff>
      <xdr:row>16</xdr:row>
      <xdr:rowOff>81643</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2068287" y="3211286"/>
          <a:ext cx="217715" cy="0"/>
        </a:xfrm>
        <a:prstGeom prst="straightConnector1">
          <a:avLst/>
        </a:prstGeom>
        <a:ln>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56381</xdr:colOff>
      <xdr:row>0</xdr:row>
      <xdr:rowOff>122464</xdr:rowOff>
    </xdr:from>
    <xdr:to>
      <xdr:col>4</xdr:col>
      <xdr:colOff>107583</xdr:colOff>
      <xdr:row>9</xdr:row>
      <xdr:rowOff>107585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345" y="122464"/>
          <a:ext cx="1871657" cy="1877784"/>
        </a:xfrm>
        <a:prstGeom prst="rect">
          <a:avLst/>
        </a:prstGeom>
      </xdr:spPr>
    </xdr:pic>
    <xdr:clientData/>
  </xdr:twoCellAnchor>
  <xdr:twoCellAnchor>
    <xdr:from>
      <xdr:col>3</xdr:col>
      <xdr:colOff>530680</xdr:colOff>
      <xdr:row>14</xdr:row>
      <xdr:rowOff>81643</xdr:rowOff>
    </xdr:from>
    <xdr:to>
      <xdr:col>4</xdr:col>
      <xdr:colOff>136073</xdr:colOff>
      <xdr:row>14</xdr:row>
      <xdr:rowOff>81643</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2068287" y="2857500"/>
          <a:ext cx="217715" cy="0"/>
        </a:xfrm>
        <a:prstGeom prst="straightConnector1">
          <a:avLst/>
        </a:prstGeom>
        <a:ln>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56381</xdr:colOff>
      <xdr:row>0</xdr:row>
      <xdr:rowOff>125527</xdr:rowOff>
    </xdr:from>
    <xdr:to>
      <xdr:col>3</xdr:col>
      <xdr:colOff>437783</xdr:colOff>
      <xdr:row>9</xdr:row>
      <xdr:rowOff>107696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345" y="125527"/>
          <a:ext cx="1871657" cy="1871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56381</xdr:colOff>
      <xdr:row>0</xdr:row>
      <xdr:rowOff>125527</xdr:rowOff>
    </xdr:from>
    <xdr:to>
      <xdr:col>3</xdr:col>
      <xdr:colOff>372560</xdr:colOff>
      <xdr:row>9</xdr:row>
      <xdr:rowOff>108331</xdr:rowOff>
    </xdr:to>
    <xdr:pic>
      <xdr:nvPicPr>
        <xdr:cNvPr id="2" name="Picture 1">
          <a:extLst>
            <a:ext uri="{FF2B5EF4-FFF2-40B4-BE49-F238E27FC236}">
              <a16:creationId xmlns:a16="http://schemas.microsoft.com/office/drawing/2014/main" id="{48409909-20E1-4F72-B38A-6944E5DA57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0706" y="125527"/>
          <a:ext cx="1866214" cy="18566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56381</xdr:colOff>
      <xdr:row>0</xdr:row>
      <xdr:rowOff>125527</xdr:rowOff>
    </xdr:from>
    <xdr:to>
      <xdr:col>3</xdr:col>
      <xdr:colOff>697498</xdr:colOff>
      <xdr:row>9</xdr:row>
      <xdr:rowOff>102616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345" y="125527"/>
          <a:ext cx="1871657" cy="18716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Shared\PROJECTS\2017\00-2017-496%20Little%20Rock,%20AR%20Delta%20Add'l%20Services\Grant%20Application%20Assistance\Products\2020%20BUILD%20Grant%20App\BCA\Model\DHT_BUILD_BCA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FRONTS"/>
      <sheetName val="DEMAND"/>
      <sheetName val="CRF"/>
      <sheetName val="DROPDOWN2"/>
      <sheetName val="CrashCostTable"/>
      <sheetName val="ACS"/>
      <sheetName val="TAZ"/>
      <sheetName val="OPTIONAL - PROPERTY DATA"/>
      <sheetName val="MULTIPLIERS"/>
      <sheetName val="ALT A"/>
      <sheetName val="ALT B"/>
      <sheetName val="ALT C"/>
      <sheetName val="ALT D"/>
      <sheetName val="CMList"/>
      <sheetName val="OUTPUT"/>
      <sheetName val="DROP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A2" t="str">
            <v>Alabama</v>
          </cell>
          <cell r="B2">
            <v>2012</v>
          </cell>
          <cell r="D2" t="str">
            <v>Specific Values</v>
          </cell>
          <cell r="E2" t="str">
            <v>Yes</v>
          </cell>
          <cell r="K2" t="str">
            <v>[SELECT LOCATION TYPE]</v>
          </cell>
          <cell r="N2" t="str">
            <v>[INDICATE IF THIS IS YOUR BASELINE]</v>
          </cell>
          <cell r="P2" t="str">
            <v>[INDICATE RESIDUAL CHOICE]</v>
          </cell>
        </row>
        <row r="3">
          <cell r="A3" t="str">
            <v>Alaska</v>
          </cell>
          <cell r="B3">
            <v>2013</v>
          </cell>
          <cell r="D3" t="str">
            <v>General Estimates</v>
          </cell>
          <cell r="E3" t="str">
            <v>No</v>
          </cell>
          <cell r="F3" t="str">
            <v>Alt A</v>
          </cell>
          <cell r="K3" t="str">
            <v>Signalized Intersection</v>
          </cell>
          <cell r="N3" t="str">
            <v>Yes</v>
          </cell>
          <cell r="P3" t="str">
            <v>Yes</v>
          </cell>
        </row>
        <row r="4">
          <cell r="A4" t="str">
            <v>Arizona</v>
          </cell>
          <cell r="B4">
            <v>2014</v>
          </cell>
          <cell r="D4" t="str">
            <v>CRF</v>
          </cell>
          <cell r="F4" t="str">
            <v>Alt B</v>
          </cell>
          <cell r="K4" t="str">
            <v>Non-Signalized Intersection</v>
          </cell>
          <cell r="N4" t="str">
            <v>No</v>
          </cell>
          <cell r="P4" t="str">
            <v>No</v>
          </cell>
        </row>
        <row r="5">
          <cell r="A5" t="str">
            <v>Arkansas</v>
          </cell>
          <cell r="B5">
            <v>2015</v>
          </cell>
          <cell r="F5" t="str">
            <v>Alt C</v>
          </cell>
          <cell r="K5" t="str">
            <v>Roadway</v>
          </cell>
        </row>
        <row r="6">
          <cell r="A6" t="str">
            <v>California</v>
          </cell>
          <cell r="B6">
            <v>2016</v>
          </cell>
          <cell r="F6" t="str">
            <v>Alt D</v>
          </cell>
        </row>
        <row r="7">
          <cell r="A7" t="str">
            <v>Colorado</v>
          </cell>
          <cell r="B7">
            <v>2017</v>
          </cell>
        </row>
        <row r="8">
          <cell r="A8" t="str">
            <v>Connecticut</v>
          </cell>
          <cell r="B8">
            <v>2018</v>
          </cell>
        </row>
        <row r="9">
          <cell r="A9" t="str">
            <v>Delaware</v>
          </cell>
          <cell r="B9">
            <v>2019</v>
          </cell>
        </row>
        <row r="10">
          <cell r="A10" t="str">
            <v>Florida</v>
          </cell>
          <cell r="B10">
            <v>2020</v>
          </cell>
        </row>
        <row r="11">
          <cell r="A11" t="str">
            <v>Georgia</v>
          </cell>
          <cell r="B11">
            <v>2021</v>
          </cell>
        </row>
        <row r="12">
          <cell r="A12" t="str">
            <v>Hawaii</v>
          </cell>
          <cell r="B12">
            <v>2022</v>
          </cell>
        </row>
        <row r="13">
          <cell r="A13" t="str">
            <v>Idaho</v>
          </cell>
          <cell r="B13">
            <v>2023</v>
          </cell>
        </row>
        <row r="14">
          <cell r="A14" t="str">
            <v>Illinois</v>
          </cell>
          <cell r="B14">
            <v>2024</v>
          </cell>
        </row>
        <row r="15">
          <cell r="A15" t="str">
            <v>Indiana</v>
          </cell>
          <cell r="B15">
            <v>2025</v>
          </cell>
        </row>
        <row r="16">
          <cell r="A16" t="str">
            <v>Iowa</v>
          </cell>
          <cell r="B16">
            <v>2026</v>
          </cell>
        </row>
        <row r="17">
          <cell r="A17" t="str">
            <v>Kansas</v>
          </cell>
          <cell r="B17">
            <v>2027</v>
          </cell>
        </row>
        <row r="18">
          <cell r="A18" t="str">
            <v>Kentucky</v>
          </cell>
          <cell r="B18">
            <v>2028</v>
          </cell>
        </row>
        <row r="19">
          <cell r="A19" t="str">
            <v>Louisiana</v>
          </cell>
          <cell r="B19">
            <v>2029</v>
          </cell>
        </row>
        <row r="20">
          <cell r="A20" t="str">
            <v>Maine</v>
          </cell>
          <cell r="B20">
            <v>2030</v>
          </cell>
        </row>
        <row r="21">
          <cell r="A21" t="str">
            <v>Maryland</v>
          </cell>
          <cell r="B21">
            <v>2031</v>
          </cell>
        </row>
        <row r="22">
          <cell r="A22" t="str">
            <v>Massachusetts</v>
          </cell>
          <cell r="B22">
            <v>2032</v>
          </cell>
        </row>
        <row r="23">
          <cell r="A23" t="str">
            <v>Michigan</v>
          </cell>
          <cell r="B23">
            <v>2033</v>
          </cell>
        </row>
        <row r="24">
          <cell r="A24" t="str">
            <v>Minnesota</v>
          </cell>
          <cell r="B24">
            <v>2034</v>
          </cell>
        </row>
        <row r="25">
          <cell r="A25" t="str">
            <v>Mississippi</v>
          </cell>
          <cell r="B25">
            <v>2035</v>
          </cell>
        </row>
        <row r="26">
          <cell r="A26" t="str">
            <v>Missouri</v>
          </cell>
          <cell r="B26">
            <v>2036</v>
          </cell>
        </row>
        <row r="27">
          <cell r="A27" t="str">
            <v>Montana</v>
          </cell>
          <cell r="B27">
            <v>2037</v>
          </cell>
        </row>
        <row r="28">
          <cell r="A28" t="str">
            <v>Nebraska</v>
          </cell>
          <cell r="B28">
            <v>2038</v>
          </cell>
        </row>
        <row r="29">
          <cell r="A29" t="str">
            <v>Nevada</v>
          </cell>
          <cell r="B29">
            <v>2039</v>
          </cell>
        </row>
        <row r="30">
          <cell r="A30" t="str">
            <v>New Hampshire</v>
          </cell>
          <cell r="B30">
            <v>2040</v>
          </cell>
        </row>
        <row r="31">
          <cell r="A31" t="str">
            <v>New Jersey</v>
          </cell>
          <cell r="B31">
            <v>2041</v>
          </cell>
        </row>
        <row r="32">
          <cell r="A32" t="str">
            <v>New Mexico</v>
          </cell>
          <cell r="B32">
            <v>2042</v>
          </cell>
        </row>
        <row r="33">
          <cell r="A33" t="str">
            <v>New York</v>
          </cell>
          <cell r="B33">
            <v>2043</v>
          </cell>
        </row>
        <row r="34">
          <cell r="A34" t="str">
            <v>North Carolina</v>
          </cell>
          <cell r="B34">
            <v>2044</v>
          </cell>
        </row>
        <row r="35">
          <cell r="A35" t="str">
            <v>North Dakota</v>
          </cell>
          <cell r="B35">
            <v>2045</v>
          </cell>
        </row>
        <row r="36">
          <cell r="A36" t="str">
            <v>Ohio</v>
          </cell>
          <cell r="B36">
            <v>2046</v>
          </cell>
        </row>
        <row r="37">
          <cell r="A37" t="str">
            <v>Oklahoma</v>
          </cell>
          <cell r="B37">
            <v>2047</v>
          </cell>
        </row>
        <row r="38">
          <cell r="A38" t="str">
            <v>Oregon</v>
          </cell>
          <cell r="B38">
            <v>2048</v>
          </cell>
        </row>
        <row r="39">
          <cell r="A39" t="str">
            <v>Pennsylvania</v>
          </cell>
          <cell r="B39">
            <v>2049</v>
          </cell>
        </row>
        <row r="40">
          <cell r="A40" t="str">
            <v>Rhode Island</v>
          </cell>
          <cell r="B40">
            <v>2050</v>
          </cell>
        </row>
        <row r="41">
          <cell r="A41" t="str">
            <v>South Carolina</v>
          </cell>
        </row>
        <row r="42">
          <cell r="A42" t="str">
            <v>South Dakota</v>
          </cell>
        </row>
        <row r="43">
          <cell r="A43" t="str">
            <v>Tennessee</v>
          </cell>
        </row>
        <row r="44">
          <cell r="A44" t="str">
            <v>Texas</v>
          </cell>
        </row>
        <row r="45">
          <cell r="A45" t="str">
            <v>Utah</v>
          </cell>
        </row>
        <row r="46">
          <cell r="A46" t="str">
            <v>Vermont</v>
          </cell>
        </row>
        <row r="47">
          <cell r="A47" t="str">
            <v>Virginia</v>
          </cell>
        </row>
        <row r="48">
          <cell r="A48" t="str">
            <v>Washington</v>
          </cell>
        </row>
        <row r="49">
          <cell r="A49" t="str">
            <v>West Virginia</v>
          </cell>
        </row>
        <row r="50">
          <cell r="A50" t="str">
            <v>Wisconsin</v>
          </cell>
        </row>
        <row r="51">
          <cell r="A51" t="str">
            <v>Wyoming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nhts.ornl.gov/tables09/fatcat/2009/aptl_TRPTRANS_WHYTRP1S.html" TargetMode="External"/><Relationship Id="rId13" Type="http://schemas.openxmlformats.org/officeDocument/2006/relationships/printerSettings" Target="../printerSettings/printerSettings9.bin"/><Relationship Id="rId3" Type="http://schemas.openxmlformats.org/officeDocument/2006/relationships/hyperlink" Target="http://www.saferoutesinfo.org/sites/default/files/SurveyTrends_2007-13_final1.pdf" TargetMode="External"/><Relationship Id="rId7" Type="http://schemas.openxmlformats.org/officeDocument/2006/relationships/hyperlink" Target="http://www.camsys.com/pubs/2011_AAA_CrashvCongUpd.pdf" TargetMode="External"/><Relationship Id="rId12" Type="http://schemas.openxmlformats.org/officeDocument/2006/relationships/hyperlink" Target="https://www3.epa.gov/otaq/consumer/420f08024.pdf" TargetMode="External"/><Relationship Id="rId2" Type="http://schemas.openxmlformats.org/officeDocument/2006/relationships/hyperlink" Target="http://nhts.ornl.gov/tables09/fatcat/2009/aptl_TRPTRANS_WHYTRP1S.html" TargetMode="External"/><Relationship Id="rId1" Type="http://schemas.openxmlformats.org/officeDocument/2006/relationships/hyperlink" Target="http://nhts.ornl.gov/tables09/fatcat/2009/aptl_TRPTRANS_WHYTRP1S.html" TargetMode="External"/><Relationship Id="rId6" Type="http://schemas.openxmlformats.org/officeDocument/2006/relationships/hyperlink" Target="http://nhts.ornl.gov/tables09/fatcat/2009/aptl_TRPTRANS_WHYTRP1S.html" TargetMode="External"/><Relationship Id="rId11" Type="http://schemas.openxmlformats.org/officeDocument/2006/relationships/hyperlink" Target="https://www.nhtsa.gov/sites/nhtsa.dot.gov/files/documents/ld_cafe_co2_nhtsa_2127-al76_epa_pria_181016.pdf" TargetMode="External"/><Relationship Id="rId5" Type="http://schemas.openxmlformats.org/officeDocument/2006/relationships/hyperlink" Target="https://www.epa.gov/sites/production/files/2016-12/documents/sc_co2_tsd_august_2016.pdf" TargetMode="External"/><Relationship Id="rId10" Type="http://schemas.openxmlformats.org/officeDocument/2006/relationships/hyperlink" Target="https://www.transportation.gov/sites/dot.gov/files/docs/BCA%20Resource%20Guide%202016.pdf" TargetMode="External"/><Relationship Id="rId4" Type="http://schemas.openxmlformats.org/officeDocument/2006/relationships/hyperlink" Target="http://nhts.ornl.gov/tables09/fatcat/2009/aptl_TRPTRANS_WHYTRP1S.html" TargetMode="External"/><Relationship Id="rId9" Type="http://schemas.openxmlformats.org/officeDocument/2006/relationships/hyperlink" Target="https://www.msd.govt.nz/about-msd-and-our-work/publications-resources/journals-and-magazines/social-policy-journal/spj37/37-the-destinations-travel-modes-and-co2-emissions-of-new-zealand-households.html" TargetMode="External"/><Relationship Id="rId14"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O96"/>
  <sheetViews>
    <sheetView topLeftCell="B22" zoomScale="80" zoomScaleNormal="80" workbookViewId="0">
      <selection activeCell="O48" sqref="O48:Q54"/>
    </sheetView>
  </sheetViews>
  <sheetFormatPr defaultColWidth="9.33203125" defaultRowHeight="13.8" x14ac:dyDescent="0.25"/>
  <cols>
    <col min="1" max="1" width="4.6640625" style="155" customWidth="1"/>
    <col min="2" max="4" width="9.33203125" style="155"/>
    <col min="5" max="5" width="4.6640625" style="155" customWidth="1"/>
    <col min="6" max="6" width="9.6640625" style="155" bestFit="1" customWidth="1"/>
    <col min="7" max="8" width="9.33203125" style="155"/>
    <col min="9" max="10" width="4.6640625" style="155" customWidth="1"/>
    <col min="11" max="12" width="9.33203125" style="155"/>
    <col min="13" max="13" width="9.33203125" style="155" customWidth="1"/>
    <col min="14" max="14" width="4.6640625" style="155" customWidth="1"/>
    <col min="15" max="15" width="11.6640625" style="155" bestFit="1" customWidth="1"/>
    <col min="16" max="17" width="9.33203125" style="155"/>
    <col min="18" max="19" width="4.6640625" style="155" customWidth="1"/>
    <col min="20" max="22" width="0" style="155" hidden="1" customWidth="1"/>
    <col min="23" max="23" width="4.6640625" style="155" hidden="1" customWidth="1"/>
    <col min="24" max="26" width="0" style="155" hidden="1" customWidth="1"/>
    <col min="27" max="28" width="4.6640625" style="155" hidden="1" customWidth="1"/>
    <col min="29" max="31" width="0" style="155" hidden="1" customWidth="1"/>
    <col min="32" max="32" width="4.6640625" style="155" hidden="1" customWidth="1"/>
    <col min="33" max="35" width="0" style="155" hidden="1" customWidth="1"/>
    <col min="36" max="36" width="4.6640625" style="155" hidden="1" customWidth="1"/>
    <col min="37" max="16384" width="9.33203125" style="155"/>
  </cols>
  <sheetData>
    <row r="2" spans="2:36" ht="29.4" x14ac:dyDescent="0.45">
      <c r="F2" s="2" t="s">
        <v>753</v>
      </c>
    </row>
    <row r="3" spans="2:36" ht="15" x14ac:dyDescent="0.25">
      <c r="F3" s="291" t="s">
        <v>754</v>
      </c>
    </row>
    <row r="4" spans="2:36" ht="15" x14ac:dyDescent="0.25">
      <c r="F4" s="156" t="s">
        <v>0</v>
      </c>
    </row>
    <row r="5" spans="2:36" ht="15" x14ac:dyDescent="0.25">
      <c r="F5" s="3" t="s">
        <v>794</v>
      </c>
    </row>
    <row r="7" spans="2:36" x14ac:dyDescent="0.25">
      <c r="F7" s="157" t="s">
        <v>1</v>
      </c>
    </row>
    <row r="8" spans="2:36" ht="17.25" customHeight="1" x14ac:dyDescent="0.25">
      <c r="F8" s="496" t="s">
        <v>802</v>
      </c>
      <c r="G8" s="496"/>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row>
    <row r="9" spans="2:36" ht="16.5" customHeight="1" x14ac:dyDescent="0.25">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row>
    <row r="10" spans="2:36" ht="16.5" customHeight="1" x14ac:dyDescent="0.25">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row>
    <row r="11" spans="2:36" x14ac:dyDescent="0.25">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row>
    <row r="12" spans="2:36" x14ac:dyDescent="0.25">
      <c r="B12" s="157" t="s">
        <v>4</v>
      </c>
      <c r="T12" s="160"/>
    </row>
    <row r="13" spans="2:36" x14ac:dyDescent="0.25">
      <c r="T13" s="160"/>
    </row>
    <row r="14" spans="2:36" x14ac:dyDescent="0.25">
      <c r="B14" s="158" t="s">
        <v>2</v>
      </c>
      <c r="E14" s="159"/>
      <c r="F14" s="461" t="s">
        <v>797</v>
      </c>
      <c r="G14" s="180"/>
      <c r="H14" s="180"/>
      <c r="I14" s="180"/>
      <c r="J14" s="180"/>
      <c r="K14" s="180"/>
      <c r="L14" s="180"/>
      <c r="M14" s="180"/>
      <c r="N14" s="180"/>
      <c r="O14" s="180"/>
      <c r="P14" s="180"/>
      <c r="T14" s="160"/>
    </row>
    <row r="15" spans="2:36" x14ac:dyDescent="0.25">
      <c r="B15" s="4" t="s">
        <v>768</v>
      </c>
      <c r="F15" s="468"/>
    </row>
    <row r="16" spans="2:36" x14ac:dyDescent="0.25">
      <c r="B16" s="4" t="s">
        <v>769</v>
      </c>
      <c r="F16" s="9" t="s">
        <v>798</v>
      </c>
    </row>
    <row r="17" spans="2:41" x14ac:dyDescent="0.25">
      <c r="B17" s="158" t="s">
        <v>3</v>
      </c>
      <c r="F17" s="462">
        <v>44642</v>
      </c>
      <c r="AL17" s="160"/>
      <c r="AM17" s="160"/>
      <c r="AN17" s="160"/>
      <c r="AO17" s="161"/>
    </row>
    <row r="18" spans="2:41" x14ac:dyDescent="0.25">
      <c r="AL18" s="160"/>
      <c r="AM18" s="160"/>
      <c r="AN18" s="160"/>
      <c r="AO18" s="161"/>
    </row>
    <row r="19" spans="2:41" x14ac:dyDescent="0.25">
      <c r="B19" s="158" t="s">
        <v>5</v>
      </c>
      <c r="F19" s="502" t="s">
        <v>38</v>
      </c>
      <c r="G19" s="503"/>
      <c r="H19" s="504"/>
      <c r="I19" s="162" t="s">
        <v>66</v>
      </c>
      <c r="AL19" s="160"/>
      <c r="AM19" s="160"/>
      <c r="AN19" s="160"/>
      <c r="AO19" s="161"/>
    </row>
    <row r="20" spans="2:41" x14ac:dyDescent="0.25">
      <c r="B20" s="208" t="s">
        <v>702</v>
      </c>
      <c r="F20" s="505">
        <v>2022</v>
      </c>
      <c r="G20" s="506"/>
      <c r="H20" s="507"/>
      <c r="I20" s="163" t="s">
        <v>66</v>
      </c>
      <c r="K20" s="219"/>
      <c r="O20" s="518"/>
      <c r="P20" s="518"/>
      <c r="Q20" s="518"/>
      <c r="R20" s="161"/>
      <c r="X20" s="518"/>
      <c r="Y20" s="518"/>
      <c r="Z20" s="518"/>
      <c r="AA20" s="161"/>
      <c r="AC20" s="160"/>
      <c r="AG20" s="518"/>
      <c r="AH20" s="518"/>
      <c r="AI20" s="518"/>
      <c r="AJ20" s="161"/>
    </row>
    <row r="21" spans="2:41" x14ac:dyDescent="0.25">
      <c r="B21" s="160" t="s">
        <v>65</v>
      </c>
      <c r="F21" s="512">
        <v>2019</v>
      </c>
      <c r="G21" s="513"/>
      <c r="H21" s="514"/>
      <c r="I21" s="162" t="s">
        <v>66</v>
      </c>
      <c r="K21" s="160"/>
      <c r="O21" s="164"/>
      <c r="P21" s="164"/>
      <c r="Q21" s="164"/>
      <c r="R21" s="161"/>
      <c r="X21" s="164"/>
      <c r="Y21" s="164"/>
      <c r="Z21" s="164"/>
      <c r="AA21" s="161"/>
      <c r="AC21" s="160"/>
      <c r="AG21" s="164"/>
      <c r="AH21" s="164"/>
      <c r="AI21" s="164"/>
      <c r="AJ21" s="161"/>
    </row>
    <row r="22" spans="2:41" x14ac:dyDescent="0.25">
      <c r="B22" s="160" t="s">
        <v>447</v>
      </c>
      <c r="F22" s="512" t="s">
        <v>446</v>
      </c>
      <c r="G22" s="513"/>
      <c r="H22" s="514"/>
      <c r="I22" s="162" t="s">
        <v>66</v>
      </c>
      <c r="K22" s="219"/>
      <c r="O22" s="164"/>
      <c r="P22" s="164"/>
      <c r="Q22" s="164"/>
      <c r="R22" s="161"/>
      <c r="X22" s="164"/>
      <c r="Y22" s="164"/>
      <c r="Z22" s="164"/>
      <c r="AA22" s="161"/>
      <c r="AC22" s="160"/>
      <c r="AG22" s="164"/>
      <c r="AH22" s="164"/>
      <c r="AI22" s="164"/>
      <c r="AJ22" s="161"/>
    </row>
    <row r="23" spans="2:41" x14ac:dyDescent="0.25">
      <c r="B23" s="160"/>
      <c r="F23" s="164"/>
      <c r="G23" s="164"/>
      <c r="H23" s="164"/>
      <c r="I23" s="161"/>
      <c r="K23" s="160"/>
      <c r="O23" s="164"/>
      <c r="P23" s="164"/>
      <c r="Q23" s="164"/>
      <c r="R23" s="161"/>
      <c r="X23" s="164"/>
      <c r="Y23" s="164"/>
      <c r="Z23" s="164"/>
      <c r="AA23" s="161"/>
      <c r="AC23" s="160"/>
      <c r="AG23" s="164"/>
      <c r="AH23" s="164"/>
      <c r="AI23" s="164"/>
      <c r="AJ23" s="161"/>
    </row>
    <row r="24" spans="2:41" x14ac:dyDescent="0.25">
      <c r="B24" s="133" t="s">
        <v>736</v>
      </c>
      <c r="C24" s="166"/>
      <c r="D24" s="166"/>
      <c r="E24" s="166"/>
      <c r="F24" s="165"/>
      <c r="G24" s="166"/>
      <c r="H24" s="166"/>
      <c r="I24" s="166"/>
      <c r="J24" s="167"/>
      <c r="K24" s="133" t="s">
        <v>737</v>
      </c>
      <c r="L24" s="168"/>
      <c r="M24" s="168"/>
      <c r="N24" s="169"/>
      <c r="O24" s="168"/>
      <c r="P24" s="168"/>
      <c r="Q24" s="168"/>
      <c r="R24" s="168"/>
      <c r="T24" s="165" t="s">
        <v>448</v>
      </c>
      <c r="U24" s="168"/>
      <c r="V24" s="168"/>
      <c r="W24" s="169"/>
      <c r="X24" s="168"/>
      <c r="Y24" s="168"/>
      <c r="Z24" s="168"/>
      <c r="AA24" s="168"/>
      <c r="AC24" s="165" t="s">
        <v>449</v>
      </c>
      <c r="AD24" s="168"/>
      <c r="AE24" s="168"/>
      <c r="AF24" s="169"/>
      <c r="AG24" s="168"/>
      <c r="AH24" s="168"/>
      <c r="AI24" s="168"/>
      <c r="AJ24" s="168"/>
    </row>
    <row r="25" spans="2:41" x14ac:dyDescent="0.25">
      <c r="B25" s="170"/>
      <c r="C25" s="171"/>
      <c r="D25" s="171"/>
      <c r="E25" s="171"/>
      <c r="F25" s="170"/>
      <c r="G25" s="171"/>
      <c r="H25" s="171"/>
      <c r="I25" s="171"/>
      <c r="J25" s="167"/>
      <c r="K25" s="208" t="s">
        <v>739</v>
      </c>
      <c r="O25" s="512" t="s">
        <v>742</v>
      </c>
      <c r="P25" s="513"/>
      <c r="Q25" s="514"/>
      <c r="R25" s="162" t="s">
        <v>66</v>
      </c>
      <c r="T25" s="170"/>
      <c r="W25" s="167"/>
      <c r="AC25" s="170"/>
      <c r="AF25" s="167"/>
    </row>
    <row r="26" spans="2:41" x14ac:dyDescent="0.25">
      <c r="B26" s="157" t="s">
        <v>381</v>
      </c>
      <c r="C26" s="172"/>
      <c r="D26" s="173"/>
      <c r="E26" s="173"/>
      <c r="F26" s="517" t="s">
        <v>702</v>
      </c>
      <c r="G26" s="471"/>
      <c r="H26" s="472"/>
      <c r="I26" s="174"/>
      <c r="J26" s="175"/>
      <c r="K26" s="157" t="s">
        <v>381</v>
      </c>
      <c r="L26" s="173"/>
      <c r="M26" s="173"/>
      <c r="N26" s="173"/>
      <c r="O26" s="517" t="s">
        <v>799</v>
      </c>
      <c r="P26" s="471"/>
      <c r="Q26" s="472"/>
      <c r="R26" s="174"/>
      <c r="S26" s="173"/>
      <c r="T26" s="157" t="s">
        <v>381</v>
      </c>
      <c r="U26" s="173"/>
      <c r="V26" s="173"/>
      <c r="W26" s="173"/>
      <c r="X26" s="517"/>
      <c r="Y26" s="471"/>
      <c r="Z26" s="472"/>
      <c r="AA26" s="174"/>
      <c r="AB26" s="173"/>
      <c r="AC26" s="157" t="s">
        <v>381</v>
      </c>
      <c r="AD26" s="173"/>
      <c r="AE26" s="173"/>
      <c r="AF26" s="173"/>
      <c r="AG26" s="517"/>
      <c r="AH26" s="471"/>
      <c r="AI26" s="472"/>
      <c r="AJ26" s="174"/>
    </row>
    <row r="27" spans="2:41" hidden="1" x14ac:dyDescent="0.25">
      <c r="B27" s="157" t="s">
        <v>676</v>
      </c>
      <c r="C27" s="172"/>
      <c r="D27" s="173"/>
      <c r="E27" s="173"/>
      <c r="F27" s="470" t="s">
        <v>445</v>
      </c>
      <c r="G27" s="471"/>
      <c r="H27" s="472"/>
      <c r="I27" s="176" t="s">
        <v>66</v>
      </c>
      <c r="J27" s="175"/>
      <c r="K27" s="157" t="str">
        <f>B27</f>
        <v>IS THIS THE BASELINE?</v>
      </c>
      <c r="L27" s="173"/>
      <c r="M27" s="173"/>
      <c r="N27" s="173"/>
      <c r="O27" s="470" t="s">
        <v>446</v>
      </c>
      <c r="P27" s="471"/>
      <c r="Q27" s="472"/>
      <c r="R27" s="176" t="s">
        <v>66</v>
      </c>
      <c r="S27" s="173"/>
      <c r="T27" s="157" t="str">
        <f>B27</f>
        <v>IS THIS THE BASELINE?</v>
      </c>
      <c r="U27" s="173"/>
      <c r="V27" s="173"/>
      <c r="W27" s="173"/>
      <c r="X27" s="470" t="s">
        <v>446</v>
      </c>
      <c r="Y27" s="471"/>
      <c r="Z27" s="472"/>
      <c r="AA27" s="176" t="s">
        <v>66</v>
      </c>
      <c r="AB27" s="173"/>
      <c r="AC27" s="157" t="str">
        <f>B27</f>
        <v>IS THIS THE BASELINE?</v>
      </c>
      <c r="AD27" s="173"/>
      <c r="AE27" s="173"/>
      <c r="AF27" s="173"/>
      <c r="AG27" s="470" t="s">
        <v>446</v>
      </c>
      <c r="AH27" s="471"/>
      <c r="AI27" s="472"/>
      <c r="AJ27" s="176" t="s">
        <v>66</v>
      </c>
    </row>
    <row r="28" spans="2:41" x14ac:dyDescent="0.25">
      <c r="B28" s="160"/>
      <c r="F28" s="177"/>
      <c r="G28" s="177"/>
      <c r="H28" s="177"/>
      <c r="I28" s="178"/>
      <c r="K28" s="160"/>
      <c r="O28" s="177"/>
      <c r="P28" s="177"/>
      <c r="Q28" s="177"/>
      <c r="R28" s="178"/>
      <c r="T28" s="160"/>
      <c r="X28" s="177"/>
      <c r="Y28" s="177"/>
      <c r="Z28" s="177"/>
      <c r="AA28" s="178"/>
      <c r="AC28" s="160"/>
      <c r="AG28" s="177"/>
      <c r="AH28" s="177"/>
      <c r="AI28" s="177"/>
      <c r="AJ28" s="178"/>
    </row>
    <row r="29" spans="2:41" x14ac:dyDescent="0.25">
      <c r="B29" s="160" t="s">
        <v>63</v>
      </c>
      <c r="F29" s="508">
        <v>2022</v>
      </c>
      <c r="G29" s="509"/>
      <c r="H29" s="510"/>
      <c r="I29" s="179" t="s">
        <v>66</v>
      </c>
      <c r="K29" s="160" t="s">
        <v>63</v>
      </c>
      <c r="O29" s="508">
        <v>2022</v>
      </c>
      <c r="P29" s="509"/>
      <c r="Q29" s="510"/>
      <c r="R29" s="179" t="s">
        <v>66</v>
      </c>
      <c r="T29" s="160" t="s">
        <v>63</v>
      </c>
      <c r="X29" s="519">
        <v>2021</v>
      </c>
      <c r="Y29" s="520"/>
      <c r="Z29" s="521"/>
      <c r="AA29" s="179" t="s">
        <v>66</v>
      </c>
      <c r="AC29" s="160" t="s">
        <v>63</v>
      </c>
      <c r="AG29" s="519">
        <v>2021</v>
      </c>
      <c r="AH29" s="520"/>
      <c r="AI29" s="521"/>
      <c r="AJ29" s="162" t="s">
        <v>66</v>
      </c>
    </row>
    <row r="30" spans="2:41" x14ac:dyDescent="0.25">
      <c r="B30" s="160" t="s">
        <v>64</v>
      </c>
      <c r="F30" s="511">
        <v>2028</v>
      </c>
      <c r="G30" s="503"/>
      <c r="H30" s="504"/>
      <c r="I30" s="162" t="s">
        <v>66</v>
      </c>
      <c r="K30" s="160" t="s">
        <v>64</v>
      </c>
      <c r="O30" s="511">
        <v>2028</v>
      </c>
      <c r="P30" s="503"/>
      <c r="Q30" s="504"/>
      <c r="R30" s="162" t="s">
        <v>66</v>
      </c>
      <c r="T30" s="160" t="s">
        <v>64</v>
      </c>
      <c r="X30" s="512">
        <v>2026</v>
      </c>
      <c r="Y30" s="513"/>
      <c r="Z30" s="514"/>
      <c r="AA30" s="162" t="s">
        <v>66</v>
      </c>
      <c r="AC30" s="160" t="s">
        <v>64</v>
      </c>
      <c r="AG30" s="512">
        <v>2026</v>
      </c>
      <c r="AH30" s="513"/>
      <c r="AI30" s="514"/>
      <c r="AJ30" s="162" t="s">
        <v>66</v>
      </c>
    </row>
    <row r="31" spans="2:41" x14ac:dyDescent="0.25">
      <c r="F31" s="500" t="str">
        <f>IF('CBI - BASELINE'!BC73="","","Error: years exceed parameters")</f>
        <v/>
      </c>
      <c r="G31" s="500"/>
      <c r="H31" s="500"/>
      <c r="O31" s="501"/>
      <c r="P31" s="501"/>
      <c r="Q31" s="501"/>
      <c r="R31" s="501"/>
      <c r="X31" s="501"/>
      <c r="Y31" s="501"/>
      <c r="Z31" s="501"/>
      <c r="AA31" s="501"/>
      <c r="AG31" s="501"/>
      <c r="AH31" s="501"/>
      <c r="AI31" s="501"/>
      <c r="AJ31" s="501"/>
    </row>
    <row r="32" spans="2:41" x14ac:dyDescent="0.25">
      <c r="B32" s="157" t="s">
        <v>67</v>
      </c>
      <c r="K32" s="157" t="s">
        <v>67</v>
      </c>
      <c r="T32" s="157" t="s">
        <v>67</v>
      </c>
      <c r="AC32" s="157" t="s">
        <v>67</v>
      </c>
    </row>
    <row r="33" spans="2:36" x14ac:dyDescent="0.25">
      <c r="B33" s="160" t="s">
        <v>68</v>
      </c>
      <c r="F33" s="482">
        <f>ACS!K14/ACS!G14</f>
        <v>1.0724111747709724E-2</v>
      </c>
      <c r="G33" s="515"/>
      <c r="H33" s="516"/>
      <c r="K33" s="160" t="s">
        <v>68</v>
      </c>
      <c r="O33" s="485">
        <f>F33</f>
        <v>1.0724111747709724E-2</v>
      </c>
      <c r="P33" s="486"/>
      <c r="Q33" s="487"/>
      <c r="T33" s="160" t="s">
        <v>68</v>
      </c>
      <c r="X33" s="485">
        <v>1.9699999999999999E-2</v>
      </c>
      <c r="Y33" s="486"/>
      <c r="Z33" s="487"/>
      <c r="AC33" s="160" t="s">
        <v>68</v>
      </c>
      <c r="AG33" s="485"/>
      <c r="AH33" s="486"/>
      <c r="AI33" s="487"/>
    </row>
    <row r="34" spans="2:36" x14ac:dyDescent="0.25">
      <c r="B34" s="160" t="s">
        <v>69</v>
      </c>
      <c r="F34" s="482">
        <f>ACS!L13/ACS!G13</f>
        <v>2.6269035532994922E-2</v>
      </c>
      <c r="G34" s="483"/>
      <c r="H34" s="484"/>
      <c r="K34" s="160" t="s">
        <v>69</v>
      </c>
      <c r="O34" s="485">
        <f t="shared" ref="O34:O36" si="0">F34</f>
        <v>2.6269035532994922E-2</v>
      </c>
      <c r="P34" s="486"/>
      <c r="Q34" s="487"/>
      <c r="T34" s="160" t="s">
        <v>69</v>
      </c>
      <c r="X34" s="485">
        <v>3.4700000000000002E-2</v>
      </c>
      <c r="Y34" s="486"/>
      <c r="Z34" s="487"/>
      <c r="AC34" s="160" t="s">
        <v>69</v>
      </c>
      <c r="AG34" s="485"/>
      <c r="AH34" s="486"/>
      <c r="AI34" s="487"/>
    </row>
    <row r="35" spans="2:36" x14ac:dyDescent="0.25">
      <c r="B35" s="160" t="s">
        <v>684</v>
      </c>
      <c r="F35" s="482">
        <f>ACS!J14/ACS!G14</f>
        <v>1.2523790270888597E-3</v>
      </c>
      <c r="G35" s="483"/>
      <c r="H35" s="484"/>
      <c r="K35" s="160" t="s">
        <v>684</v>
      </c>
      <c r="O35" s="485">
        <f t="shared" si="0"/>
        <v>1.2523790270888597E-3</v>
      </c>
      <c r="P35" s="486"/>
      <c r="Q35" s="487"/>
      <c r="T35" s="160" t="s">
        <v>684</v>
      </c>
      <c r="X35" s="482">
        <f>O35</f>
        <v>1.2523790270888597E-3</v>
      </c>
      <c r="Y35" s="486"/>
      <c r="Z35" s="487"/>
      <c r="AC35" s="160" t="s">
        <v>684</v>
      </c>
      <c r="AG35" s="485"/>
      <c r="AH35" s="486"/>
      <c r="AI35" s="487"/>
    </row>
    <row r="36" spans="2:36" x14ac:dyDescent="0.25">
      <c r="B36" s="160" t="s">
        <v>683</v>
      </c>
      <c r="F36" s="482">
        <f>ACS!H14/ACS!G14</f>
        <v>0.82363520269803847</v>
      </c>
      <c r="G36" s="483"/>
      <c r="H36" s="484"/>
      <c r="K36" s="160" t="s">
        <v>683</v>
      </c>
      <c r="O36" s="485">
        <f t="shared" si="0"/>
        <v>0.82363520269803847</v>
      </c>
      <c r="P36" s="486"/>
      <c r="Q36" s="487"/>
      <c r="T36" s="160" t="s">
        <v>683</v>
      </c>
      <c r="X36" s="482">
        <f>O36+O34+O33-X33-X34</f>
        <v>0.80622834997874304</v>
      </c>
      <c r="Y36" s="483"/>
      <c r="Z36" s="484"/>
      <c r="AC36" s="160" t="s">
        <v>683</v>
      </c>
      <c r="AG36" s="485"/>
      <c r="AH36" s="486"/>
      <c r="AI36" s="487"/>
    </row>
    <row r="38" spans="2:36" x14ac:dyDescent="0.25">
      <c r="B38" s="157" t="s">
        <v>70</v>
      </c>
      <c r="F38" s="497" t="s">
        <v>552</v>
      </c>
      <c r="G38" s="498"/>
      <c r="H38" s="499"/>
      <c r="I38" s="162" t="s">
        <v>66</v>
      </c>
      <c r="K38" s="488" t="s">
        <v>738</v>
      </c>
      <c r="L38" s="489"/>
      <c r="M38" s="489"/>
      <c r="O38" s="490"/>
      <c r="P38" s="490"/>
      <c r="Q38" s="490"/>
      <c r="R38" s="161"/>
      <c r="T38" s="157"/>
      <c r="X38" s="490"/>
      <c r="Y38" s="490"/>
      <c r="Z38" s="490"/>
      <c r="AA38" s="161"/>
      <c r="AC38" s="157"/>
      <c r="AG38" s="490"/>
      <c r="AH38" s="490"/>
      <c r="AI38" s="490"/>
      <c r="AJ38" s="161"/>
    </row>
    <row r="39" spans="2:36" x14ac:dyDescent="0.25">
      <c r="B39" s="158" t="s">
        <v>71</v>
      </c>
      <c r="F39" s="497"/>
      <c r="G39" s="498"/>
      <c r="H39" s="527"/>
      <c r="K39" s="489"/>
      <c r="L39" s="489"/>
      <c r="M39" s="489"/>
      <c r="O39" s="526"/>
      <c r="P39" s="490"/>
      <c r="Q39" s="490"/>
      <c r="R39" s="490"/>
      <c r="S39" s="490"/>
      <c r="T39" s="490"/>
      <c r="X39" s="490"/>
      <c r="Y39" s="490"/>
      <c r="Z39" s="490"/>
      <c r="AC39" s="158"/>
      <c r="AG39" s="490"/>
      <c r="AH39" s="490"/>
      <c r="AI39" s="490"/>
    </row>
    <row r="40" spans="2:36" x14ac:dyDescent="0.25">
      <c r="B40" s="158" t="s">
        <v>75</v>
      </c>
      <c r="F40" s="497"/>
      <c r="G40" s="498"/>
      <c r="H40" s="527"/>
      <c r="K40" s="489"/>
      <c r="L40" s="489"/>
      <c r="M40" s="489"/>
      <c r="O40" s="490"/>
      <c r="P40" s="490"/>
      <c r="Q40" s="490"/>
      <c r="R40" s="490"/>
      <c r="S40" s="490"/>
      <c r="T40" s="490"/>
      <c r="X40" s="490"/>
      <c r="Y40" s="490"/>
      <c r="Z40" s="490"/>
      <c r="AC40" s="158"/>
      <c r="AG40" s="490"/>
      <c r="AH40" s="490"/>
      <c r="AI40" s="490"/>
    </row>
    <row r="41" spans="2:36" x14ac:dyDescent="0.25">
      <c r="B41" s="158" t="s">
        <v>76</v>
      </c>
      <c r="F41" s="497"/>
      <c r="G41" s="498"/>
      <c r="H41" s="527"/>
      <c r="K41" s="489"/>
      <c r="L41" s="489"/>
      <c r="M41" s="489"/>
      <c r="O41" s="490"/>
      <c r="P41" s="490"/>
      <c r="Q41" s="490"/>
      <c r="R41" s="490"/>
      <c r="S41" s="490"/>
      <c r="T41" s="490"/>
      <c r="X41" s="490"/>
      <c r="Y41" s="490"/>
      <c r="Z41" s="490"/>
      <c r="AC41" s="158"/>
      <c r="AG41" s="490"/>
      <c r="AH41" s="490"/>
      <c r="AI41" s="490"/>
    </row>
    <row r="42" spans="2:36" x14ac:dyDescent="0.25">
      <c r="B42" s="158" t="s">
        <v>77</v>
      </c>
      <c r="F42" s="497"/>
      <c r="G42" s="498"/>
      <c r="H42" s="527"/>
      <c r="K42" s="489"/>
      <c r="L42" s="489"/>
      <c r="M42" s="489"/>
      <c r="O42" s="490"/>
      <c r="P42" s="490"/>
      <c r="Q42" s="490"/>
      <c r="R42" s="490"/>
      <c r="S42" s="490"/>
      <c r="T42" s="490"/>
      <c r="X42" s="490"/>
      <c r="Y42" s="490"/>
      <c r="Z42" s="490"/>
      <c r="AC42" s="158"/>
      <c r="AG42" s="490"/>
      <c r="AH42" s="490"/>
      <c r="AI42" s="490"/>
    </row>
    <row r="43" spans="2:36" x14ac:dyDescent="0.25">
      <c r="B43" s="158" t="s">
        <v>74</v>
      </c>
      <c r="F43" s="497"/>
      <c r="G43" s="498"/>
      <c r="H43" s="527"/>
      <c r="K43" s="489"/>
      <c r="L43" s="489"/>
      <c r="M43" s="489"/>
      <c r="O43" s="490"/>
      <c r="P43" s="490"/>
      <c r="Q43" s="490"/>
      <c r="R43" s="490"/>
      <c r="S43" s="490"/>
      <c r="T43" s="490"/>
      <c r="X43" s="490"/>
      <c r="Y43" s="490"/>
      <c r="Z43" s="490"/>
      <c r="AC43" s="158"/>
      <c r="AG43" s="490"/>
      <c r="AH43" s="490"/>
      <c r="AI43" s="490"/>
    </row>
    <row r="44" spans="2:36" x14ac:dyDescent="0.25">
      <c r="B44" s="158" t="s">
        <v>73</v>
      </c>
      <c r="F44" s="497"/>
      <c r="G44" s="498"/>
      <c r="H44" s="527"/>
      <c r="K44" s="489"/>
      <c r="L44" s="489"/>
      <c r="M44" s="489"/>
      <c r="O44" s="490"/>
      <c r="P44" s="490"/>
      <c r="Q44" s="490"/>
      <c r="R44" s="490"/>
      <c r="S44" s="490"/>
      <c r="T44" s="490"/>
      <c r="X44" s="490"/>
      <c r="Y44" s="490"/>
      <c r="Z44" s="490"/>
      <c r="AC44" s="158"/>
      <c r="AG44" s="490"/>
      <c r="AH44" s="490"/>
      <c r="AI44" s="490"/>
    </row>
    <row r="45" spans="2:36" x14ac:dyDescent="0.25">
      <c r="B45" s="158" t="s">
        <v>72</v>
      </c>
      <c r="F45" s="497"/>
      <c r="G45" s="498"/>
      <c r="H45" s="527"/>
      <c r="K45" s="489"/>
      <c r="L45" s="489"/>
      <c r="M45" s="489"/>
      <c r="O45" s="490"/>
      <c r="P45" s="490"/>
      <c r="Q45" s="490"/>
      <c r="R45" s="490"/>
      <c r="S45" s="490"/>
      <c r="T45" s="490"/>
      <c r="X45" s="490"/>
      <c r="Y45" s="490"/>
      <c r="Z45" s="490"/>
      <c r="AC45" s="158"/>
      <c r="AG45" s="490"/>
      <c r="AH45" s="490"/>
      <c r="AI45" s="490"/>
    </row>
    <row r="47" spans="2:36" x14ac:dyDescent="0.25">
      <c r="B47" s="157" t="s">
        <v>119</v>
      </c>
      <c r="K47" s="157" t="s">
        <v>119</v>
      </c>
      <c r="T47" s="157" t="s">
        <v>119</v>
      </c>
      <c r="AC47" s="157" t="s">
        <v>119</v>
      </c>
    </row>
    <row r="48" spans="2:36" x14ac:dyDescent="0.25">
      <c r="B48" s="158" t="s">
        <v>78</v>
      </c>
      <c r="C48" s="158">
        <f>F29</f>
        <v>2022</v>
      </c>
      <c r="D48" s="158"/>
      <c r="E48" s="158"/>
      <c r="F48" s="493">
        <v>0</v>
      </c>
      <c r="G48" s="494"/>
      <c r="H48" s="495"/>
      <c r="K48" s="158" t="s">
        <v>78</v>
      </c>
      <c r="L48" s="158">
        <f>O29</f>
        <v>2022</v>
      </c>
      <c r="M48" s="158"/>
      <c r="N48" s="158"/>
      <c r="O48" s="525">
        <v>61341.82</v>
      </c>
      <c r="P48" s="523"/>
      <c r="Q48" s="524"/>
      <c r="T48" s="158" t="s">
        <v>78</v>
      </c>
      <c r="U48" s="158">
        <f>X29</f>
        <v>2021</v>
      </c>
      <c r="V48" s="158"/>
      <c r="W48" s="158"/>
      <c r="X48" s="493">
        <f t="shared" ref="X48:X53" si="1">O48</f>
        <v>61341.82</v>
      </c>
      <c r="Y48" s="494"/>
      <c r="Z48" s="495"/>
      <c r="AC48" s="158" t="s">
        <v>78</v>
      </c>
      <c r="AD48" s="158">
        <f>AG29</f>
        <v>2021</v>
      </c>
      <c r="AE48" s="158"/>
      <c r="AF48" s="158"/>
      <c r="AG48" s="493">
        <f t="shared" ref="AG48:AG53" si="2">X48</f>
        <v>61341.82</v>
      </c>
      <c r="AH48" s="494"/>
      <c r="AI48" s="495"/>
    </row>
    <row r="49" spans="2:35" x14ac:dyDescent="0.25">
      <c r="B49" s="158" t="s">
        <v>79</v>
      </c>
      <c r="C49" s="158">
        <f>C48+1</f>
        <v>2023</v>
      </c>
      <c r="D49" s="158"/>
      <c r="E49" s="158"/>
      <c r="F49" s="493">
        <v>0</v>
      </c>
      <c r="G49" s="494"/>
      <c r="H49" s="495"/>
      <c r="K49" s="158" t="s">
        <v>79</v>
      </c>
      <c r="L49" s="158">
        <f>L48+1</f>
        <v>2023</v>
      </c>
      <c r="M49" s="158"/>
      <c r="N49" s="158"/>
      <c r="O49" s="525">
        <v>582747.27</v>
      </c>
      <c r="P49" s="523"/>
      <c r="Q49" s="524"/>
      <c r="T49" s="158" t="s">
        <v>79</v>
      </c>
      <c r="U49" s="158">
        <f>U48+1</f>
        <v>2022</v>
      </c>
      <c r="V49" s="158"/>
      <c r="W49" s="158"/>
      <c r="X49" s="493">
        <f t="shared" si="1"/>
        <v>582747.27</v>
      </c>
      <c r="Y49" s="494"/>
      <c r="Z49" s="495"/>
      <c r="AC49" s="158" t="s">
        <v>79</v>
      </c>
      <c r="AD49" s="158">
        <f>AD48+1</f>
        <v>2022</v>
      </c>
      <c r="AE49" s="158"/>
      <c r="AF49" s="158"/>
      <c r="AG49" s="493">
        <f t="shared" si="2"/>
        <v>582747.27</v>
      </c>
      <c r="AH49" s="494"/>
      <c r="AI49" s="495"/>
    </row>
    <row r="50" spans="2:35" x14ac:dyDescent="0.25">
      <c r="B50" s="158" t="s">
        <v>80</v>
      </c>
      <c r="C50" s="158">
        <f t="shared" ref="C50:C87" si="3">C49+1</f>
        <v>2024</v>
      </c>
      <c r="D50" s="158"/>
      <c r="E50" s="158"/>
      <c r="F50" s="493">
        <v>0</v>
      </c>
      <c r="G50" s="494"/>
      <c r="H50" s="495"/>
      <c r="K50" s="158" t="s">
        <v>80</v>
      </c>
      <c r="L50" s="158">
        <f t="shared" ref="L50:L87" si="4">L49+1</f>
        <v>2024</v>
      </c>
      <c r="M50" s="158"/>
      <c r="N50" s="158"/>
      <c r="O50" s="525">
        <v>1599887.27</v>
      </c>
      <c r="P50" s="523"/>
      <c r="Q50" s="524"/>
      <c r="T50" s="158" t="s">
        <v>80</v>
      </c>
      <c r="U50" s="158">
        <f t="shared" ref="U50:U87" si="5">U49+1</f>
        <v>2023</v>
      </c>
      <c r="V50" s="158"/>
      <c r="W50" s="158"/>
      <c r="X50" s="493">
        <f t="shared" si="1"/>
        <v>1599887.27</v>
      </c>
      <c r="Y50" s="494"/>
      <c r="Z50" s="495"/>
      <c r="AC50" s="158" t="s">
        <v>80</v>
      </c>
      <c r="AD50" s="158">
        <f t="shared" ref="AD50:AD87" si="6">AD49+1</f>
        <v>2023</v>
      </c>
      <c r="AE50" s="158"/>
      <c r="AF50" s="158"/>
      <c r="AG50" s="493">
        <f t="shared" si="2"/>
        <v>1599887.27</v>
      </c>
      <c r="AH50" s="494"/>
      <c r="AI50" s="495"/>
    </row>
    <row r="51" spans="2:35" x14ac:dyDescent="0.25">
      <c r="B51" s="158" t="s">
        <v>81</v>
      </c>
      <c r="C51" s="158">
        <f t="shared" si="3"/>
        <v>2025</v>
      </c>
      <c r="D51" s="158"/>
      <c r="E51" s="158"/>
      <c r="F51" s="493">
        <v>0</v>
      </c>
      <c r="G51" s="494"/>
      <c r="H51" s="495"/>
      <c r="K51" s="158" t="s">
        <v>81</v>
      </c>
      <c r="L51" s="158">
        <f t="shared" si="4"/>
        <v>2025</v>
      </c>
      <c r="M51" s="158"/>
      <c r="N51" s="158"/>
      <c r="O51" s="493">
        <v>1272507.27</v>
      </c>
      <c r="P51" s="494"/>
      <c r="Q51" s="495"/>
      <c r="T51" s="158" t="s">
        <v>81</v>
      </c>
      <c r="U51" s="158">
        <f t="shared" si="5"/>
        <v>2024</v>
      </c>
      <c r="V51" s="158"/>
      <c r="W51" s="158"/>
      <c r="X51" s="493">
        <f t="shared" si="1"/>
        <v>1272507.27</v>
      </c>
      <c r="Y51" s="494"/>
      <c r="Z51" s="495"/>
      <c r="AC51" s="158" t="s">
        <v>81</v>
      </c>
      <c r="AD51" s="158">
        <f t="shared" si="6"/>
        <v>2024</v>
      </c>
      <c r="AE51" s="158"/>
      <c r="AF51" s="158"/>
      <c r="AG51" s="493">
        <f t="shared" si="2"/>
        <v>1272507.27</v>
      </c>
      <c r="AH51" s="494"/>
      <c r="AI51" s="495"/>
    </row>
    <row r="52" spans="2:35" x14ac:dyDescent="0.25">
      <c r="B52" s="158" t="s">
        <v>82</v>
      </c>
      <c r="C52" s="158">
        <f t="shared" si="3"/>
        <v>2026</v>
      </c>
      <c r="D52" s="158"/>
      <c r="E52" s="158"/>
      <c r="F52" s="493">
        <v>0</v>
      </c>
      <c r="G52" s="494"/>
      <c r="H52" s="495"/>
      <c r="K52" s="158" t="s">
        <v>82</v>
      </c>
      <c r="L52" s="158">
        <f t="shared" si="4"/>
        <v>2026</v>
      </c>
      <c r="M52" s="158"/>
      <c r="N52" s="158"/>
      <c r="O52" s="493">
        <v>6065172.2699999996</v>
      </c>
      <c r="P52" s="494"/>
      <c r="Q52" s="495"/>
      <c r="T52" s="158" t="s">
        <v>82</v>
      </c>
      <c r="U52" s="158">
        <f t="shared" si="5"/>
        <v>2025</v>
      </c>
      <c r="V52" s="158"/>
      <c r="W52" s="158"/>
      <c r="X52" s="493">
        <f t="shared" si="1"/>
        <v>6065172.2699999996</v>
      </c>
      <c r="Y52" s="494"/>
      <c r="Z52" s="495"/>
      <c r="AC52" s="158" t="s">
        <v>82</v>
      </c>
      <c r="AD52" s="158">
        <f t="shared" si="6"/>
        <v>2025</v>
      </c>
      <c r="AE52" s="158"/>
      <c r="AF52" s="158"/>
      <c r="AG52" s="493">
        <f t="shared" si="2"/>
        <v>6065172.2699999996</v>
      </c>
      <c r="AH52" s="494"/>
      <c r="AI52" s="495"/>
    </row>
    <row r="53" spans="2:35" x14ac:dyDescent="0.25">
      <c r="B53" s="158" t="s">
        <v>83</v>
      </c>
      <c r="C53" s="158">
        <f t="shared" si="3"/>
        <v>2027</v>
      </c>
      <c r="D53" s="158"/>
      <c r="E53" s="158"/>
      <c r="F53" s="493">
        <v>0</v>
      </c>
      <c r="G53" s="494"/>
      <c r="H53" s="495"/>
      <c r="K53" s="158" t="s">
        <v>83</v>
      </c>
      <c r="L53" s="158">
        <f t="shared" si="4"/>
        <v>2027</v>
      </c>
      <c r="M53" s="158"/>
      <c r="N53" s="158"/>
      <c r="O53" s="493">
        <v>8005107.2699999996</v>
      </c>
      <c r="P53" s="494"/>
      <c r="Q53" s="495"/>
      <c r="T53" s="158" t="s">
        <v>83</v>
      </c>
      <c r="U53" s="158">
        <f t="shared" si="5"/>
        <v>2026</v>
      </c>
      <c r="V53" s="158"/>
      <c r="W53" s="158"/>
      <c r="X53" s="493">
        <f t="shared" si="1"/>
        <v>8005107.2699999996</v>
      </c>
      <c r="Y53" s="494"/>
      <c r="Z53" s="495"/>
      <c r="AC53" s="158" t="s">
        <v>83</v>
      </c>
      <c r="AD53" s="158">
        <f t="shared" si="6"/>
        <v>2026</v>
      </c>
      <c r="AE53" s="158"/>
      <c r="AF53" s="158"/>
      <c r="AG53" s="493">
        <f t="shared" si="2"/>
        <v>8005107.2699999996</v>
      </c>
      <c r="AH53" s="494"/>
      <c r="AI53" s="495"/>
    </row>
    <row r="54" spans="2:35" x14ac:dyDescent="0.25">
      <c r="B54" s="158" t="s">
        <v>84</v>
      </c>
      <c r="C54" s="158">
        <f t="shared" si="3"/>
        <v>2028</v>
      </c>
      <c r="D54" s="158"/>
      <c r="E54" s="158"/>
      <c r="F54" s="493">
        <v>0</v>
      </c>
      <c r="G54" s="494"/>
      <c r="H54" s="495"/>
      <c r="K54" s="158" t="s">
        <v>84</v>
      </c>
      <c r="L54" s="158">
        <f t="shared" si="4"/>
        <v>2028</v>
      </c>
      <c r="M54" s="158"/>
      <c r="N54" s="158"/>
      <c r="O54" s="493">
        <v>2001276.82</v>
      </c>
      <c r="P54" s="494"/>
      <c r="Q54" s="495"/>
      <c r="T54" s="158" t="s">
        <v>84</v>
      </c>
      <c r="U54" s="158">
        <f t="shared" si="5"/>
        <v>2027</v>
      </c>
      <c r="V54" s="158"/>
      <c r="W54" s="158"/>
      <c r="X54" s="493">
        <v>0</v>
      </c>
      <c r="Y54" s="494"/>
      <c r="Z54" s="495"/>
      <c r="AC54" s="158" t="s">
        <v>84</v>
      </c>
      <c r="AD54" s="158">
        <f t="shared" si="6"/>
        <v>2027</v>
      </c>
      <c r="AE54" s="158"/>
      <c r="AF54" s="158"/>
      <c r="AG54" s="493">
        <v>0</v>
      </c>
      <c r="AH54" s="494"/>
      <c r="AI54" s="495"/>
    </row>
    <row r="55" spans="2:35" x14ac:dyDescent="0.25">
      <c r="B55" s="158" t="s">
        <v>85</v>
      </c>
      <c r="C55" s="158">
        <f t="shared" si="3"/>
        <v>2029</v>
      </c>
      <c r="D55" s="158"/>
      <c r="E55" s="158"/>
      <c r="F55" s="493">
        <v>0</v>
      </c>
      <c r="G55" s="494"/>
      <c r="H55" s="495"/>
      <c r="K55" s="158" t="s">
        <v>85</v>
      </c>
      <c r="L55" s="158">
        <f t="shared" si="4"/>
        <v>2029</v>
      </c>
      <c r="M55" s="158"/>
      <c r="N55" s="158"/>
      <c r="O55" s="493">
        <v>0</v>
      </c>
      <c r="P55" s="494"/>
      <c r="Q55" s="495"/>
      <c r="T55" s="158" t="s">
        <v>85</v>
      </c>
      <c r="U55" s="158">
        <f t="shared" si="5"/>
        <v>2028</v>
      </c>
      <c r="V55" s="158"/>
      <c r="W55" s="158"/>
      <c r="X55" s="493">
        <v>0</v>
      </c>
      <c r="Y55" s="494"/>
      <c r="Z55" s="495"/>
      <c r="AC55" s="158" t="s">
        <v>85</v>
      </c>
      <c r="AD55" s="158">
        <f t="shared" si="6"/>
        <v>2028</v>
      </c>
      <c r="AE55" s="158"/>
      <c r="AF55" s="158"/>
      <c r="AG55" s="493">
        <v>0</v>
      </c>
      <c r="AH55" s="494"/>
      <c r="AI55" s="495"/>
    </row>
    <row r="56" spans="2:35" x14ac:dyDescent="0.25">
      <c r="B56" s="158" t="s">
        <v>86</v>
      </c>
      <c r="C56" s="158">
        <f t="shared" si="3"/>
        <v>2030</v>
      </c>
      <c r="D56" s="158"/>
      <c r="E56" s="158"/>
      <c r="F56" s="493">
        <v>0</v>
      </c>
      <c r="G56" s="494"/>
      <c r="H56" s="495"/>
      <c r="K56" s="158" t="s">
        <v>86</v>
      </c>
      <c r="L56" s="158">
        <f t="shared" si="4"/>
        <v>2030</v>
      </c>
      <c r="M56" s="158"/>
      <c r="N56" s="158"/>
      <c r="O56" s="493">
        <v>0</v>
      </c>
      <c r="P56" s="494"/>
      <c r="Q56" s="495"/>
      <c r="T56" s="158" t="s">
        <v>86</v>
      </c>
      <c r="U56" s="158">
        <f t="shared" si="5"/>
        <v>2029</v>
      </c>
      <c r="V56" s="158"/>
      <c r="W56" s="158"/>
      <c r="X56" s="493">
        <v>0</v>
      </c>
      <c r="Y56" s="494"/>
      <c r="Z56" s="495"/>
      <c r="AC56" s="158" t="s">
        <v>86</v>
      </c>
      <c r="AD56" s="158">
        <f t="shared" si="6"/>
        <v>2029</v>
      </c>
      <c r="AE56" s="158"/>
      <c r="AF56" s="158"/>
      <c r="AG56" s="493">
        <v>0</v>
      </c>
      <c r="AH56" s="494"/>
      <c r="AI56" s="495"/>
    </row>
    <row r="57" spans="2:35" x14ac:dyDescent="0.25">
      <c r="B57" s="158" t="s">
        <v>87</v>
      </c>
      <c r="C57" s="158">
        <f t="shared" si="3"/>
        <v>2031</v>
      </c>
      <c r="D57" s="158"/>
      <c r="E57" s="158"/>
      <c r="F57" s="493">
        <v>0</v>
      </c>
      <c r="G57" s="494"/>
      <c r="H57" s="495"/>
      <c r="K57" s="158" t="s">
        <v>87</v>
      </c>
      <c r="L57" s="158">
        <f t="shared" si="4"/>
        <v>2031</v>
      </c>
      <c r="M57" s="158"/>
      <c r="N57" s="158"/>
      <c r="O57" s="493">
        <v>0</v>
      </c>
      <c r="P57" s="494"/>
      <c r="Q57" s="495"/>
      <c r="T57" s="158" t="s">
        <v>87</v>
      </c>
      <c r="U57" s="158">
        <f t="shared" si="5"/>
        <v>2030</v>
      </c>
      <c r="V57" s="158"/>
      <c r="W57" s="158"/>
      <c r="X57" s="493">
        <v>0</v>
      </c>
      <c r="Y57" s="494"/>
      <c r="Z57" s="495"/>
      <c r="AC57" s="158" t="s">
        <v>87</v>
      </c>
      <c r="AD57" s="158">
        <f t="shared" si="6"/>
        <v>2030</v>
      </c>
      <c r="AE57" s="158"/>
      <c r="AF57" s="158"/>
      <c r="AG57" s="493">
        <v>0</v>
      </c>
      <c r="AH57" s="494"/>
      <c r="AI57" s="495"/>
    </row>
    <row r="58" spans="2:35" x14ac:dyDescent="0.25">
      <c r="B58" s="158" t="s">
        <v>88</v>
      </c>
      <c r="C58" s="158">
        <f t="shared" si="3"/>
        <v>2032</v>
      </c>
      <c r="D58" s="158"/>
      <c r="E58" s="158"/>
      <c r="F58" s="493">
        <v>0</v>
      </c>
      <c r="G58" s="494"/>
      <c r="H58" s="495"/>
      <c r="K58" s="158" t="s">
        <v>88</v>
      </c>
      <c r="L58" s="158">
        <f t="shared" si="4"/>
        <v>2032</v>
      </c>
      <c r="M58" s="158"/>
      <c r="N58" s="158"/>
      <c r="O58" s="493">
        <v>0</v>
      </c>
      <c r="P58" s="494"/>
      <c r="Q58" s="495"/>
      <c r="T58" s="158" t="s">
        <v>88</v>
      </c>
      <c r="U58" s="158">
        <f t="shared" si="5"/>
        <v>2031</v>
      </c>
      <c r="V58" s="158"/>
      <c r="W58" s="158"/>
      <c r="X58" s="493">
        <v>0</v>
      </c>
      <c r="Y58" s="494"/>
      <c r="Z58" s="495"/>
      <c r="AC58" s="158" t="s">
        <v>88</v>
      </c>
      <c r="AD58" s="158">
        <f t="shared" si="6"/>
        <v>2031</v>
      </c>
      <c r="AE58" s="158"/>
      <c r="AF58" s="158"/>
      <c r="AG58" s="493">
        <v>0</v>
      </c>
      <c r="AH58" s="494"/>
      <c r="AI58" s="495"/>
    </row>
    <row r="59" spans="2:35" x14ac:dyDescent="0.25">
      <c r="B59" s="158" t="s">
        <v>89</v>
      </c>
      <c r="C59" s="158">
        <f t="shared" si="3"/>
        <v>2033</v>
      </c>
      <c r="D59" s="158"/>
      <c r="E59" s="158"/>
      <c r="F59" s="493">
        <v>0</v>
      </c>
      <c r="G59" s="494"/>
      <c r="H59" s="495"/>
      <c r="K59" s="158" t="s">
        <v>89</v>
      </c>
      <c r="L59" s="158">
        <f t="shared" si="4"/>
        <v>2033</v>
      </c>
      <c r="M59" s="158"/>
      <c r="N59" s="158"/>
      <c r="O59" s="493">
        <v>0</v>
      </c>
      <c r="P59" s="494"/>
      <c r="Q59" s="495"/>
      <c r="T59" s="158" t="s">
        <v>89</v>
      </c>
      <c r="U59" s="158">
        <f t="shared" si="5"/>
        <v>2032</v>
      </c>
      <c r="V59" s="158"/>
      <c r="W59" s="158"/>
      <c r="X59" s="493">
        <v>0</v>
      </c>
      <c r="Y59" s="494"/>
      <c r="Z59" s="495"/>
      <c r="AC59" s="158" t="s">
        <v>89</v>
      </c>
      <c r="AD59" s="158">
        <f t="shared" si="6"/>
        <v>2032</v>
      </c>
      <c r="AE59" s="158"/>
      <c r="AF59" s="158"/>
      <c r="AG59" s="493">
        <v>0</v>
      </c>
      <c r="AH59" s="494"/>
      <c r="AI59" s="495"/>
    </row>
    <row r="60" spans="2:35" x14ac:dyDescent="0.25">
      <c r="B60" s="158" t="s">
        <v>90</v>
      </c>
      <c r="C60" s="158">
        <f t="shared" si="3"/>
        <v>2034</v>
      </c>
      <c r="D60" s="158"/>
      <c r="E60" s="158"/>
      <c r="F60" s="493">
        <v>0</v>
      </c>
      <c r="G60" s="494"/>
      <c r="H60" s="495"/>
      <c r="K60" s="158" t="s">
        <v>90</v>
      </c>
      <c r="L60" s="158">
        <f t="shared" si="4"/>
        <v>2034</v>
      </c>
      <c r="M60" s="158"/>
      <c r="N60" s="158"/>
      <c r="O60" s="493">
        <v>0</v>
      </c>
      <c r="P60" s="494"/>
      <c r="Q60" s="495"/>
      <c r="T60" s="158" t="s">
        <v>90</v>
      </c>
      <c r="U60" s="158">
        <f t="shared" si="5"/>
        <v>2033</v>
      </c>
      <c r="V60" s="158"/>
      <c r="W60" s="158"/>
      <c r="X60" s="493">
        <v>0</v>
      </c>
      <c r="Y60" s="494"/>
      <c r="Z60" s="495"/>
      <c r="AC60" s="158" t="s">
        <v>90</v>
      </c>
      <c r="AD60" s="158">
        <f t="shared" si="6"/>
        <v>2033</v>
      </c>
      <c r="AE60" s="158"/>
      <c r="AF60" s="158"/>
      <c r="AG60" s="493">
        <v>0</v>
      </c>
      <c r="AH60" s="494"/>
      <c r="AI60" s="495"/>
    </row>
    <row r="61" spans="2:35" x14ac:dyDescent="0.25">
      <c r="B61" s="158" t="s">
        <v>91</v>
      </c>
      <c r="C61" s="158">
        <f t="shared" si="3"/>
        <v>2035</v>
      </c>
      <c r="D61" s="158"/>
      <c r="E61" s="158"/>
      <c r="F61" s="493">
        <v>0</v>
      </c>
      <c r="G61" s="494"/>
      <c r="H61" s="495"/>
      <c r="K61" s="158" t="s">
        <v>91</v>
      </c>
      <c r="L61" s="158">
        <f t="shared" si="4"/>
        <v>2035</v>
      </c>
      <c r="M61" s="158"/>
      <c r="N61" s="158"/>
      <c r="O61" s="493">
        <v>0</v>
      </c>
      <c r="P61" s="494"/>
      <c r="Q61" s="495"/>
      <c r="T61" s="158" t="s">
        <v>91</v>
      </c>
      <c r="U61" s="158">
        <f t="shared" si="5"/>
        <v>2034</v>
      </c>
      <c r="V61" s="158"/>
      <c r="W61" s="158"/>
      <c r="X61" s="493">
        <v>0</v>
      </c>
      <c r="Y61" s="494"/>
      <c r="Z61" s="495"/>
      <c r="AC61" s="158" t="s">
        <v>91</v>
      </c>
      <c r="AD61" s="158">
        <f t="shared" si="6"/>
        <v>2034</v>
      </c>
      <c r="AE61" s="158"/>
      <c r="AF61" s="158"/>
      <c r="AG61" s="493">
        <v>0</v>
      </c>
      <c r="AH61" s="494"/>
      <c r="AI61" s="495"/>
    </row>
    <row r="62" spans="2:35" x14ac:dyDescent="0.25">
      <c r="B62" s="158" t="s">
        <v>92</v>
      </c>
      <c r="C62" s="158">
        <f t="shared" si="3"/>
        <v>2036</v>
      </c>
      <c r="D62" s="158"/>
      <c r="E62" s="158"/>
      <c r="F62" s="493">
        <v>0</v>
      </c>
      <c r="G62" s="494"/>
      <c r="H62" s="495"/>
      <c r="K62" s="158" t="s">
        <v>92</v>
      </c>
      <c r="L62" s="158">
        <f t="shared" si="4"/>
        <v>2036</v>
      </c>
      <c r="M62" s="158"/>
      <c r="N62" s="158"/>
      <c r="O62" s="493">
        <v>0</v>
      </c>
      <c r="P62" s="494"/>
      <c r="Q62" s="495"/>
      <c r="T62" s="158" t="s">
        <v>92</v>
      </c>
      <c r="U62" s="158">
        <f t="shared" si="5"/>
        <v>2035</v>
      </c>
      <c r="V62" s="158"/>
      <c r="W62" s="158"/>
      <c r="X62" s="493">
        <v>0</v>
      </c>
      <c r="Y62" s="494"/>
      <c r="Z62" s="495"/>
      <c r="AC62" s="158" t="s">
        <v>92</v>
      </c>
      <c r="AD62" s="158">
        <f t="shared" si="6"/>
        <v>2035</v>
      </c>
      <c r="AE62" s="158"/>
      <c r="AF62" s="158"/>
      <c r="AG62" s="493">
        <v>0</v>
      </c>
      <c r="AH62" s="494"/>
      <c r="AI62" s="495"/>
    </row>
    <row r="63" spans="2:35" x14ac:dyDescent="0.25">
      <c r="B63" s="158" t="s">
        <v>93</v>
      </c>
      <c r="C63" s="158">
        <f t="shared" si="3"/>
        <v>2037</v>
      </c>
      <c r="D63" s="158"/>
      <c r="E63" s="158"/>
      <c r="F63" s="493">
        <v>0</v>
      </c>
      <c r="G63" s="494"/>
      <c r="H63" s="495"/>
      <c r="K63" s="158" t="s">
        <v>93</v>
      </c>
      <c r="L63" s="158">
        <f t="shared" si="4"/>
        <v>2037</v>
      </c>
      <c r="M63" s="158"/>
      <c r="N63" s="158"/>
      <c r="O63" s="493">
        <v>0</v>
      </c>
      <c r="P63" s="494"/>
      <c r="Q63" s="495"/>
      <c r="T63" s="158" t="s">
        <v>93</v>
      </c>
      <c r="U63" s="158">
        <f t="shared" si="5"/>
        <v>2036</v>
      </c>
      <c r="V63" s="158"/>
      <c r="W63" s="158"/>
      <c r="X63" s="493">
        <v>0</v>
      </c>
      <c r="Y63" s="494"/>
      <c r="Z63" s="495"/>
      <c r="AC63" s="158" t="s">
        <v>93</v>
      </c>
      <c r="AD63" s="158">
        <f t="shared" si="6"/>
        <v>2036</v>
      </c>
      <c r="AE63" s="158"/>
      <c r="AF63" s="158"/>
      <c r="AG63" s="493">
        <v>0</v>
      </c>
      <c r="AH63" s="494"/>
      <c r="AI63" s="495"/>
    </row>
    <row r="64" spans="2:35" x14ac:dyDescent="0.25">
      <c r="B64" s="158" t="s">
        <v>94</v>
      </c>
      <c r="C64" s="158">
        <f t="shared" si="3"/>
        <v>2038</v>
      </c>
      <c r="D64" s="158"/>
      <c r="E64" s="158"/>
      <c r="F64" s="493">
        <v>0</v>
      </c>
      <c r="G64" s="494"/>
      <c r="H64" s="495"/>
      <c r="K64" s="158" t="s">
        <v>94</v>
      </c>
      <c r="L64" s="158">
        <f t="shared" si="4"/>
        <v>2038</v>
      </c>
      <c r="M64" s="158"/>
      <c r="N64" s="158"/>
      <c r="O64" s="493">
        <v>0</v>
      </c>
      <c r="P64" s="494"/>
      <c r="Q64" s="495"/>
      <c r="T64" s="158" t="s">
        <v>94</v>
      </c>
      <c r="U64" s="158">
        <f t="shared" si="5"/>
        <v>2037</v>
      </c>
      <c r="V64" s="158"/>
      <c r="W64" s="158"/>
      <c r="X64" s="493">
        <v>0</v>
      </c>
      <c r="Y64" s="494"/>
      <c r="Z64" s="495"/>
      <c r="AC64" s="158" t="s">
        <v>94</v>
      </c>
      <c r="AD64" s="158">
        <f t="shared" si="6"/>
        <v>2037</v>
      </c>
      <c r="AE64" s="158"/>
      <c r="AF64" s="158"/>
      <c r="AG64" s="493">
        <v>0</v>
      </c>
      <c r="AH64" s="494"/>
      <c r="AI64" s="495"/>
    </row>
    <row r="65" spans="2:35" x14ac:dyDescent="0.25">
      <c r="B65" s="158" t="s">
        <v>95</v>
      </c>
      <c r="C65" s="158">
        <f t="shared" si="3"/>
        <v>2039</v>
      </c>
      <c r="D65" s="158"/>
      <c r="E65" s="158"/>
      <c r="F65" s="493">
        <v>0</v>
      </c>
      <c r="G65" s="494"/>
      <c r="H65" s="495"/>
      <c r="K65" s="158" t="s">
        <v>95</v>
      </c>
      <c r="L65" s="158">
        <f t="shared" si="4"/>
        <v>2039</v>
      </c>
      <c r="M65" s="158"/>
      <c r="N65" s="158"/>
      <c r="O65" s="493">
        <v>0</v>
      </c>
      <c r="P65" s="494"/>
      <c r="Q65" s="495"/>
      <c r="T65" s="158" t="s">
        <v>95</v>
      </c>
      <c r="U65" s="158">
        <f t="shared" si="5"/>
        <v>2038</v>
      </c>
      <c r="V65" s="158"/>
      <c r="W65" s="158"/>
      <c r="X65" s="493">
        <v>0</v>
      </c>
      <c r="Y65" s="494"/>
      <c r="Z65" s="495"/>
      <c r="AC65" s="158" t="s">
        <v>95</v>
      </c>
      <c r="AD65" s="158">
        <f t="shared" si="6"/>
        <v>2038</v>
      </c>
      <c r="AE65" s="158"/>
      <c r="AF65" s="158"/>
      <c r="AG65" s="493">
        <v>0</v>
      </c>
      <c r="AH65" s="494"/>
      <c r="AI65" s="495"/>
    </row>
    <row r="66" spans="2:35" x14ac:dyDescent="0.25">
      <c r="B66" s="158" t="s">
        <v>96</v>
      </c>
      <c r="C66" s="158">
        <f t="shared" si="3"/>
        <v>2040</v>
      </c>
      <c r="D66" s="158"/>
      <c r="E66" s="158"/>
      <c r="F66" s="493">
        <v>0</v>
      </c>
      <c r="G66" s="494"/>
      <c r="H66" s="495"/>
      <c r="K66" s="158" t="s">
        <v>96</v>
      </c>
      <c r="L66" s="158">
        <f t="shared" si="4"/>
        <v>2040</v>
      </c>
      <c r="M66" s="158"/>
      <c r="N66" s="158"/>
      <c r="O66" s="493">
        <v>0</v>
      </c>
      <c r="P66" s="494"/>
      <c r="Q66" s="495"/>
      <c r="T66" s="158" t="s">
        <v>96</v>
      </c>
      <c r="U66" s="158">
        <f t="shared" si="5"/>
        <v>2039</v>
      </c>
      <c r="V66" s="158"/>
      <c r="W66" s="158"/>
      <c r="X66" s="493">
        <v>0</v>
      </c>
      <c r="Y66" s="494"/>
      <c r="Z66" s="495"/>
      <c r="AC66" s="158" t="s">
        <v>96</v>
      </c>
      <c r="AD66" s="158">
        <f t="shared" si="6"/>
        <v>2039</v>
      </c>
      <c r="AE66" s="158"/>
      <c r="AF66" s="158"/>
      <c r="AG66" s="493">
        <v>0</v>
      </c>
      <c r="AH66" s="494"/>
      <c r="AI66" s="495"/>
    </row>
    <row r="67" spans="2:35" x14ac:dyDescent="0.25">
      <c r="B67" s="158" t="s">
        <v>97</v>
      </c>
      <c r="C67" s="158">
        <f t="shared" si="3"/>
        <v>2041</v>
      </c>
      <c r="D67" s="158"/>
      <c r="E67" s="158"/>
      <c r="F67" s="493">
        <v>0</v>
      </c>
      <c r="G67" s="494"/>
      <c r="H67" s="495"/>
      <c r="K67" s="158" t="s">
        <v>97</v>
      </c>
      <c r="L67" s="158">
        <f t="shared" si="4"/>
        <v>2041</v>
      </c>
      <c r="M67" s="158"/>
      <c r="N67" s="158"/>
      <c r="O67" s="493">
        <v>0</v>
      </c>
      <c r="P67" s="494"/>
      <c r="Q67" s="495"/>
      <c r="T67" s="158" t="s">
        <v>97</v>
      </c>
      <c r="U67" s="158">
        <f t="shared" si="5"/>
        <v>2040</v>
      </c>
      <c r="V67" s="158"/>
      <c r="W67" s="158"/>
      <c r="X67" s="493">
        <v>0</v>
      </c>
      <c r="Y67" s="494"/>
      <c r="Z67" s="495"/>
      <c r="AC67" s="158" t="s">
        <v>97</v>
      </c>
      <c r="AD67" s="158">
        <f t="shared" si="6"/>
        <v>2040</v>
      </c>
      <c r="AE67" s="158"/>
      <c r="AF67" s="158"/>
      <c r="AG67" s="493">
        <v>0</v>
      </c>
      <c r="AH67" s="494"/>
      <c r="AI67" s="495"/>
    </row>
    <row r="68" spans="2:35" x14ac:dyDescent="0.25">
      <c r="B68" s="158" t="s">
        <v>98</v>
      </c>
      <c r="C68" s="158">
        <f t="shared" si="3"/>
        <v>2042</v>
      </c>
      <c r="D68" s="158"/>
      <c r="E68" s="158"/>
      <c r="F68" s="493">
        <v>0</v>
      </c>
      <c r="G68" s="494"/>
      <c r="H68" s="495"/>
      <c r="K68" s="158" t="s">
        <v>98</v>
      </c>
      <c r="L68" s="158">
        <f t="shared" si="4"/>
        <v>2042</v>
      </c>
      <c r="M68" s="158"/>
      <c r="N68" s="158"/>
      <c r="O68" s="493">
        <v>0</v>
      </c>
      <c r="P68" s="494"/>
      <c r="Q68" s="495"/>
      <c r="T68" s="158" t="s">
        <v>98</v>
      </c>
      <c r="U68" s="158">
        <f t="shared" si="5"/>
        <v>2041</v>
      </c>
      <c r="V68" s="158"/>
      <c r="W68" s="158"/>
      <c r="X68" s="493">
        <v>0</v>
      </c>
      <c r="Y68" s="494"/>
      <c r="Z68" s="495"/>
      <c r="AC68" s="158" t="s">
        <v>98</v>
      </c>
      <c r="AD68" s="158">
        <f t="shared" si="6"/>
        <v>2041</v>
      </c>
      <c r="AE68" s="158"/>
      <c r="AF68" s="158"/>
      <c r="AG68" s="493">
        <v>0</v>
      </c>
      <c r="AH68" s="494"/>
      <c r="AI68" s="495"/>
    </row>
    <row r="69" spans="2:35" x14ac:dyDescent="0.25">
      <c r="B69" s="158" t="s">
        <v>99</v>
      </c>
      <c r="C69" s="158">
        <f t="shared" si="3"/>
        <v>2043</v>
      </c>
      <c r="D69" s="158"/>
      <c r="E69" s="158"/>
      <c r="F69" s="493">
        <v>0</v>
      </c>
      <c r="G69" s="494"/>
      <c r="H69" s="495"/>
      <c r="K69" s="158" t="s">
        <v>99</v>
      </c>
      <c r="L69" s="158">
        <f t="shared" si="4"/>
        <v>2043</v>
      </c>
      <c r="M69" s="158"/>
      <c r="N69" s="158"/>
      <c r="O69" s="493">
        <v>0</v>
      </c>
      <c r="P69" s="494"/>
      <c r="Q69" s="495"/>
      <c r="T69" s="158" t="s">
        <v>99</v>
      </c>
      <c r="U69" s="158">
        <f t="shared" si="5"/>
        <v>2042</v>
      </c>
      <c r="V69" s="158"/>
      <c r="W69" s="158"/>
      <c r="X69" s="493">
        <v>0</v>
      </c>
      <c r="Y69" s="494"/>
      <c r="Z69" s="495"/>
      <c r="AC69" s="158" t="s">
        <v>99</v>
      </c>
      <c r="AD69" s="158">
        <f t="shared" si="6"/>
        <v>2042</v>
      </c>
      <c r="AE69" s="158"/>
      <c r="AF69" s="158"/>
      <c r="AG69" s="493">
        <v>0</v>
      </c>
      <c r="AH69" s="494"/>
      <c r="AI69" s="495"/>
    </row>
    <row r="70" spans="2:35" x14ac:dyDescent="0.25">
      <c r="B70" s="158" t="s">
        <v>100</v>
      </c>
      <c r="C70" s="158">
        <f t="shared" si="3"/>
        <v>2044</v>
      </c>
      <c r="D70" s="158"/>
      <c r="E70" s="158"/>
      <c r="F70" s="493">
        <v>0</v>
      </c>
      <c r="G70" s="494"/>
      <c r="H70" s="495"/>
      <c r="K70" s="158" t="s">
        <v>100</v>
      </c>
      <c r="L70" s="158">
        <f t="shared" si="4"/>
        <v>2044</v>
      </c>
      <c r="M70" s="158"/>
      <c r="N70" s="158"/>
      <c r="O70" s="493">
        <v>0</v>
      </c>
      <c r="P70" s="494"/>
      <c r="Q70" s="495"/>
      <c r="T70" s="158" t="s">
        <v>100</v>
      </c>
      <c r="U70" s="158">
        <f t="shared" si="5"/>
        <v>2043</v>
      </c>
      <c r="V70" s="158"/>
      <c r="W70" s="158"/>
      <c r="X70" s="493">
        <v>0</v>
      </c>
      <c r="Y70" s="494"/>
      <c r="Z70" s="495"/>
      <c r="AC70" s="158" t="s">
        <v>100</v>
      </c>
      <c r="AD70" s="158">
        <f t="shared" si="6"/>
        <v>2043</v>
      </c>
      <c r="AE70" s="158"/>
      <c r="AF70" s="158"/>
      <c r="AG70" s="493">
        <v>0</v>
      </c>
      <c r="AH70" s="494"/>
      <c r="AI70" s="495"/>
    </row>
    <row r="71" spans="2:35" x14ac:dyDescent="0.25">
      <c r="B71" s="158" t="s">
        <v>101</v>
      </c>
      <c r="C71" s="158">
        <f t="shared" si="3"/>
        <v>2045</v>
      </c>
      <c r="D71" s="158"/>
      <c r="E71" s="158"/>
      <c r="F71" s="493">
        <v>0</v>
      </c>
      <c r="G71" s="494"/>
      <c r="H71" s="495"/>
      <c r="K71" s="158" t="s">
        <v>101</v>
      </c>
      <c r="L71" s="158">
        <f t="shared" si="4"/>
        <v>2045</v>
      </c>
      <c r="M71" s="158"/>
      <c r="N71" s="158"/>
      <c r="O71" s="493">
        <v>0</v>
      </c>
      <c r="P71" s="494"/>
      <c r="Q71" s="495"/>
      <c r="T71" s="158" t="s">
        <v>101</v>
      </c>
      <c r="U71" s="158">
        <f t="shared" si="5"/>
        <v>2044</v>
      </c>
      <c r="V71" s="158"/>
      <c r="W71" s="158"/>
      <c r="X71" s="493">
        <v>0</v>
      </c>
      <c r="Y71" s="494"/>
      <c r="Z71" s="495"/>
      <c r="AC71" s="158" t="s">
        <v>101</v>
      </c>
      <c r="AD71" s="158">
        <f t="shared" si="6"/>
        <v>2044</v>
      </c>
      <c r="AE71" s="158"/>
      <c r="AF71" s="158"/>
      <c r="AG71" s="493">
        <v>0</v>
      </c>
      <c r="AH71" s="494"/>
      <c r="AI71" s="495"/>
    </row>
    <row r="72" spans="2:35" x14ac:dyDescent="0.25">
      <c r="B72" s="158" t="s">
        <v>102</v>
      </c>
      <c r="C72" s="158">
        <f t="shared" si="3"/>
        <v>2046</v>
      </c>
      <c r="D72" s="158"/>
      <c r="E72" s="158"/>
      <c r="F72" s="493">
        <v>0</v>
      </c>
      <c r="G72" s="494"/>
      <c r="H72" s="495"/>
      <c r="K72" s="158" t="s">
        <v>102</v>
      </c>
      <c r="L72" s="158">
        <f t="shared" si="4"/>
        <v>2046</v>
      </c>
      <c r="M72" s="158"/>
      <c r="N72" s="158"/>
      <c r="O72" s="493">
        <v>0</v>
      </c>
      <c r="P72" s="494"/>
      <c r="Q72" s="495"/>
      <c r="T72" s="158" t="s">
        <v>102</v>
      </c>
      <c r="U72" s="158">
        <f t="shared" si="5"/>
        <v>2045</v>
      </c>
      <c r="V72" s="158"/>
      <c r="W72" s="158"/>
      <c r="X72" s="493">
        <v>0</v>
      </c>
      <c r="Y72" s="494"/>
      <c r="Z72" s="495"/>
      <c r="AC72" s="158" t="s">
        <v>102</v>
      </c>
      <c r="AD72" s="158">
        <f t="shared" si="6"/>
        <v>2045</v>
      </c>
      <c r="AE72" s="158"/>
      <c r="AF72" s="158"/>
      <c r="AG72" s="493">
        <v>0</v>
      </c>
      <c r="AH72" s="494"/>
      <c r="AI72" s="495"/>
    </row>
    <row r="73" spans="2:35" x14ac:dyDescent="0.25">
      <c r="B73" s="158" t="s">
        <v>103</v>
      </c>
      <c r="C73" s="158">
        <f t="shared" si="3"/>
        <v>2047</v>
      </c>
      <c r="D73" s="158"/>
      <c r="E73" s="158"/>
      <c r="F73" s="493">
        <v>0</v>
      </c>
      <c r="G73" s="494"/>
      <c r="H73" s="495"/>
      <c r="K73" s="158" t="s">
        <v>103</v>
      </c>
      <c r="L73" s="158">
        <f t="shared" si="4"/>
        <v>2047</v>
      </c>
      <c r="M73" s="158"/>
      <c r="N73" s="158"/>
      <c r="O73" s="493">
        <v>0</v>
      </c>
      <c r="P73" s="494"/>
      <c r="Q73" s="495"/>
      <c r="T73" s="158" t="s">
        <v>103</v>
      </c>
      <c r="U73" s="158">
        <f t="shared" si="5"/>
        <v>2046</v>
      </c>
      <c r="V73" s="158"/>
      <c r="W73" s="158"/>
      <c r="X73" s="493">
        <v>0</v>
      </c>
      <c r="Y73" s="494"/>
      <c r="Z73" s="495"/>
      <c r="AC73" s="158" t="s">
        <v>103</v>
      </c>
      <c r="AD73" s="158">
        <f t="shared" si="6"/>
        <v>2046</v>
      </c>
      <c r="AE73" s="158"/>
      <c r="AF73" s="158"/>
      <c r="AG73" s="493">
        <v>0</v>
      </c>
      <c r="AH73" s="494"/>
      <c r="AI73" s="495"/>
    </row>
    <row r="74" spans="2:35" x14ac:dyDescent="0.25">
      <c r="B74" s="158" t="s">
        <v>104</v>
      </c>
      <c r="C74" s="158">
        <f t="shared" si="3"/>
        <v>2048</v>
      </c>
      <c r="D74" s="158"/>
      <c r="E74" s="158"/>
      <c r="F74" s="493">
        <v>0</v>
      </c>
      <c r="G74" s="494"/>
      <c r="H74" s="495"/>
      <c r="K74" s="158" t="s">
        <v>104</v>
      </c>
      <c r="L74" s="158">
        <f t="shared" si="4"/>
        <v>2048</v>
      </c>
      <c r="M74" s="158"/>
      <c r="N74" s="158"/>
      <c r="O74" s="493">
        <v>0</v>
      </c>
      <c r="P74" s="494"/>
      <c r="Q74" s="495"/>
      <c r="T74" s="158" t="s">
        <v>104</v>
      </c>
      <c r="U74" s="158">
        <f t="shared" si="5"/>
        <v>2047</v>
      </c>
      <c r="V74" s="158"/>
      <c r="W74" s="158"/>
      <c r="X74" s="493">
        <v>0</v>
      </c>
      <c r="Y74" s="494"/>
      <c r="Z74" s="495"/>
      <c r="AC74" s="158" t="s">
        <v>104</v>
      </c>
      <c r="AD74" s="158">
        <f t="shared" si="6"/>
        <v>2047</v>
      </c>
      <c r="AE74" s="158"/>
      <c r="AF74" s="158"/>
      <c r="AG74" s="493">
        <v>0</v>
      </c>
      <c r="AH74" s="494"/>
      <c r="AI74" s="495"/>
    </row>
    <row r="75" spans="2:35" x14ac:dyDescent="0.25">
      <c r="B75" s="158" t="s">
        <v>105</v>
      </c>
      <c r="C75" s="158">
        <f t="shared" si="3"/>
        <v>2049</v>
      </c>
      <c r="D75" s="158"/>
      <c r="E75" s="158"/>
      <c r="F75" s="493">
        <v>0</v>
      </c>
      <c r="G75" s="494"/>
      <c r="H75" s="495"/>
      <c r="K75" s="158" t="s">
        <v>105</v>
      </c>
      <c r="L75" s="158">
        <f t="shared" si="4"/>
        <v>2049</v>
      </c>
      <c r="M75" s="158"/>
      <c r="N75" s="158"/>
      <c r="O75" s="493">
        <v>0</v>
      </c>
      <c r="P75" s="494"/>
      <c r="Q75" s="495"/>
      <c r="T75" s="158" t="s">
        <v>105</v>
      </c>
      <c r="U75" s="158">
        <f t="shared" si="5"/>
        <v>2048</v>
      </c>
      <c r="V75" s="158"/>
      <c r="W75" s="158"/>
      <c r="X75" s="493">
        <v>0</v>
      </c>
      <c r="Y75" s="494"/>
      <c r="Z75" s="495"/>
      <c r="AC75" s="158" t="s">
        <v>105</v>
      </c>
      <c r="AD75" s="158">
        <f t="shared" si="6"/>
        <v>2048</v>
      </c>
      <c r="AE75" s="158"/>
      <c r="AF75" s="158"/>
      <c r="AG75" s="493">
        <v>0</v>
      </c>
      <c r="AH75" s="494"/>
      <c r="AI75" s="495"/>
    </row>
    <row r="76" spans="2:35" x14ac:dyDescent="0.25">
      <c r="B76" s="158" t="s">
        <v>106</v>
      </c>
      <c r="C76" s="158">
        <f t="shared" si="3"/>
        <v>2050</v>
      </c>
      <c r="D76" s="158"/>
      <c r="E76" s="158"/>
      <c r="F76" s="493">
        <v>0</v>
      </c>
      <c r="G76" s="494"/>
      <c r="H76" s="495"/>
      <c r="K76" s="158" t="s">
        <v>106</v>
      </c>
      <c r="L76" s="158">
        <f t="shared" si="4"/>
        <v>2050</v>
      </c>
      <c r="M76" s="158"/>
      <c r="N76" s="158"/>
      <c r="O76" s="493">
        <v>0</v>
      </c>
      <c r="P76" s="494"/>
      <c r="Q76" s="495"/>
      <c r="T76" s="158" t="s">
        <v>106</v>
      </c>
      <c r="U76" s="158">
        <f t="shared" si="5"/>
        <v>2049</v>
      </c>
      <c r="V76" s="158"/>
      <c r="W76" s="158"/>
      <c r="X76" s="493">
        <v>0</v>
      </c>
      <c r="Y76" s="494"/>
      <c r="Z76" s="495"/>
      <c r="AC76" s="158" t="s">
        <v>106</v>
      </c>
      <c r="AD76" s="158">
        <f t="shared" si="6"/>
        <v>2049</v>
      </c>
      <c r="AE76" s="158"/>
      <c r="AF76" s="158"/>
      <c r="AG76" s="493">
        <v>0</v>
      </c>
      <c r="AH76" s="494"/>
      <c r="AI76" s="495"/>
    </row>
    <row r="77" spans="2:35" x14ac:dyDescent="0.25">
      <c r="B77" s="158" t="s">
        <v>107</v>
      </c>
      <c r="C77" s="158">
        <f t="shared" si="3"/>
        <v>2051</v>
      </c>
      <c r="D77" s="158"/>
      <c r="E77" s="158"/>
      <c r="F77" s="493">
        <v>0</v>
      </c>
      <c r="G77" s="494"/>
      <c r="H77" s="495"/>
      <c r="K77" s="158" t="s">
        <v>107</v>
      </c>
      <c r="L77" s="158">
        <f t="shared" si="4"/>
        <v>2051</v>
      </c>
      <c r="M77" s="158"/>
      <c r="N77" s="158"/>
      <c r="O77" s="493">
        <v>0</v>
      </c>
      <c r="P77" s="494"/>
      <c r="Q77" s="495"/>
      <c r="T77" s="158" t="s">
        <v>107</v>
      </c>
      <c r="U77" s="158">
        <f t="shared" si="5"/>
        <v>2050</v>
      </c>
      <c r="V77" s="158"/>
      <c r="W77" s="158"/>
      <c r="X77" s="493">
        <v>0</v>
      </c>
      <c r="Y77" s="494"/>
      <c r="Z77" s="495"/>
      <c r="AC77" s="158" t="s">
        <v>107</v>
      </c>
      <c r="AD77" s="158">
        <f t="shared" si="6"/>
        <v>2050</v>
      </c>
      <c r="AE77" s="158"/>
      <c r="AF77" s="158"/>
      <c r="AG77" s="493">
        <v>0</v>
      </c>
      <c r="AH77" s="494"/>
      <c r="AI77" s="495"/>
    </row>
    <row r="78" spans="2:35" x14ac:dyDescent="0.25">
      <c r="B78" s="158" t="s">
        <v>108</v>
      </c>
      <c r="C78" s="158">
        <f t="shared" si="3"/>
        <v>2052</v>
      </c>
      <c r="D78" s="158"/>
      <c r="E78" s="158"/>
      <c r="F78" s="493">
        <v>0</v>
      </c>
      <c r="G78" s="494"/>
      <c r="H78" s="495"/>
      <c r="K78" s="158" t="s">
        <v>108</v>
      </c>
      <c r="L78" s="158">
        <f t="shared" si="4"/>
        <v>2052</v>
      </c>
      <c r="M78" s="158"/>
      <c r="N78" s="158"/>
      <c r="O78" s="493">
        <v>0</v>
      </c>
      <c r="P78" s="494"/>
      <c r="Q78" s="495"/>
      <c r="T78" s="158" t="s">
        <v>108</v>
      </c>
      <c r="U78" s="158">
        <f t="shared" si="5"/>
        <v>2051</v>
      </c>
      <c r="V78" s="158"/>
      <c r="W78" s="158"/>
      <c r="X78" s="493">
        <v>0</v>
      </c>
      <c r="Y78" s="494"/>
      <c r="Z78" s="495"/>
      <c r="AC78" s="158" t="s">
        <v>108</v>
      </c>
      <c r="AD78" s="158">
        <f t="shared" si="6"/>
        <v>2051</v>
      </c>
      <c r="AE78" s="158"/>
      <c r="AF78" s="158"/>
      <c r="AG78" s="493">
        <v>0</v>
      </c>
      <c r="AH78" s="494"/>
      <c r="AI78" s="495"/>
    </row>
    <row r="79" spans="2:35" x14ac:dyDescent="0.25">
      <c r="B79" s="158" t="s">
        <v>109</v>
      </c>
      <c r="C79" s="158">
        <f t="shared" si="3"/>
        <v>2053</v>
      </c>
      <c r="D79" s="158"/>
      <c r="E79" s="158"/>
      <c r="F79" s="493">
        <v>0</v>
      </c>
      <c r="G79" s="494"/>
      <c r="H79" s="495"/>
      <c r="K79" s="158" t="s">
        <v>109</v>
      </c>
      <c r="L79" s="158">
        <f t="shared" si="4"/>
        <v>2053</v>
      </c>
      <c r="M79" s="158"/>
      <c r="N79" s="158"/>
      <c r="O79" s="493">
        <v>0</v>
      </c>
      <c r="P79" s="494"/>
      <c r="Q79" s="495"/>
      <c r="T79" s="158" t="s">
        <v>109</v>
      </c>
      <c r="U79" s="158">
        <f t="shared" si="5"/>
        <v>2052</v>
      </c>
      <c r="V79" s="158"/>
      <c r="W79" s="158"/>
      <c r="X79" s="493">
        <v>0</v>
      </c>
      <c r="Y79" s="494"/>
      <c r="Z79" s="495"/>
      <c r="AC79" s="158" t="s">
        <v>109</v>
      </c>
      <c r="AD79" s="158">
        <f t="shared" si="6"/>
        <v>2052</v>
      </c>
      <c r="AE79" s="158"/>
      <c r="AF79" s="158"/>
      <c r="AG79" s="493">
        <v>0</v>
      </c>
      <c r="AH79" s="494"/>
      <c r="AI79" s="495"/>
    </row>
    <row r="80" spans="2:35" x14ac:dyDescent="0.25">
      <c r="B80" s="158" t="s">
        <v>110</v>
      </c>
      <c r="C80" s="158">
        <f t="shared" si="3"/>
        <v>2054</v>
      </c>
      <c r="D80" s="158"/>
      <c r="E80" s="158"/>
      <c r="F80" s="493">
        <v>0</v>
      </c>
      <c r="G80" s="494"/>
      <c r="H80" s="495"/>
      <c r="K80" s="158" t="s">
        <v>110</v>
      </c>
      <c r="L80" s="158">
        <f t="shared" si="4"/>
        <v>2054</v>
      </c>
      <c r="M80" s="158"/>
      <c r="N80" s="158"/>
      <c r="O80" s="493">
        <v>0</v>
      </c>
      <c r="P80" s="494"/>
      <c r="Q80" s="495"/>
      <c r="T80" s="158" t="s">
        <v>110</v>
      </c>
      <c r="U80" s="158">
        <f t="shared" si="5"/>
        <v>2053</v>
      </c>
      <c r="V80" s="158"/>
      <c r="W80" s="158"/>
      <c r="X80" s="493">
        <v>0</v>
      </c>
      <c r="Y80" s="494"/>
      <c r="Z80" s="495"/>
      <c r="AC80" s="158" t="s">
        <v>110</v>
      </c>
      <c r="AD80" s="158">
        <f t="shared" si="6"/>
        <v>2053</v>
      </c>
      <c r="AE80" s="158"/>
      <c r="AF80" s="158"/>
      <c r="AG80" s="493">
        <v>0</v>
      </c>
      <c r="AH80" s="494"/>
      <c r="AI80" s="495"/>
    </row>
    <row r="81" spans="2:36" x14ac:dyDescent="0.25">
      <c r="B81" s="158" t="s">
        <v>111</v>
      </c>
      <c r="C81" s="158">
        <f t="shared" si="3"/>
        <v>2055</v>
      </c>
      <c r="D81" s="158"/>
      <c r="E81" s="158"/>
      <c r="F81" s="493">
        <v>0</v>
      </c>
      <c r="G81" s="494"/>
      <c r="H81" s="495"/>
      <c r="K81" s="158" t="s">
        <v>111</v>
      </c>
      <c r="L81" s="158">
        <f t="shared" si="4"/>
        <v>2055</v>
      </c>
      <c r="M81" s="158"/>
      <c r="N81" s="158"/>
      <c r="O81" s="493">
        <v>0</v>
      </c>
      <c r="P81" s="494"/>
      <c r="Q81" s="495"/>
      <c r="T81" s="158" t="s">
        <v>111</v>
      </c>
      <c r="U81" s="158">
        <f t="shared" si="5"/>
        <v>2054</v>
      </c>
      <c r="V81" s="158"/>
      <c r="W81" s="158"/>
      <c r="X81" s="493">
        <v>0</v>
      </c>
      <c r="Y81" s="494"/>
      <c r="Z81" s="495"/>
      <c r="AC81" s="158" t="s">
        <v>111</v>
      </c>
      <c r="AD81" s="158">
        <f t="shared" si="6"/>
        <v>2054</v>
      </c>
      <c r="AE81" s="158"/>
      <c r="AF81" s="158"/>
      <c r="AG81" s="493">
        <v>0</v>
      </c>
      <c r="AH81" s="494"/>
      <c r="AI81" s="495"/>
    </row>
    <row r="82" spans="2:36" x14ac:dyDescent="0.25">
      <c r="B82" s="158" t="s">
        <v>112</v>
      </c>
      <c r="C82" s="158">
        <f t="shared" si="3"/>
        <v>2056</v>
      </c>
      <c r="D82" s="158"/>
      <c r="E82" s="158"/>
      <c r="F82" s="493">
        <v>0</v>
      </c>
      <c r="G82" s="494"/>
      <c r="H82" s="495"/>
      <c r="K82" s="158" t="s">
        <v>112</v>
      </c>
      <c r="L82" s="158">
        <f t="shared" si="4"/>
        <v>2056</v>
      </c>
      <c r="M82" s="158"/>
      <c r="N82" s="158"/>
      <c r="O82" s="493">
        <v>0</v>
      </c>
      <c r="P82" s="494"/>
      <c r="Q82" s="495"/>
      <c r="T82" s="158" t="s">
        <v>112</v>
      </c>
      <c r="U82" s="158">
        <f t="shared" si="5"/>
        <v>2055</v>
      </c>
      <c r="V82" s="158"/>
      <c r="W82" s="158"/>
      <c r="X82" s="493">
        <v>0</v>
      </c>
      <c r="Y82" s="494"/>
      <c r="Z82" s="495"/>
      <c r="AC82" s="158" t="s">
        <v>112</v>
      </c>
      <c r="AD82" s="158">
        <f t="shared" si="6"/>
        <v>2055</v>
      </c>
      <c r="AE82" s="158"/>
      <c r="AF82" s="158"/>
      <c r="AG82" s="493">
        <v>0</v>
      </c>
      <c r="AH82" s="494"/>
      <c r="AI82" s="495"/>
    </row>
    <row r="83" spans="2:36" x14ac:dyDescent="0.25">
      <c r="B83" s="158" t="s">
        <v>113</v>
      </c>
      <c r="C83" s="158">
        <f t="shared" si="3"/>
        <v>2057</v>
      </c>
      <c r="D83" s="158"/>
      <c r="E83" s="158"/>
      <c r="F83" s="493">
        <v>0</v>
      </c>
      <c r="G83" s="494"/>
      <c r="H83" s="495"/>
      <c r="K83" s="158" t="s">
        <v>113</v>
      </c>
      <c r="L83" s="158">
        <f t="shared" si="4"/>
        <v>2057</v>
      </c>
      <c r="M83" s="158"/>
      <c r="N83" s="158"/>
      <c r="O83" s="493">
        <v>0</v>
      </c>
      <c r="P83" s="494"/>
      <c r="Q83" s="495"/>
      <c r="T83" s="158" t="s">
        <v>113</v>
      </c>
      <c r="U83" s="158">
        <f t="shared" si="5"/>
        <v>2056</v>
      </c>
      <c r="V83" s="158"/>
      <c r="W83" s="158"/>
      <c r="X83" s="493">
        <v>0</v>
      </c>
      <c r="Y83" s="494"/>
      <c r="Z83" s="495"/>
      <c r="AC83" s="158" t="s">
        <v>113</v>
      </c>
      <c r="AD83" s="158">
        <f t="shared" si="6"/>
        <v>2056</v>
      </c>
      <c r="AE83" s="158"/>
      <c r="AF83" s="158"/>
      <c r="AG83" s="493">
        <v>0</v>
      </c>
      <c r="AH83" s="494"/>
      <c r="AI83" s="495"/>
    </row>
    <row r="84" spans="2:36" x14ac:dyDescent="0.25">
      <c r="B84" s="158" t="s">
        <v>114</v>
      </c>
      <c r="C84" s="158">
        <f t="shared" si="3"/>
        <v>2058</v>
      </c>
      <c r="D84" s="158"/>
      <c r="E84" s="158"/>
      <c r="F84" s="493">
        <v>0</v>
      </c>
      <c r="G84" s="494"/>
      <c r="H84" s="495"/>
      <c r="K84" s="158" t="s">
        <v>114</v>
      </c>
      <c r="L84" s="158">
        <f t="shared" si="4"/>
        <v>2058</v>
      </c>
      <c r="M84" s="158"/>
      <c r="N84" s="158"/>
      <c r="O84" s="493">
        <v>0</v>
      </c>
      <c r="P84" s="494"/>
      <c r="Q84" s="495"/>
      <c r="T84" s="158" t="s">
        <v>114</v>
      </c>
      <c r="U84" s="158">
        <f t="shared" si="5"/>
        <v>2057</v>
      </c>
      <c r="V84" s="158"/>
      <c r="W84" s="158"/>
      <c r="X84" s="493">
        <v>0</v>
      </c>
      <c r="Y84" s="494"/>
      <c r="Z84" s="495"/>
      <c r="AC84" s="158" t="s">
        <v>114</v>
      </c>
      <c r="AD84" s="158">
        <f t="shared" si="6"/>
        <v>2057</v>
      </c>
      <c r="AE84" s="158"/>
      <c r="AF84" s="158"/>
      <c r="AG84" s="493">
        <v>0</v>
      </c>
      <c r="AH84" s="494"/>
      <c r="AI84" s="495"/>
    </row>
    <row r="85" spans="2:36" x14ac:dyDescent="0.25">
      <c r="B85" s="158" t="s">
        <v>115</v>
      </c>
      <c r="C85" s="158">
        <f t="shared" si="3"/>
        <v>2059</v>
      </c>
      <c r="D85" s="158"/>
      <c r="E85" s="158"/>
      <c r="F85" s="493">
        <v>0</v>
      </c>
      <c r="G85" s="494"/>
      <c r="H85" s="495"/>
      <c r="K85" s="158" t="s">
        <v>115</v>
      </c>
      <c r="L85" s="158">
        <f t="shared" si="4"/>
        <v>2059</v>
      </c>
      <c r="M85" s="158"/>
      <c r="N85" s="158"/>
      <c r="O85" s="493">
        <v>0</v>
      </c>
      <c r="P85" s="494"/>
      <c r="Q85" s="495"/>
      <c r="T85" s="158" t="s">
        <v>115</v>
      </c>
      <c r="U85" s="158">
        <f t="shared" si="5"/>
        <v>2058</v>
      </c>
      <c r="V85" s="158"/>
      <c r="W85" s="158"/>
      <c r="X85" s="493">
        <v>0</v>
      </c>
      <c r="Y85" s="494"/>
      <c r="Z85" s="495"/>
      <c r="AC85" s="158" t="s">
        <v>115</v>
      </c>
      <c r="AD85" s="158">
        <f t="shared" si="6"/>
        <v>2058</v>
      </c>
      <c r="AE85" s="158"/>
      <c r="AF85" s="158"/>
      <c r="AG85" s="493">
        <v>0</v>
      </c>
      <c r="AH85" s="494"/>
      <c r="AI85" s="495"/>
    </row>
    <row r="86" spans="2:36" x14ac:dyDescent="0.25">
      <c r="B86" s="158" t="s">
        <v>116</v>
      </c>
      <c r="C86" s="158">
        <f t="shared" si="3"/>
        <v>2060</v>
      </c>
      <c r="D86" s="158"/>
      <c r="E86" s="158"/>
      <c r="F86" s="493">
        <v>0</v>
      </c>
      <c r="G86" s="494"/>
      <c r="H86" s="495"/>
      <c r="K86" s="158" t="s">
        <v>116</v>
      </c>
      <c r="L86" s="158">
        <f t="shared" si="4"/>
        <v>2060</v>
      </c>
      <c r="M86" s="158"/>
      <c r="N86" s="158"/>
      <c r="O86" s="493">
        <v>0</v>
      </c>
      <c r="P86" s="494"/>
      <c r="Q86" s="495"/>
      <c r="T86" s="158" t="s">
        <v>116</v>
      </c>
      <c r="U86" s="158">
        <f t="shared" si="5"/>
        <v>2059</v>
      </c>
      <c r="V86" s="158"/>
      <c r="W86" s="158"/>
      <c r="X86" s="493">
        <v>0</v>
      </c>
      <c r="Y86" s="494"/>
      <c r="Z86" s="495"/>
      <c r="AC86" s="158" t="s">
        <v>116</v>
      </c>
      <c r="AD86" s="158">
        <f t="shared" si="6"/>
        <v>2059</v>
      </c>
      <c r="AE86" s="158"/>
      <c r="AF86" s="158"/>
      <c r="AG86" s="493">
        <v>0</v>
      </c>
      <c r="AH86" s="494"/>
      <c r="AI86" s="495"/>
    </row>
    <row r="87" spans="2:36" x14ac:dyDescent="0.25">
      <c r="B87" s="158" t="s">
        <v>117</v>
      </c>
      <c r="C87" s="158">
        <f t="shared" si="3"/>
        <v>2061</v>
      </c>
      <c r="D87" s="158"/>
      <c r="E87" s="158"/>
      <c r="F87" s="493">
        <v>0</v>
      </c>
      <c r="G87" s="494"/>
      <c r="H87" s="495"/>
      <c r="K87" s="158" t="s">
        <v>117</v>
      </c>
      <c r="L87" s="158">
        <f t="shared" si="4"/>
        <v>2061</v>
      </c>
      <c r="M87" s="158"/>
      <c r="N87" s="158"/>
      <c r="O87" s="493">
        <v>0</v>
      </c>
      <c r="P87" s="494"/>
      <c r="Q87" s="495"/>
      <c r="T87" s="158" t="s">
        <v>117</v>
      </c>
      <c r="U87" s="158">
        <f t="shared" si="5"/>
        <v>2060</v>
      </c>
      <c r="V87" s="158"/>
      <c r="W87" s="158"/>
      <c r="X87" s="493">
        <v>0</v>
      </c>
      <c r="Y87" s="494"/>
      <c r="Z87" s="495"/>
      <c r="AC87" s="158" t="s">
        <v>117</v>
      </c>
      <c r="AD87" s="158">
        <f t="shared" si="6"/>
        <v>2060</v>
      </c>
      <c r="AE87" s="158"/>
      <c r="AF87" s="158"/>
      <c r="AG87" s="493">
        <v>0</v>
      </c>
      <c r="AH87" s="494"/>
      <c r="AI87" s="495"/>
    </row>
    <row r="88" spans="2:36" x14ac:dyDescent="0.25">
      <c r="B88" s="180" t="s">
        <v>118</v>
      </c>
      <c r="C88" s="180"/>
      <c r="D88" s="180"/>
      <c r="E88" s="180"/>
      <c r="F88" s="491">
        <f>SUM(F48:H87)</f>
        <v>0</v>
      </c>
      <c r="G88" s="492"/>
      <c r="H88" s="492"/>
      <c r="K88" s="180" t="s">
        <v>118</v>
      </c>
      <c r="L88" s="180"/>
      <c r="M88" s="180"/>
      <c r="N88" s="180"/>
      <c r="O88" s="491">
        <f>SUM(O48:Q87)</f>
        <v>19588039.989999998</v>
      </c>
      <c r="P88" s="492"/>
      <c r="Q88" s="492"/>
      <c r="T88" s="180" t="s">
        <v>118</v>
      </c>
      <c r="U88" s="180"/>
      <c r="V88" s="180"/>
      <c r="W88" s="180"/>
      <c r="X88" s="491">
        <f>SUM(X48:Z87)</f>
        <v>17586763.169999998</v>
      </c>
      <c r="Y88" s="492"/>
      <c r="Z88" s="492"/>
      <c r="AC88" s="180" t="s">
        <v>118</v>
      </c>
      <c r="AD88" s="180"/>
      <c r="AE88" s="180"/>
      <c r="AF88" s="180"/>
      <c r="AG88" s="491">
        <f>SUM(AG48:AI87)</f>
        <v>17586763.169999998</v>
      </c>
      <c r="AH88" s="492"/>
      <c r="AI88" s="492"/>
    </row>
    <row r="89" spans="2:36" x14ac:dyDescent="0.25">
      <c r="B89" s="158"/>
      <c r="C89" s="158"/>
      <c r="D89" s="158"/>
      <c r="E89" s="158"/>
      <c r="F89" s="158"/>
      <c r="G89" s="158"/>
      <c r="H89" s="158"/>
      <c r="K89" s="158"/>
      <c r="L89" s="158"/>
      <c r="M89" s="158"/>
      <c r="N89" s="158"/>
      <c r="O89" s="158"/>
      <c r="P89" s="158"/>
      <c r="Q89" s="158"/>
      <c r="T89" s="158"/>
      <c r="U89" s="158"/>
      <c r="V89" s="158"/>
      <c r="W89" s="158"/>
      <c r="X89" s="158"/>
      <c r="Y89" s="158"/>
      <c r="Z89" s="158"/>
      <c r="AC89" s="158"/>
      <c r="AD89" s="158"/>
      <c r="AE89" s="158"/>
      <c r="AF89" s="158"/>
      <c r="AG89" s="158"/>
      <c r="AH89" s="158"/>
      <c r="AI89" s="158"/>
    </row>
    <row r="90" spans="2:36" x14ac:dyDescent="0.25">
      <c r="B90" s="157" t="s">
        <v>120</v>
      </c>
      <c r="C90" s="158"/>
      <c r="D90" s="158"/>
      <c r="E90" s="158"/>
      <c r="F90" s="493">
        <v>0</v>
      </c>
      <c r="G90" s="494"/>
      <c r="H90" s="495"/>
      <c r="K90" s="157" t="s">
        <v>120</v>
      </c>
      <c r="L90" s="158"/>
      <c r="M90" s="158"/>
      <c r="N90" s="158"/>
      <c r="O90" s="522">
        <v>161000</v>
      </c>
      <c r="P90" s="523"/>
      <c r="Q90" s="524"/>
      <c r="T90" s="157" t="s">
        <v>120</v>
      </c>
      <c r="U90" s="158"/>
      <c r="V90" s="158"/>
      <c r="W90" s="158"/>
      <c r="X90" s="493">
        <f>O90</f>
        <v>161000</v>
      </c>
      <c r="Y90" s="494"/>
      <c r="Z90" s="495"/>
      <c r="AC90" s="157" t="s">
        <v>120</v>
      </c>
      <c r="AD90" s="158"/>
      <c r="AE90" s="158"/>
      <c r="AF90" s="158"/>
      <c r="AG90" s="493">
        <f>O90</f>
        <v>161000</v>
      </c>
      <c r="AH90" s="494"/>
      <c r="AI90" s="495"/>
    </row>
    <row r="91" spans="2:36" x14ac:dyDescent="0.25">
      <c r="B91" s="158"/>
      <c r="C91" s="158"/>
      <c r="D91" s="158"/>
      <c r="E91" s="158"/>
      <c r="F91" s="158"/>
      <c r="G91" s="158"/>
      <c r="H91" s="158"/>
      <c r="K91" s="158"/>
      <c r="L91" s="158"/>
      <c r="M91" s="158"/>
      <c r="N91" s="158"/>
      <c r="O91" s="250"/>
      <c r="P91" s="158"/>
      <c r="Q91" s="158"/>
      <c r="T91" s="158"/>
      <c r="U91" s="158"/>
      <c r="V91" s="158"/>
      <c r="W91" s="158"/>
      <c r="X91" s="158"/>
      <c r="Y91" s="158"/>
      <c r="Z91" s="158"/>
      <c r="AC91" s="158"/>
      <c r="AD91" s="158"/>
      <c r="AE91" s="158"/>
      <c r="AF91" s="158"/>
      <c r="AG91" s="158"/>
      <c r="AH91" s="158"/>
      <c r="AI91" s="158"/>
    </row>
    <row r="92" spans="2:36" hidden="1" x14ac:dyDescent="0.25">
      <c r="B92" s="157" t="s">
        <v>121</v>
      </c>
      <c r="C92" s="158"/>
      <c r="D92" s="158"/>
      <c r="E92" s="158"/>
      <c r="F92" s="158"/>
      <c r="G92" s="158"/>
      <c r="H92" s="158"/>
      <c r="K92" s="157" t="s">
        <v>121</v>
      </c>
      <c r="L92" s="158"/>
      <c r="M92" s="158"/>
      <c r="N92" s="158"/>
      <c r="O92" s="158"/>
      <c r="P92" s="158"/>
      <c r="Q92" s="158"/>
      <c r="T92" s="157" t="s">
        <v>121</v>
      </c>
      <c r="U92" s="158"/>
      <c r="V92" s="158"/>
      <c r="W92" s="158"/>
      <c r="X92" s="158"/>
      <c r="Y92" s="158"/>
      <c r="Z92" s="158"/>
      <c r="AC92" s="157" t="s">
        <v>121</v>
      </c>
      <c r="AD92" s="158"/>
      <c r="AE92" s="158"/>
      <c r="AF92" s="158"/>
      <c r="AG92" s="158"/>
      <c r="AH92" s="158"/>
      <c r="AI92" s="158"/>
    </row>
    <row r="93" spans="2:36" hidden="1" x14ac:dyDescent="0.25">
      <c r="B93" s="158" t="s">
        <v>122</v>
      </c>
      <c r="C93" s="158"/>
      <c r="D93" s="158"/>
      <c r="E93" s="158"/>
      <c r="F93" s="493">
        <v>1</v>
      </c>
      <c r="G93" s="494"/>
      <c r="H93" s="495"/>
      <c r="K93" s="158" t="s">
        <v>122</v>
      </c>
      <c r="L93" s="158"/>
      <c r="M93" s="158"/>
      <c r="N93" s="158"/>
      <c r="O93" s="493">
        <v>1</v>
      </c>
      <c r="P93" s="494"/>
      <c r="Q93" s="495"/>
      <c r="T93" s="158" t="s">
        <v>122</v>
      </c>
      <c r="U93" s="158"/>
      <c r="V93" s="158"/>
      <c r="W93" s="158"/>
      <c r="X93" s="493">
        <v>1</v>
      </c>
      <c r="Y93" s="494"/>
      <c r="Z93" s="495"/>
      <c r="AC93" s="158" t="s">
        <v>122</v>
      </c>
      <c r="AD93" s="158"/>
      <c r="AE93" s="158"/>
      <c r="AF93" s="158"/>
      <c r="AG93" s="493">
        <v>1</v>
      </c>
      <c r="AH93" s="494"/>
      <c r="AI93" s="495"/>
    </row>
    <row r="95" spans="2:36" x14ac:dyDescent="0.25">
      <c r="B95" s="157" t="s">
        <v>679</v>
      </c>
      <c r="F95" s="470" t="s">
        <v>446</v>
      </c>
      <c r="G95" s="471"/>
      <c r="H95" s="472"/>
      <c r="I95" s="176" t="s">
        <v>66</v>
      </c>
      <c r="K95" s="157" t="s">
        <v>679</v>
      </c>
      <c r="O95" s="473" t="s">
        <v>445</v>
      </c>
      <c r="P95" s="474"/>
      <c r="Q95" s="475"/>
      <c r="R95" s="460" t="s">
        <v>66</v>
      </c>
      <c r="T95" s="157" t="s">
        <v>679</v>
      </c>
      <c r="X95" s="470" t="s">
        <v>446</v>
      </c>
      <c r="Y95" s="471"/>
      <c r="Z95" s="472"/>
      <c r="AA95" s="176" t="s">
        <v>66</v>
      </c>
      <c r="AC95" s="157" t="s">
        <v>679</v>
      </c>
      <c r="AG95" s="470" t="s">
        <v>446</v>
      </c>
      <c r="AH95" s="471"/>
      <c r="AI95" s="472"/>
      <c r="AJ95" s="176" t="s">
        <v>66</v>
      </c>
    </row>
    <row r="96" spans="2:36" x14ac:dyDescent="0.25">
      <c r="B96" s="157" t="s">
        <v>660</v>
      </c>
      <c r="F96" s="476">
        <v>0</v>
      </c>
      <c r="G96" s="477"/>
      <c r="H96" s="478"/>
      <c r="K96" s="157" t="s">
        <v>660</v>
      </c>
      <c r="O96" s="479">
        <v>30</v>
      </c>
      <c r="P96" s="480"/>
      <c r="Q96" s="481"/>
      <c r="T96" s="157" t="s">
        <v>660</v>
      </c>
      <c r="X96" s="476">
        <v>20</v>
      </c>
      <c r="Y96" s="477"/>
      <c r="Z96" s="478"/>
      <c r="AC96" s="157" t="s">
        <v>660</v>
      </c>
      <c r="AG96" s="476">
        <v>20</v>
      </c>
      <c r="AH96" s="477"/>
      <c r="AI96" s="478"/>
    </row>
  </sheetData>
  <mergeCells count="265">
    <mergeCell ref="O25:Q25"/>
    <mergeCell ref="O27:Q27"/>
    <mergeCell ref="X27:Z27"/>
    <mergeCell ref="AG27:AI27"/>
    <mergeCell ref="AG26:AI26"/>
    <mergeCell ref="X26:Z26"/>
    <mergeCell ref="O26:Q26"/>
    <mergeCell ref="F57:H57"/>
    <mergeCell ref="F56:H56"/>
    <mergeCell ref="F55:H55"/>
    <mergeCell ref="F54:H54"/>
    <mergeCell ref="F53:H53"/>
    <mergeCell ref="F52:H52"/>
    <mergeCell ref="F51:H51"/>
    <mergeCell ref="F50:H50"/>
    <mergeCell ref="F34:H34"/>
    <mergeCell ref="F45:H45"/>
    <mergeCell ref="F44:H44"/>
    <mergeCell ref="F43:H43"/>
    <mergeCell ref="F42:H42"/>
    <mergeCell ref="F41:H41"/>
    <mergeCell ref="F40:H40"/>
    <mergeCell ref="F39:H39"/>
    <mergeCell ref="O53:Q53"/>
    <mergeCell ref="F66:H66"/>
    <mergeCell ref="F65:H65"/>
    <mergeCell ref="F64:H64"/>
    <mergeCell ref="F63:H63"/>
    <mergeCell ref="F62:H62"/>
    <mergeCell ref="F61:H61"/>
    <mergeCell ref="F60:H60"/>
    <mergeCell ref="F59:H59"/>
    <mergeCell ref="F58:H58"/>
    <mergeCell ref="F82:H82"/>
    <mergeCell ref="F81:H81"/>
    <mergeCell ref="F75:H75"/>
    <mergeCell ref="F74:H74"/>
    <mergeCell ref="F73:H73"/>
    <mergeCell ref="F72:H72"/>
    <mergeCell ref="F71:H71"/>
    <mergeCell ref="F80:H80"/>
    <mergeCell ref="F79:H79"/>
    <mergeCell ref="F78:H78"/>
    <mergeCell ref="F77:H77"/>
    <mergeCell ref="F76:H76"/>
    <mergeCell ref="F88:H88"/>
    <mergeCell ref="F90:H90"/>
    <mergeCell ref="F93:H93"/>
    <mergeCell ref="O20:Q20"/>
    <mergeCell ref="O29:Q29"/>
    <mergeCell ref="O30:Q30"/>
    <mergeCell ref="O33:Q33"/>
    <mergeCell ref="O34:Q34"/>
    <mergeCell ref="O39:Q39"/>
    <mergeCell ref="O40:Q40"/>
    <mergeCell ref="O41:Q41"/>
    <mergeCell ref="O42:Q42"/>
    <mergeCell ref="O43:Q43"/>
    <mergeCell ref="O44:Q44"/>
    <mergeCell ref="O45:Q45"/>
    <mergeCell ref="F70:H70"/>
    <mergeCell ref="F69:H69"/>
    <mergeCell ref="F68:H68"/>
    <mergeCell ref="F67:H67"/>
    <mergeCell ref="F87:H87"/>
    <mergeCell ref="F86:H86"/>
    <mergeCell ref="F85:H85"/>
    <mergeCell ref="F84:H84"/>
    <mergeCell ref="F83:H83"/>
    <mergeCell ref="O48:Q48"/>
    <mergeCell ref="O49:Q49"/>
    <mergeCell ref="O50:Q50"/>
    <mergeCell ref="O51:Q51"/>
    <mergeCell ref="O52:Q52"/>
    <mergeCell ref="O63:Q63"/>
    <mergeCell ref="O64:Q64"/>
    <mergeCell ref="O65:Q65"/>
    <mergeCell ref="O66:Q66"/>
    <mergeCell ref="O54:Q54"/>
    <mergeCell ref="O55:Q55"/>
    <mergeCell ref="O56:Q56"/>
    <mergeCell ref="O57:Q57"/>
    <mergeCell ref="O67:Q67"/>
    <mergeCell ref="O58:Q58"/>
    <mergeCell ref="O59:Q59"/>
    <mergeCell ref="O60:Q60"/>
    <mergeCell ref="O61:Q61"/>
    <mergeCell ref="O62:Q62"/>
    <mergeCell ref="O82:Q82"/>
    <mergeCell ref="O73:Q73"/>
    <mergeCell ref="O74:Q74"/>
    <mergeCell ref="O75:Q75"/>
    <mergeCell ref="O76:Q76"/>
    <mergeCell ref="O77:Q77"/>
    <mergeCell ref="O68:Q68"/>
    <mergeCell ref="O69:Q69"/>
    <mergeCell ref="O70:Q70"/>
    <mergeCell ref="O71:Q71"/>
    <mergeCell ref="O72:Q72"/>
    <mergeCell ref="O88:Q88"/>
    <mergeCell ref="O90:Q90"/>
    <mergeCell ref="O93:Q93"/>
    <mergeCell ref="X20:Z20"/>
    <mergeCell ref="X29:Z29"/>
    <mergeCell ref="X30:Z30"/>
    <mergeCell ref="X33:Z33"/>
    <mergeCell ref="X34:Z34"/>
    <mergeCell ref="X39:Z39"/>
    <mergeCell ref="X40:Z40"/>
    <mergeCell ref="X41:Z41"/>
    <mergeCell ref="X42:Z42"/>
    <mergeCell ref="X43:Z43"/>
    <mergeCell ref="X44:Z44"/>
    <mergeCell ref="X45:Z45"/>
    <mergeCell ref="O83:Q83"/>
    <mergeCell ref="O84:Q84"/>
    <mergeCell ref="O85:Q85"/>
    <mergeCell ref="O86:Q86"/>
    <mergeCell ref="O87:Q87"/>
    <mergeCell ref="O78:Q78"/>
    <mergeCell ref="O79:Q79"/>
    <mergeCell ref="O80:Q80"/>
    <mergeCell ref="O81:Q81"/>
    <mergeCell ref="X76:Z76"/>
    <mergeCell ref="X77:Z77"/>
    <mergeCell ref="X68:Z68"/>
    <mergeCell ref="X69:Z69"/>
    <mergeCell ref="X70:Z70"/>
    <mergeCell ref="X71:Z71"/>
    <mergeCell ref="X72:Z72"/>
    <mergeCell ref="X63:Z63"/>
    <mergeCell ref="X49:Z49"/>
    <mergeCell ref="X50:Z50"/>
    <mergeCell ref="X51:Z51"/>
    <mergeCell ref="X52:Z52"/>
    <mergeCell ref="X85:Z85"/>
    <mergeCell ref="X86:Z86"/>
    <mergeCell ref="X87:Z87"/>
    <mergeCell ref="X78:Z78"/>
    <mergeCell ref="X48:Z48"/>
    <mergeCell ref="AG20:AI20"/>
    <mergeCell ref="AG29:AI29"/>
    <mergeCell ref="AG30:AI30"/>
    <mergeCell ref="AG33:AI33"/>
    <mergeCell ref="AG34:AI34"/>
    <mergeCell ref="AG39:AI39"/>
    <mergeCell ref="AG40:AI40"/>
    <mergeCell ref="AG41:AI41"/>
    <mergeCell ref="AG42:AI42"/>
    <mergeCell ref="AG43:AI43"/>
    <mergeCell ref="AG44:AI44"/>
    <mergeCell ref="AG45:AI45"/>
    <mergeCell ref="X79:Z79"/>
    <mergeCell ref="X80:Z80"/>
    <mergeCell ref="X81:Z81"/>
    <mergeCell ref="X82:Z82"/>
    <mergeCell ref="X73:Z73"/>
    <mergeCell ref="X74:Z74"/>
    <mergeCell ref="X75:Z75"/>
    <mergeCell ref="AG69:AI69"/>
    <mergeCell ref="AG70:AI70"/>
    <mergeCell ref="AG71:AI71"/>
    <mergeCell ref="AG72:AI72"/>
    <mergeCell ref="AG52:AI52"/>
    <mergeCell ref="X88:Z88"/>
    <mergeCell ref="X90:Z90"/>
    <mergeCell ref="X93:Z93"/>
    <mergeCell ref="X64:Z64"/>
    <mergeCell ref="X65:Z65"/>
    <mergeCell ref="X66:Z66"/>
    <mergeCell ref="X67:Z67"/>
    <mergeCell ref="X58:Z58"/>
    <mergeCell ref="X59:Z59"/>
    <mergeCell ref="X60:Z60"/>
    <mergeCell ref="X61:Z61"/>
    <mergeCell ref="X62:Z62"/>
    <mergeCell ref="X53:Z53"/>
    <mergeCell ref="X54:Z54"/>
    <mergeCell ref="X55:Z55"/>
    <mergeCell ref="X56:Z56"/>
    <mergeCell ref="X57:Z57"/>
    <mergeCell ref="X83:Z83"/>
    <mergeCell ref="X84:Z84"/>
    <mergeCell ref="AG48:AI48"/>
    <mergeCell ref="AG49:AI49"/>
    <mergeCell ref="AG50:AI50"/>
    <mergeCell ref="AG51:AI51"/>
    <mergeCell ref="F8:AJ11"/>
    <mergeCell ref="F38:H38"/>
    <mergeCell ref="O38:Q38"/>
    <mergeCell ref="X38:Z38"/>
    <mergeCell ref="AG38:AI38"/>
    <mergeCell ref="F49:H49"/>
    <mergeCell ref="F48:H48"/>
    <mergeCell ref="F31:H31"/>
    <mergeCell ref="O31:R31"/>
    <mergeCell ref="X31:AA31"/>
    <mergeCell ref="AG31:AJ31"/>
    <mergeCell ref="F19:H19"/>
    <mergeCell ref="F20:H20"/>
    <mergeCell ref="F29:H29"/>
    <mergeCell ref="F30:H30"/>
    <mergeCell ref="F21:H21"/>
    <mergeCell ref="F33:H33"/>
    <mergeCell ref="F22:H22"/>
    <mergeCell ref="F27:H27"/>
    <mergeCell ref="F26:H26"/>
    <mergeCell ref="AG58:AI58"/>
    <mergeCell ref="AG59:AI59"/>
    <mergeCell ref="AG60:AI60"/>
    <mergeCell ref="AG61:AI61"/>
    <mergeCell ref="AG62:AI62"/>
    <mergeCell ref="AG53:AI53"/>
    <mergeCell ref="AG54:AI54"/>
    <mergeCell ref="AG55:AI55"/>
    <mergeCell ref="AG56:AI56"/>
    <mergeCell ref="AG57:AI57"/>
    <mergeCell ref="AG88:AI88"/>
    <mergeCell ref="AG90:AI90"/>
    <mergeCell ref="AG93:AI93"/>
    <mergeCell ref="AG87:AI87"/>
    <mergeCell ref="AG63:AI63"/>
    <mergeCell ref="AG64:AI64"/>
    <mergeCell ref="AG65:AI65"/>
    <mergeCell ref="AG66:AI66"/>
    <mergeCell ref="AG67:AI67"/>
    <mergeCell ref="AG83:AI83"/>
    <mergeCell ref="AG84:AI84"/>
    <mergeCell ref="AG85:AI85"/>
    <mergeCell ref="AG86:AI86"/>
    <mergeCell ref="AG78:AI78"/>
    <mergeCell ref="AG79:AI79"/>
    <mergeCell ref="AG80:AI80"/>
    <mergeCell ref="AG81:AI81"/>
    <mergeCell ref="AG82:AI82"/>
    <mergeCell ref="AG73:AI73"/>
    <mergeCell ref="AG74:AI74"/>
    <mergeCell ref="AG75:AI75"/>
    <mergeCell ref="AG76:AI76"/>
    <mergeCell ref="AG77:AI77"/>
    <mergeCell ref="AG68:AI68"/>
    <mergeCell ref="F95:H95"/>
    <mergeCell ref="O95:Q95"/>
    <mergeCell ref="X95:Z95"/>
    <mergeCell ref="AG95:AI95"/>
    <mergeCell ref="F96:H96"/>
    <mergeCell ref="O96:Q96"/>
    <mergeCell ref="X96:Z96"/>
    <mergeCell ref="AG96:AI96"/>
    <mergeCell ref="F35:H35"/>
    <mergeCell ref="F36:H36"/>
    <mergeCell ref="O35:Q35"/>
    <mergeCell ref="O36:Q36"/>
    <mergeCell ref="X35:Z35"/>
    <mergeCell ref="X36:Z36"/>
    <mergeCell ref="AG35:AI35"/>
    <mergeCell ref="AG36:AI36"/>
    <mergeCell ref="K38:M45"/>
    <mergeCell ref="R39:T39"/>
    <mergeCell ref="R40:T40"/>
    <mergeCell ref="R41:T41"/>
    <mergeCell ref="R42:T42"/>
    <mergeCell ref="R43:T43"/>
    <mergeCell ref="R44:T44"/>
    <mergeCell ref="R45:T45"/>
  </mergeCells>
  <dataValidations count="6">
    <dataValidation type="list" showInputMessage="1" showErrorMessage="1" sqref="F19:H19" xr:uid="{00000000-0002-0000-0000-000000000000}">
      <formula1>STATES</formula1>
    </dataValidation>
    <dataValidation type="list" allowBlank="1" showInputMessage="1" showErrorMessage="1" sqref="F20:H21 F29:H30 X29:Z30 O29:Q30 AG29:AI30" xr:uid="{00000000-0002-0000-0000-000001000000}">
      <formula1>YEARS</formula1>
    </dataValidation>
    <dataValidation type="list" allowBlank="1" showInputMessage="1" showErrorMessage="1" sqref="F38:H38" xr:uid="{00000000-0002-0000-0000-000002000000}">
      <formula1>Crash</formula1>
    </dataValidation>
    <dataValidation type="list" allowBlank="1" showInputMessage="1" showErrorMessage="1" sqref="F22:H22" xr:uid="{00000000-0002-0000-0000-000003000000}">
      <formula1>RECREATIONAL</formula1>
    </dataValidation>
    <dataValidation type="list" allowBlank="1" showInputMessage="1" showErrorMessage="1" sqref="F27:H27 O27:Q27 X27:Z27 AG27:AI27" xr:uid="{00000000-0002-0000-0000-000004000000}">
      <formula1>Baseline</formula1>
    </dataValidation>
    <dataValidation type="list" allowBlank="1" showInputMessage="1" showErrorMessage="1" sqref="F95:H95 O95:Q95 X95:Z95 AG95:AI95" xr:uid="{00000000-0002-0000-0000-000005000000}">
      <formula1>Residual</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6E790C3-F6FE-408A-8286-3172AFD0102A}">
          <x14:formula1>
            <xm:f>DROPDOWNS!$R$2:$R$4</xm:f>
          </x14:formula1>
          <xm:sqref>O25:Q25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R463"/>
  <sheetViews>
    <sheetView topLeftCell="A43" workbookViewId="0">
      <selection activeCell="F4" sqref="F4"/>
    </sheetView>
  </sheetViews>
  <sheetFormatPr defaultColWidth="9.33203125" defaultRowHeight="13.2" x14ac:dyDescent="0.25"/>
  <cols>
    <col min="1" max="1" width="4.6640625" style="306" customWidth="1"/>
    <col min="2" max="3" width="9.33203125" style="306"/>
    <col min="4" max="4" width="21.33203125" style="306" bestFit="1" customWidth="1"/>
    <col min="5" max="5" width="4.6640625" style="306" customWidth="1"/>
    <col min="6" max="6" width="22.6640625" style="306" customWidth="1"/>
    <col min="7" max="7" width="52.44140625" style="306" customWidth="1"/>
    <col min="8" max="8" width="15.6640625" style="306" customWidth="1"/>
    <col min="9" max="9" width="9.5546875" style="306" bestFit="1" customWidth="1"/>
    <col min="10" max="10" width="22.6640625" style="306" bestFit="1" customWidth="1"/>
    <col min="11" max="11" width="26.33203125" style="306" customWidth="1"/>
    <col min="12" max="12" width="48" style="306" customWidth="1"/>
    <col min="13" max="13" width="47.6640625" style="306" customWidth="1"/>
    <col min="14" max="14" width="73.33203125" style="306" customWidth="1"/>
    <col min="15" max="16384" width="9.33203125" style="306"/>
  </cols>
  <sheetData>
    <row r="2" spans="6:14" ht="29.4" x14ac:dyDescent="0.45">
      <c r="F2" s="305" t="s">
        <v>149</v>
      </c>
    </row>
    <row r="3" spans="6:14" ht="15" x14ac:dyDescent="0.25">
      <c r="F3" s="307" t="str">
        <f>UPFRONTS!F4</f>
        <v>ALTA PLANNING + DESIGN</v>
      </c>
    </row>
    <row r="4" spans="6:14" ht="15" x14ac:dyDescent="0.25">
      <c r="F4" s="307" t="str">
        <f>UPFRONTS!F5</f>
        <v>2022 RAISE GRANT</v>
      </c>
    </row>
    <row r="5" spans="6:14" ht="13.8" x14ac:dyDescent="0.25">
      <c r="F5" s="308"/>
    </row>
    <row r="6" spans="6:14" x14ac:dyDescent="0.25">
      <c r="F6" s="309" t="s">
        <v>148</v>
      </c>
    </row>
    <row r="7" spans="6:14" x14ac:dyDescent="0.25">
      <c r="F7" s="603" t="s">
        <v>150</v>
      </c>
      <c r="G7" s="603"/>
      <c r="H7" s="603"/>
      <c r="I7" s="603"/>
      <c r="J7" s="603"/>
      <c r="K7" s="603"/>
      <c r="L7" s="603"/>
      <c r="M7" s="603"/>
      <c r="N7" s="603"/>
    </row>
    <row r="8" spans="6:14" x14ac:dyDescent="0.25">
      <c r="F8" s="603"/>
      <c r="G8" s="603"/>
      <c r="H8" s="603"/>
      <c r="I8" s="603"/>
      <c r="J8" s="603"/>
      <c r="K8" s="603"/>
      <c r="L8" s="603"/>
      <c r="M8" s="603"/>
      <c r="N8" s="603"/>
    </row>
    <row r="9" spans="6:14" x14ac:dyDescent="0.25">
      <c r="F9" s="603"/>
      <c r="G9" s="603"/>
      <c r="H9" s="603"/>
      <c r="I9" s="603"/>
      <c r="J9" s="603"/>
      <c r="K9" s="603"/>
      <c r="L9" s="603"/>
      <c r="M9" s="603"/>
      <c r="N9" s="603"/>
    </row>
    <row r="10" spans="6:14" x14ac:dyDescent="0.25">
      <c r="F10" s="310">
        <f>COUNTA(#REF!)+13</f>
        <v>14</v>
      </c>
    </row>
    <row r="11" spans="6:14" x14ac:dyDescent="0.25">
      <c r="F11" s="306" t="s">
        <v>151</v>
      </c>
      <c r="G11" s="306" t="s">
        <v>152</v>
      </c>
      <c r="H11" s="306" t="s">
        <v>164</v>
      </c>
      <c r="I11" s="306" t="s">
        <v>56</v>
      </c>
      <c r="J11" s="306" t="s">
        <v>325</v>
      </c>
      <c r="K11" s="306" t="s">
        <v>153</v>
      </c>
      <c r="L11" s="306" t="s">
        <v>154</v>
      </c>
      <c r="M11" s="306" t="s">
        <v>155</v>
      </c>
      <c r="N11" s="306" t="s">
        <v>156</v>
      </c>
    </row>
    <row r="12" spans="6:14" ht="13.5" customHeight="1" x14ac:dyDescent="0.25">
      <c r="F12" s="612"/>
      <c r="G12" s="577"/>
      <c r="H12" s="399">
        <f t="shared" ref="H12:H13" si="0">H13*H13/H14</f>
        <v>1</v>
      </c>
      <c r="I12" s="313">
        <v>2022</v>
      </c>
      <c r="J12" s="238">
        <f t="shared" ref="J12:J15" si="1">1000*(1-(H12-1))</f>
        <v>1000</v>
      </c>
      <c r="K12" s="311" t="s">
        <v>324</v>
      </c>
      <c r="L12" s="585" t="s">
        <v>793</v>
      </c>
      <c r="M12" s="439"/>
      <c r="N12" s="312"/>
    </row>
    <row r="13" spans="6:14" ht="13.5" customHeight="1" x14ac:dyDescent="0.25">
      <c r="F13" s="612"/>
      <c r="G13" s="577"/>
      <c r="H13" s="399">
        <f t="shared" si="0"/>
        <v>1</v>
      </c>
      <c r="I13" s="239">
        <v>2021</v>
      </c>
      <c r="J13" s="238">
        <v>1000</v>
      </c>
      <c r="K13" s="311" t="s">
        <v>324</v>
      </c>
      <c r="L13" s="585"/>
      <c r="M13" s="439"/>
      <c r="N13" s="312"/>
    </row>
    <row r="14" spans="6:14" ht="13.5" customHeight="1" x14ac:dyDescent="0.25">
      <c r="F14" s="612"/>
      <c r="G14" s="577"/>
      <c r="H14" s="399">
        <v>1</v>
      </c>
      <c r="I14" s="313">
        <v>2020</v>
      </c>
      <c r="J14" s="238">
        <f t="shared" si="1"/>
        <v>1000</v>
      </c>
      <c r="K14" s="311" t="s">
        <v>324</v>
      </c>
      <c r="L14" s="585"/>
      <c r="M14" s="439"/>
      <c r="N14" s="312"/>
    </row>
    <row r="15" spans="6:14" ht="13.5" customHeight="1" x14ac:dyDescent="0.25">
      <c r="F15" s="612"/>
      <c r="G15" s="577"/>
      <c r="H15" s="399">
        <v>1</v>
      </c>
      <c r="I15" s="239">
        <v>2019</v>
      </c>
      <c r="J15" s="238">
        <f t="shared" si="1"/>
        <v>1000</v>
      </c>
      <c r="K15" s="311" t="s">
        <v>324</v>
      </c>
      <c r="L15" s="585"/>
      <c r="M15" s="439"/>
      <c r="N15" s="312"/>
    </row>
    <row r="16" spans="6:14" ht="15" customHeight="1" x14ac:dyDescent="0.25">
      <c r="F16" s="612"/>
      <c r="G16" s="577"/>
      <c r="H16" s="450">
        <v>1.03</v>
      </c>
      <c r="I16" s="313">
        <v>2018</v>
      </c>
      <c r="J16" s="238">
        <f>1000*(1-(H16-1))</f>
        <v>970</v>
      </c>
      <c r="K16" s="311" t="s">
        <v>324</v>
      </c>
      <c r="L16" s="585"/>
      <c r="M16" s="439"/>
      <c r="N16" s="312"/>
    </row>
    <row r="17" spans="6:18" ht="13.5" customHeight="1" x14ac:dyDescent="0.25">
      <c r="F17" s="612"/>
      <c r="G17" s="577"/>
      <c r="H17" s="399">
        <v>1.05</v>
      </c>
      <c r="I17" s="314">
        <v>2017</v>
      </c>
      <c r="J17" s="238">
        <f>1000*(1-(H17-1))</f>
        <v>950</v>
      </c>
      <c r="K17" s="239" t="s">
        <v>324</v>
      </c>
      <c r="L17" s="585"/>
      <c r="M17" s="440"/>
      <c r="N17" s="312"/>
    </row>
    <row r="18" spans="6:18" ht="15" customHeight="1" x14ac:dyDescent="0.25">
      <c r="F18" s="612"/>
      <c r="G18" s="577"/>
      <c r="H18" s="399">
        <v>1.07</v>
      </c>
      <c r="I18" s="315">
        <v>2016</v>
      </c>
      <c r="J18" s="238">
        <f>1000*(1-(H18-1))</f>
        <v>929.99999999999989</v>
      </c>
      <c r="K18" s="313" t="s">
        <v>324</v>
      </c>
      <c r="L18" s="585"/>
      <c r="M18" s="440"/>
      <c r="N18" s="312"/>
      <c r="R18" s="316"/>
    </row>
    <row r="19" spans="6:18" ht="13.5" customHeight="1" x14ac:dyDescent="0.25">
      <c r="F19" s="612"/>
      <c r="G19" s="577"/>
      <c r="H19" s="399">
        <v>1.0900000000000001</v>
      </c>
      <c r="I19" s="314">
        <v>2015</v>
      </c>
      <c r="J19" s="238">
        <f>1000*(1-(H19-1))</f>
        <v>909.99999999999989</v>
      </c>
      <c r="K19" s="239" t="s">
        <v>324</v>
      </c>
      <c r="L19" s="585"/>
      <c r="M19" s="440"/>
      <c r="N19" s="312"/>
      <c r="R19" s="316"/>
    </row>
    <row r="20" spans="6:18" ht="13.5" customHeight="1" x14ac:dyDescent="0.25">
      <c r="F20" s="612"/>
      <c r="G20" s="577"/>
      <c r="H20" s="399">
        <v>1.1000000000000001</v>
      </c>
      <c r="I20" s="314">
        <v>2014</v>
      </c>
      <c r="J20" s="238">
        <f t="shared" ref="J20:J44" si="2">1000*(1-(H20-1))</f>
        <v>899.99999999999989</v>
      </c>
      <c r="K20" s="239" t="s">
        <v>324</v>
      </c>
      <c r="L20" s="585"/>
      <c r="M20" s="440"/>
      <c r="N20" s="312"/>
      <c r="R20" s="316"/>
    </row>
    <row r="21" spans="6:18" ht="13.5" customHeight="1" x14ac:dyDescent="0.25">
      <c r="F21" s="612"/>
      <c r="G21" s="577"/>
      <c r="H21" s="399">
        <v>1.0900000000000001</v>
      </c>
      <c r="I21" s="314">
        <v>2013</v>
      </c>
      <c r="J21" s="238">
        <f t="shared" si="2"/>
        <v>909.99999999999989</v>
      </c>
      <c r="K21" s="239" t="s">
        <v>324</v>
      </c>
      <c r="L21" s="585"/>
      <c r="M21" s="440"/>
      <c r="N21" s="312"/>
      <c r="Q21" s="317"/>
      <c r="R21" s="316"/>
    </row>
    <row r="22" spans="6:18" ht="13.5" customHeight="1" x14ac:dyDescent="0.25">
      <c r="F22" s="612"/>
      <c r="G22" s="577"/>
      <c r="H22" s="399">
        <v>1.1399999999999999</v>
      </c>
      <c r="I22" s="314">
        <v>2012</v>
      </c>
      <c r="J22" s="238">
        <f t="shared" si="2"/>
        <v>860.00000000000011</v>
      </c>
      <c r="K22" s="239" t="s">
        <v>324</v>
      </c>
      <c r="L22" s="585"/>
      <c r="M22" s="440"/>
      <c r="N22" s="312"/>
      <c r="Q22" s="317"/>
      <c r="R22" s="316"/>
    </row>
    <row r="23" spans="6:18" ht="13.5" customHeight="1" x14ac:dyDescent="0.25">
      <c r="F23" s="612"/>
      <c r="G23" s="577"/>
      <c r="H23" s="399">
        <v>1.1599999999999999</v>
      </c>
      <c r="I23" s="314">
        <v>2011</v>
      </c>
      <c r="J23" s="238">
        <f t="shared" si="2"/>
        <v>840.00000000000011</v>
      </c>
      <c r="K23" s="239" t="s">
        <v>324</v>
      </c>
      <c r="L23" s="585"/>
      <c r="M23" s="440"/>
      <c r="N23" s="312"/>
      <c r="Q23" s="317"/>
      <c r="R23" s="316"/>
    </row>
    <row r="24" spans="6:18" ht="13.5" customHeight="1" x14ac:dyDescent="0.25">
      <c r="F24" s="612"/>
      <c r="G24" s="577"/>
      <c r="H24" s="399">
        <v>1.18</v>
      </c>
      <c r="I24" s="318">
        <v>2010</v>
      </c>
      <c r="J24" s="238">
        <f t="shared" si="2"/>
        <v>820.00000000000011</v>
      </c>
      <c r="K24" s="319" t="s">
        <v>324</v>
      </c>
      <c r="L24" s="585"/>
      <c r="M24" s="440"/>
      <c r="N24" s="312"/>
      <c r="Q24" s="317"/>
      <c r="R24" s="316"/>
    </row>
    <row r="25" spans="6:18" ht="13.5" customHeight="1" x14ac:dyDescent="0.25">
      <c r="F25" s="612"/>
      <c r="G25" s="577"/>
      <c r="H25" s="399">
        <v>1.2</v>
      </c>
      <c r="I25" s="314">
        <v>2009</v>
      </c>
      <c r="J25" s="238">
        <f t="shared" si="2"/>
        <v>800</v>
      </c>
      <c r="K25" s="319" t="s">
        <v>324</v>
      </c>
      <c r="L25" s="585"/>
      <c r="M25" s="440"/>
      <c r="N25" s="312"/>
      <c r="Q25" s="317"/>
      <c r="R25" s="316"/>
    </row>
    <row r="26" spans="6:18" ht="13.5" customHeight="1" x14ac:dyDescent="0.25">
      <c r="F26" s="612"/>
      <c r="G26" s="577"/>
      <c r="H26" s="399">
        <v>1.2</v>
      </c>
      <c r="I26" s="314">
        <v>2008</v>
      </c>
      <c r="J26" s="238">
        <f t="shared" si="2"/>
        <v>800</v>
      </c>
      <c r="K26" s="319" t="s">
        <v>324</v>
      </c>
      <c r="L26" s="585"/>
      <c r="M26" s="440"/>
      <c r="N26" s="312"/>
      <c r="Q26" s="317"/>
      <c r="R26" s="316"/>
    </row>
    <row r="27" spans="6:18" ht="13.5" customHeight="1" x14ac:dyDescent="0.25">
      <c r="F27" s="612"/>
      <c r="G27" s="577"/>
      <c r="H27" s="399">
        <v>1.23</v>
      </c>
      <c r="I27" s="314">
        <v>2007</v>
      </c>
      <c r="J27" s="238">
        <f t="shared" si="2"/>
        <v>770</v>
      </c>
      <c r="K27" s="319" t="s">
        <v>324</v>
      </c>
      <c r="L27" s="585"/>
      <c r="M27" s="440"/>
      <c r="N27" s="312"/>
      <c r="Q27" s="317"/>
      <c r="R27" s="316"/>
    </row>
    <row r="28" spans="6:18" ht="13.5" customHeight="1" x14ac:dyDescent="0.25">
      <c r="F28" s="612"/>
      <c r="G28" s="577"/>
      <c r="H28" s="399">
        <v>1.26</v>
      </c>
      <c r="I28" s="314">
        <v>2006</v>
      </c>
      <c r="J28" s="238">
        <f t="shared" si="2"/>
        <v>740</v>
      </c>
      <c r="K28" s="319" t="s">
        <v>324</v>
      </c>
      <c r="L28" s="585"/>
      <c r="M28" s="440"/>
      <c r="N28" s="312"/>
      <c r="R28" s="316"/>
    </row>
    <row r="29" spans="6:18" ht="13.5" customHeight="1" x14ac:dyDescent="0.25">
      <c r="F29" s="612"/>
      <c r="G29" s="577"/>
      <c r="H29" s="399">
        <v>1.3</v>
      </c>
      <c r="I29" s="314">
        <v>2005</v>
      </c>
      <c r="J29" s="238">
        <f t="shared" si="2"/>
        <v>700</v>
      </c>
      <c r="K29" s="319" t="s">
        <v>324</v>
      </c>
      <c r="L29" s="585"/>
      <c r="M29" s="440"/>
      <c r="N29" s="312"/>
      <c r="R29" s="316"/>
    </row>
    <row r="30" spans="6:18" ht="13.5" customHeight="1" x14ac:dyDescent="0.25">
      <c r="F30" s="612"/>
      <c r="G30" s="577"/>
      <c r="H30" s="399">
        <v>1.34</v>
      </c>
      <c r="I30" s="318">
        <v>2004</v>
      </c>
      <c r="J30" s="238">
        <f t="shared" si="2"/>
        <v>659.99999999999989</v>
      </c>
      <c r="K30" s="319" t="s">
        <v>324</v>
      </c>
      <c r="L30" s="585"/>
      <c r="M30" s="440"/>
      <c r="N30" s="312"/>
      <c r="R30" s="316"/>
    </row>
    <row r="31" spans="6:18" ht="13.5" customHeight="1" x14ac:dyDescent="0.25">
      <c r="F31" s="612"/>
      <c r="G31" s="577"/>
      <c r="H31" s="399">
        <v>1.38</v>
      </c>
      <c r="I31" s="314">
        <v>2003</v>
      </c>
      <c r="J31" s="238">
        <f t="shared" si="2"/>
        <v>620.00000000000011</v>
      </c>
      <c r="K31" s="319" t="s">
        <v>324</v>
      </c>
      <c r="L31" s="585"/>
      <c r="M31" s="440"/>
      <c r="N31" s="312"/>
      <c r="R31" s="316"/>
    </row>
    <row r="32" spans="6:18" ht="13.5" customHeight="1" x14ac:dyDescent="0.25">
      <c r="F32" s="612"/>
      <c r="G32" s="577"/>
      <c r="H32" s="399">
        <v>1.3851</v>
      </c>
      <c r="I32" s="314">
        <v>2002</v>
      </c>
      <c r="J32" s="238">
        <f t="shared" si="2"/>
        <v>614.9</v>
      </c>
      <c r="K32" s="319" t="s">
        <v>324</v>
      </c>
      <c r="L32" s="585" t="s">
        <v>686</v>
      </c>
      <c r="M32" s="440"/>
      <c r="N32" s="312"/>
      <c r="R32" s="316"/>
    </row>
    <row r="33" spans="6:18" ht="13.5" customHeight="1" x14ac:dyDescent="0.25">
      <c r="F33" s="612"/>
      <c r="G33" s="577"/>
      <c r="H33" s="399">
        <v>1.3838826920666749</v>
      </c>
      <c r="I33" s="314">
        <v>2001</v>
      </c>
      <c r="J33" s="238">
        <f t="shared" si="2"/>
        <v>616.11730793332504</v>
      </c>
      <c r="K33" s="319" t="s">
        <v>324</v>
      </c>
      <c r="L33" s="585"/>
      <c r="M33" s="441"/>
      <c r="N33" s="609"/>
      <c r="R33" s="316"/>
    </row>
    <row r="34" spans="6:18" ht="13.5" customHeight="1" x14ac:dyDescent="0.25">
      <c r="F34" s="612"/>
      <c r="G34" s="577"/>
      <c r="H34" s="399">
        <v>1.4142267988421835</v>
      </c>
      <c r="I34" s="318">
        <v>2000</v>
      </c>
      <c r="J34" s="238">
        <f t="shared" si="2"/>
        <v>585.77320115781652</v>
      </c>
      <c r="K34" s="319" t="s">
        <v>324</v>
      </c>
      <c r="L34" s="585"/>
      <c r="M34" s="441"/>
      <c r="N34" s="610"/>
    </row>
    <row r="35" spans="6:18" ht="13.5" customHeight="1" x14ac:dyDescent="0.25">
      <c r="F35" s="612"/>
      <c r="G35" s="577"/>
      <c r="H35" s="399">
        <v>1.4458557025009819</v>
      </c>
      <c r="I35" s="314">
        <v>1999</v>
      </c>
      <c r="J35" s="238">
        <f t="shared" si="2"/>
        <v>554.14429749901808</v>
      </c>
      <c r="K35" s="319" t="s">
        <v>324</v>
      </c>
      <c r="L35" s="585"/>
      <c r="M35" s="441"/>
      <c r="N35" s="610"/>
    </row>
    <row r="36" spans="6:18" ht="13.5" customHeight="1" x14ac:dyDescent="0.25">
      <c r="F36" s="612"/>
      <c r="G36" s="577"/>
      <c r="H36" s="399">
        <v>1.4667321971759892</v>
      </c>
      <c r="I36" s="314">
        <v>1998</v>
      </c>
      <c r="J36" s="238">
        <f t="shared" si="2"/>
        <v>533.2678028240108</v>
      </c>
      <c r="K36" s="319" t="s">
        <v>324</v>
      </c>
      <c r="L36" s="585"/>
      <c r="M36" s="441"/>
      <c r="N36" s="610"/>
    </row>
    <row r="37" spans="6:18" ht="13.5" customHeight="1" x14ac:dyDescent="0.25">
      <c r="F37" s="612"/>
      <c r="G37" s="577"/>
      <c r="H37" s="399">
        <v>1.4832426623681914</v>
      </c>
      <c r="I37" s="314">
        <v>1997</v>
      </c>
      <c r="J37" s="238">
        <f t="shared" si="2"/>
        <v>516.7573376318087</v>
      </c>
      <c r="K37" s="319" t="s">
        <v>324</v>
      </c>
      <c r="L37" s="585"/>
      <c r="M37" s="441"/>
      <c r="N37" s="610"/>
    </row>
    <row r="38" spans="6:18" ht="13.5" customHeight="1" x14ac:dyDescent="0.25">
      <c r="F38" s="612"/>
      <c r="G38" s="577"/>
      <c r="H38" s="399">
        <v>1.5088203544539032</v>
      </c>
      <c r="I38" s="314">
        <v>1996</v>
      </c>
      <c r="J38" s="238">
        <f t="shared" si="2"/>
        <v>491.17964554609682</v>
      </c>
      <c r="K38" s="319" t="s">
        <v>324</v>
      </c>
      <c r="L38" s="585"/>
      <c r="M38" s="441"/>
      <c r="N38" s="610"/>
    </row>
    <row r="39" spans="6:18" ht="13.5" customHeight="1" x14ac:dyDescent="0.25">
      <c r="F39" s="612"/>
      <c r="G39" s="577"/>
      <c r="H39" s="399">
        <v>1.5364278955863528</v>
      </c>
      <c r="I39" s="314">
        <v>1995</v>
      </c>
      <c r="J39" s="238">
        <f t="shared" si="2"/>
        <v>463.57210441364714</v>
      </c>
      <c r="K39" s="319" t="s">
        <v>324</v>
      </c>
      <c r="L39" s="585"/>
      <c r="M39" s="441"/>
      <c r="N39" s="610"/>
    </row>
    <row r="40" spans="6:18" ht="13.5" customHeight="1" x14ac:dyDescent="0.25">
      <c r="F40" s="612"/>
      <c r="G40" s="577"/>
      <c r="H40" s="399">
        <v>1.5686441641095581</v>
      </c>
      <c r="I40" s="314">
        <v>1994</v>
      </c>
      <c r="J40" s="238">
        <f t="shared" si="2"/>
        <v>431.35583589044188</v>
      </c>
      <c r="K40" s="319" t="s">
        <v>324</v>
      </c>
      <c r="L40" s="585"/>
      <c r="M40" s="441"/>
      <c r="N40" s="610"/>
    </row>
    <row r="41" spans="6:18" ht="13.5" customHeight="1" x14ac:dyDescent="0.25">
      <c r="F41" s="612"/>
      <c r="G41" s="577"/>
      <c r="H41" s="399">
        <v>1.6021474172954149</v>
      </c>
      <c r="I41" s="314">
        <v>1993</v>
      </c>
      <c r="J41" s="238">
        <f t="shared" si="2"/>
        <v>397.85258270458513</v>
      </c>
      <c r="K41" s="319" t="s">
        <v>324</v>
      </c>
      <c r="L41" s="585"/>
      <c r="M41" s="441"/>
      <c r="N41" s="610"/>
    </row>
    <row r="42" spans="6:18" ht="13.5" customHeight="1" x14ac:dyDescent="0.25">
      <c r="F42" s="612"/>
      <c r="G42" s="577"/>
      <c r="H42" s="399">
        <v>1.6401039732640177</v>
      </c>
      <c r="I42" s="314">
        <v>1992</v>
      </c>
      <c r="J42" s="238">
        <f t="shared" si="2"/>
        <v>359.89602673598233</v>
      </c>
      <c r="K42" s="319" t="s">
        <v>324</v>
      </c>
      <c r="L42" s="585"/>
      <c r="M42" s="441"/>
      <c r="N42" s="610"/>
    </row>
    <row r="43" spans="6:18" ht="13.5" customHeight="1" x14ac:dyDescent="0.25">
      <c r="F43" s="612"/>
      <c r="G43" s="577"/>
      <c r="H43" s="399">
        <v>1.677478161792632</v>
      </c>
      <c r="I43" s="314">
        <v>1991</v>
      </c>
      <c r="J43" s="238">
        <f t="shared" si="2"/>
        <v>322.52183820736803</v>
      </c>
      <c r="K43" s="319" t="s">
        <v>324</v>
      </c>
      <c r="L43" s="585"/>
      <c r="M43" s="441"/>
      <c r="N43" s="610"/>
    </row>
    <row r="44" spans="6:18" ht="13.5" customHeight="1" x14ac:dyDescent="0.25">
      <c r="F44" s="612"/>
      <c r="G44" s="577"/>
      <c r="H44" s="399">
        <v>1.7342275133106124</v>
      </c>
      <c r="I44" s="314">
        <v>1990</v>
      </c>
      <c r="J44" s="238">
        <f t="shared" si="2"/>
        <v>265.77248668938756</v>
      </c>
      <c r="K44" s="319" t="s">
        <v>324</v>
      </c>
      <c r="L44" s="585"/>
      <c r="M44" s="441"/>
      <c r="N44" s="610"/>
    </row>
    <row r="45" spans="6:18" ht="13.5" customHeight="1" x14ac:dyDescent="0.25">
      <c r="F45" s="612"/>
      <c r="G45" s="578"/>
      <c r="H45" s="399">
        <v>1.799133183432724</v>
      </c>
      <c r="I45" s="320">
        <v>1989</v>
      </c>
      <c r="J45" s="238">
        <v>552.96</v>
      </c>
      <c r="K45" s="321" t="s">
        <v>324</v>
      </c>
      <c r="L45" s="585"/>
      <c r="M45" s="441"/>
      <c r="N45" s="611"/>
    </row>
    <row r="46" spans="6:18" ht="27" hidden="1" customHeight="1" x14ac:dyDescent="0.25">
      <c r="F46" s="612"/>
      <c r="G46" s="579"/>
      <c r="H46" s="313"/>
      <c r="I46" s="235"/>
      <c r="J46" s="236"/>
      <c r="K46" s="322"/>
      <c r="L46" s="581"/>
      <c r="M46" s="583"/>
      <c r="N46" s="586"/>
    </row>
    <row r="47" spans="6:18" ht="13.5" hidden="1" customHeight="1" thickBot="1" x14ac:dyDescent="0.3">
      <c r="F47" s="612"/>
      <c r="G47" s="580"/>
      <c r="H47" s="321"/>
      <c r="I47" s="321"/>
      <c r="J47" s="323"/>
      <c r="K47" s="324"/>
      <c r="L47" s="582"/>
      <c r="M47" s="584"/>
      <c r="N47" s="588"/>
    </row>
    <row r="48" spans="6:18" ht="29.25" customHeight="1" x14ac:dyDescent="0.25">
      <c r="F48" s="612"/>
      <c r="G48" s="325" t="s">
        <v>161</v>
      </c>
      <c r="H48" s="326">
        <f>1000000000/13000</f>
        <v>76923.076923076922</v>
      </c>
      <c r="I48" s="327">
        <v>2015</v>
      </c>
      <c r="J48" s="328">
        <f>VLOOKUP(UPFRONTS!$F$20,'CBI - MULTIPLIERS'!$I$12:$J$34,2,FALSE)/VLOOKUP('CBI - MULTIPLIERS'!I48,'CBI - MULTIPLIERS'!$I$12:$J$34,2,FALSE)*'CBI - MULTIPLIERS'!H48</f>
        <v>84530.853761623002</v>
      </c>
      <c r="K48" s="329" t="s">
        <v>162</v>
      </c>
      <c r="L48" s="330" t="s">
        <v>377</v>
      </c>
      <c r="M48" s="331" t="s">
        <v>376</v>
      </c>
      <c r="N48" s="332" t="s">
        <v>163</v>
      </c>
    </row>
    <row r="49" spans="6:14" ht="45" hidden="1" customHeight="1" x14ac:dyDescent="0.25">
      <c r="F49" s="612"/>
      <c r="G49" s="333"/>
      <c r="H49" s="334"/>
      <c r="I49" s="335"/>
      <c r="J49" s="336"/>
      <c r="K49" s="337"/>
      <c r="L49" s="571"/>
      <c r="M49" s="607"/>
      <c r="N49" s="338"/>
    </row>
    <row r="50" spans="6:14" ht="45" hidden="1" customHeight="1" x14ac:dyDescent="0.25">
      <c r="F50" s="612"/>
      <c r="G50" s="339"/>
      <c r="H50" s="340"/>
      <c r="I50" s="341"/>
      <c r="J50" s="342"/>
      <c r="K50" s="343"/>
      <c r="L50" s="568"/>
      <c r="M50" s="607"/>
      <c r="N50" s="344"/>
    </row>
    <row r="51" spans="6:14" ht="45" hidden="1" customHeight="1" thickBot="1" x14ac:dyDescent="0.3">
      <c r="F51" s="613"/>
      <c r="G51" s="345"/>
      <c r="H51" s="346"/>
      <c r="I51" s="347"/>
      <c r="J51" s="348"/>
      <c r="K51" s="349"/>
      <c r="L51" s="572"/>
      <c r="M51" s="607"/>
      <c r="N51" s="350"/>
    </row>
    <row r="52" spans="6:14" ht="13.5" customHeight="1" x14ac:dyDescent="0.25">
      <c r="F52" s="589" t="s">
        <v>326</v>
      </c>
      <c r="G52" s="356" t="s">
        <v>330</v>
      </c>
      <c r="H52" s="357">
        <f>1.077/454/2204.62</f>
        <v>1.0760342807537092E-6</v>
      </c>
      <c r="I52" s="235">
        <v>2008</v>
      </c>
      <c r="J52" s="235"/>
      <c r="K52" s="235" t="s">
        <v>334</v>
      </c>
      <c r="L52" s="571" t="s">
        <v>341</v>
      </c>
      <c r="M52" s="592" t="s">
        <v>336</v>
      </c>
      <c r="N52" s="586" t="s">
        <v>363</v>
      </c>
    </row>
    <row r="53" spans="6:14" ht="15.6" x14ac:dyDescent="0.35">
      <c r="F53" s="590"/>
      <c r="G53" s="314" t="s">
        <v>665</v>
      </c>
      <c r="H53" s="358">
        <f>0.0044/454/2204.62</f>
        <v>4.3960546288916628E-9</v>
      </c>
      <c r="I53" s="239">
        <v>2008</v>
      </c>
      <c r="J53" s="239"/>
      <c r="K53" s="239" t="s">
        <v>334</v>
      </c>
      <c r="L53" s="568"/>
      <c r="M53" s="568"/>
      <c r="N53" s="587"/>
    </row>
    <row r="54" spans="6:14" ht="15.6" x14ac:dyDescent="0.35">
      <c r="F54" s="590"/>
      <c r="G54" s="314" t="s">
        <v>666</v>
      </c>
      <c r="H54" s="358">
        <f>0.044/454/2204.62</f>
        <v>4.3960546288916625E-8</v>
      </c>
      <c r="I54" s="239">
        <v>2008</v>
      </c>
      <c r="J54" s="239"/>
      <c r="K54" s="239" t="s">
        <v>334</v>
      </c>
      <c r="L54" s="568"/>
      <c r="M54" s="568"/>
      <c r="N54" s="587"/>
    </row>
    <row r="55" spans="6:14" x14ac:dyDescent="0.25">
      <c r="F55" s="590"/>
      <c r="G55" s="314" t="s">
        <v>328</v>
      </c>
      <c r="H55" s="352">
        <f>0.693/454/2204.62</f>
        <v>6.9237860405043682E-7</v>
      </c>
      <c r="I55" s="239">
        <v>2008</v>
      </c>
      <c r="J55" s="239"/>
      <c r="K55" s="239" t="s">
        <v>334</v>
      </c>
      <c r="L55" s="568"/>
      <c r="M55" s="568"/>
      <c r="N55" s="587"/>
    </row>
    <row r="56" spans="6:14" x14ac:dyDescent="0.25">
      <c r="F56" s="590"/>
      <c r="G56" s="314" t="s">
        <v>332</v>
      </c>
      <c r="H56" s="352">
        <f>9.4/454/2204.62</f>
        <v>9.3915712526321885E-6</v>
      </c>
      <c r="I56" s="239">
        <v>2008</v>
      </c>
      <c r="J56" s="239"/>
      <c r="K56" s="239" t="s">
        <v>334</v>
      </c>
      <c r="L56" s="568"/>
      <c r="M56" s="568"/>
      <c r="N56" s="587"/>
    </row>
    <row r="57" spans="6:14" ht="15" customHeight="1" x14ac:dyDescent="0.35">
      <c r="F57" s="590"/>
      <c r="G57" s="314" t="s">
        <v>667</v>
      </c>
      <c r="H57" s="352">
        <f>0.00118/11.4/13476</f>
        <v>7.6809714996901566E-9</v>
      </c>
      <c r="I57" s="239">
        <v>2015</v>
      </c>
      <c r="J57" s="239"/>
      <c r="K57" s="239" t="s">
        <v>334</v>
      </c>
      <c r="L57" s="568"/>
      <c r="M57" s="568"/>
      <c r="N57" s="312" t="s">
        <v>364</v>
      </c>
    </row>
    <row r="58" spans="6:14" ht="13.5" customHeight="1" x14ac:dyDescent="0.25">
      <c r="F58" s="590"/>
      <c r="G58" s="314" t="s">
        <v>331</v>
      </c>
      <c r="H58" s="352">
        <f>1.034/454/2204.62</f>
        <v>1.0330728377895407E-6</v>
      </c>
      <c r="I58" s="239">
        <v>2008</v>
      </c>
      <c r="J58" s="239"/>
      <c r="K58" s="239" t="s">
        <v>334</v>
      </c>
      <c r="L58" s="568"/>
      <c r="M58" s="568"/>
      <c r="N58" s="587" t="s">
        <v>363</v>
      </c>
    </row>
    <row r="59" spans="6:14" ht="15.6" x14ac:dyDescent="0.35">
      <c r="F59" s="590"/>
      <c r="G59" s="320" t="s">
        <v>668</v>
      </c>
      <c r="H59" s="359">
        <f>368.4/454/2204.62</f>
        <v>3.680696648372019E-4</v>
      </c>
      <c r="I59" s="321">
        <v>2008</v>
      </c>
      <c r="J59" s="321"/>
      <c r="K59" s="321" t="s">
        <v>334</v>
      </c>
      <c r="L59" s="568"/>
      <c r="M59" s="568"/>
      <c r="N59" s="587"/>
    </row>
    <row r="60" spans="6:14" x14ac:dyDescent="0.25">
      <c r="F60" s="590"/>
      <c r="G60" s="356" t="s">
        <v>330</v>
      </c>
      <c r="H60" s="357">
        <f>1.0289/454/2204.62</f>
        <v>1.0279774108333251E-6</v>
      </c>
      <c r="I60" s="235">
        <v>2008</v>
      </c>
      <c r="J60" s="235"/>
      <c r="K60" s="235" t="s">
        <v>335</v>
      </c>
      <c r="L60" s="568"/>
      <c r="M60" s="568"/>
      <c r="N60" s="587"/>
    </row>
    <row r="61" spans="6:14" ht="15.6" x14ac:dyDescent="0.35">
      <c r="F61" s="590"/>
      <c r="G61" s="314" t="s">
        <v>665</v>
      </c>
      <c r="H61" s="352">
        <f>0.0045/454/2204.62</f>
        <v>4.4959649613664722E-9</v>
      </c>
      <c r="I61" s="239">
        <v>2008</v>
      </c>
      <c r="J61" s="239"/>
      <c r="K61" s="239" t="s">
        <v>335</v>
      </c>
      <c r="L61" s="568"/>
      <c r="M61" s="568"/>
      <c r="N61" s="587"/>
    </row>
    <row r="62" spans="6:14" ht="15.6" x14ac:dyDescent="0.35">
      <c r="F62" s="590"/>
      <c r="G62" s="314" t="s">
        <v>666</v>
      </c>
      <c r="H62" s="352">
        <f>0.049/454/2204.62</f>
        <v>4.8956062912657154E-8</v>
      </c>
      <c r="I62" s="239">
        <v>2008</v>
      </c>
      <c r="J62" s="239"/>
      <c r="K62" s="239" t="s">
        <v>335</v>
      </c>
      <c r="L62" s="568"/>
      <c r="M62" s="568"/>
      <c r="N62" s="587"/>
    </row>
    <row r="63" spans="6:14" x14ac:dyDescent="0.25">
      <c r="F63" s="590"/>
      <c r="G63" s="314" t="s">
        <v>328</v>
      </c>
      <c r="H63" s="352">
        <f>0.95/454/2204.62</f>
        <v>9.4914815851069982E-7</v>
      </c>
      <c r="I63" s="239">
        <v>2008</v>
      </c>
      <c r="J63" s="239"/>
      <c r="K63" s="239" t="s">
        <v>335</v>
      </c>
      <c r="L63" s="568"/>
      <c r="M63" s="568"/>
      <c r="N63" s="587"/>
    </row>
    <row r="64" spans="6:14" x14ac:dyDescent="0.25">
      <c r="F64" s="590"/>
      <c r="G64" s="314" t="s">
        <v>332</v>
      </c>
      <c r="H64" s="352">
        <f>11.84/454/2204.62</f>
        <v>1.1829383365017564E-5</v>
      </c>
      <c r="I64" s="239">
        <v>2008</v>
      </c>
      <c r="J64" s="239"/>
      <c r="K64" s="239" t="s">
        <v>335</v>
      </c>
      <c r="L64" s="568"/>
      <c r="M64" s="568"/>
      <c r="N64" s="587"/>
    </row>
    <row r="65" spans="4:14" x14ac:dyDescent="0.25">
      <c r="F65" s="590"/>
      <c r="G65" s="314" t="s">
        <v>362</v>
      </c>
      <c r="H65" s="352">
        <f>H57</f>
        <v>7.6809714996901566E-9</v>
      </c>
      <c r="I65" s="239">
        <v>2008</v>
      </c>
      <c r="J65" s="239"/>
      <c r="K65" s="239" t="s">
        <v>335</v>
      </c>
      <c r="L65" s="568"/>
      <c r="M65" s="568"/>
      <c r="N65" s="360" t="s">
        <v>365</v>
      </c>
    </row>
    <row r="66" spans="4:14" ht="13.5" customHeight="1" x14ac:dyDescent="0.25">
      <c r="F66" s="590"/>
      <c r="G66" s="314" t="s">
        <v>331</v>
      </c>
      <c r="H66" s="352">
        <f>1.2244/454/2204.62</f>
        <v>1.2233021108215799E-6</v>
      </c>
      <c r="I66" s="239">
        <v>2008</v>
      </c>
      <c r="J66" s="239"/>
      <c r="K66" s="239" t="s">
        <v>335</v>
      </c>
      <c r="L66" s="568"/>
      <c r="M66" s="568"/>
      <c r="N66" s="587" t="s">
        <v>363</v>
      </c>
    </row>
    <row r="67" spans="4:14" ht="15.6" x14ac:dyDescent="0.35">
      <c r="F67" s="590"/>
      <c r="G67" s="320" t="s">
        <v>668</v>
      </c>
      <c r="H67" s="359">
        <f>513.5/454/2204.62</f>
        <v>5.1303955725815191E-4</v>
      </c>
      <c r="I67" s="321">
        <v>2008</v>
      </c>
      <c r="J67" s="321"/>
      <c r="K67" s="321" t="s">
        <v>335</v>
      </c>
      <c r="L67" s="572"/>
      <c r="M67" s="572"/>
      <c r="N67" s="588"/>
    </row>
    <row r="68" spans="4:14" ht="13.5" customHeight="1" x14ac:dyDescent="0.25">
      <c r="F68" s="590"/>
      <c r="G68" s="356" t="s">
        <v>339</v>
      </c>
      <c r="H68" s="357">
        <v>9.77</v>
      </c>
      <c r="I68" s="235">
        <v>2017</v>
      </c>
      <c r="J68" s="357">
        <f t="shared" ref="J68:J73" si="3">H68</f>
        <v>9.77</v>
      </c>
      <c r="K68" s="235" t="s">
        <v>340</v>
      </c>
      <c r="L68" s="571" t="s">
        <v>687</v>
      </c>
      <c r="M68" s="601" t="s">
        <v>688</v>
      </c>
      <c r="N68" s="586"/>
    </row>
    <row r="69" spans="4:14" x14ac:dyDescent="0.25">
      <c r="F69" s="590"/>
      <c r="G69" s="314" t="s">
        <v>338</v>
      </c>
      <c r="H69" s="352">
        <v>9.36</v>
      </c>
      <c r="I69" s="235">
        <v>2017</v>
      </c>
      <c r="J69" s="352">
        <f t="shared" si="3"/>
        <v>9.36</v>
      </c>
      <c r="K69" s="239" t="s">
        <v>340</v>
      </c>
      <c r="L69" s="568"/>
      <c r="M69" s="568"/>
      <c r="N69" s="587"/>
    </row>
    <row r="70" spans="4:14" x14ac:dyDescent="0.25">
      <c r="F70" s="590"/>
      <c r="G70" s="314" t="s">
        <v>337</v>
      </c>
      <c r="H70" s="352">
        <v>9.66</v>
      </c>
      <c r="I70" s="235">
        <v>2017</v>
      </c>
      <c r="J70" s="352">
        <f t="shared" si="3"/>
        <v>9.66</v>
      </c>
      <c r="K70" s="239" t="s">
        <v>340</v>
      </c>
      <c r="L70" s="568"/>
      <c r="M70" s="568"/>
      <c r="N70" s="587"/>
    </row>
    <row r="71" spans="4:14" x14ac:dyDescent="0.25">
      <c r="F71" s="590"/>
      <c r="G71" s="562" t="s">
        <v>718</v>
      </c>
      <c r="H71" s="352">
        <v>11.01</v>
      </c>
      <c r="I71" s="235">
        <v>2017</v>
      </c>
      <c r="J71" s="352">
        <f t="shared" si="3"/>
        <v>11.01</v>
      </c>
      <c r="K71" s="239" t="s">
        <v>340</v>
      </c>
      <c r="L71" s="568"/>
      <c r="M71" s="568"/>
      <c r="N71" s="587"/>
    </row>
    <row r="72" spans="4:14" x14ac:dyDescent="0.25">
      <c r="F72" s="590"/>
      <c r="G72" s="563"/>
      <c r="H72" s="352">
        <v>11.01</v>
      </c>
      <c r="I72" s="239">
        <v>2017</v>
      </c>
      <c r="J72" s="352">
        <f t="shared" si="3"/>
        <v>11.01</v>
      </c>
      <c r="K72" s="239" t="s">
        <v>340</v>
      </c>
      <c r="L72" s="568"/>
      <c r="M72" s="568"/>
      <c r="N72" s="587"/>
    </row>
    <row r="73" spans="4:14" x14ac:dyDescent="0.25">
      <c r="F73" s="590"/>
      <c r="G73" s="564"/>
      <c r="H73" s="352">
        <v>11.01</v>
      </c>
      <c r="I73" s="321">
        <v>2017</v>
      </c>
      <c r="J73" s="361">
        <f t="shared" si="3"/>
        <v>11.01</v>
      </c>
      <c r="K73" s="321" t="s">
        <v>340</v>
      </c>
      <c r="L73" s="572"/>
      <c r="M73" s="572"/>
      <c r="N73" s="588"/>
    </row>
    <row r="74" spans="4:14" ht="13.5" customHeight="1" x14ac:dyDescent="0.25">
      <c r="F74" s="590"/>
      <c r="G74" s="356" t="s">
        <v>330</v>
      </c>
      <c r="H74" s="362">
        <f>((H52*$H$68)+(H60*$H$73))/SUM($H$68,$H$73)</f>
        <v>1.0505720027063834E-6</v>
      </c>
      <c r="I74" s="235" t="s">
        <v>160</v>
      </c>
      <c r="J74" s="235"/>
      <c r="K74" s="235" t="s">
        <v>333</v>
      </c>
      <c r="L74" s="235"/>
      <c r="M74" s="235"/>
      <c r="N74" s="586" t="s">
        <v>342</v>
      </c>
    </row>
    <row r="75" spans="4:14" ht="15.6" x14ac:dyDescent="0.35">
      <c r="D75" s="363">
        <f>H75+H76</f>
        <v>5.1056343496630754E-8</v>
      </c>
      <c r="F75" s="590"/>
      <c r="G75" s="314" t="s">
        <v>665</v>
      </c>
      <c r="H75" s="364">
        <f t="shared" ref="H75:H81" si="4">((H53*$H$68)+(H61*$H$73))/SUM($H$68,$H$73)</f>
        <v>4.4489907578881806E-9</v>
      </c>
      <c r="I75" s="239" t="s">
        <v>160</v>
      </c>
      <c r="J75" s="239"/>
      <c r="K75" s="239" t="s">
        <v>333</v>
      </c>
      <c r="L75" s="239"/>
      <c r="M75" s="239"/>
      <c r="N75" s="587"/>
    </row>
    <row r="76" spans="4:14" ht="15.6" x14ac:dyDescent="0.35">
      <c r="D76" s="365">
        <f>D75*H83</f>
        <v>1.7869720223820763E-2</v>
      </c>
      <c r="F76" s="590"/>
      <c r="G76" s="314" t="s">
        <v>666</v>
      </c>
      <c r="H76" s="364">
        <f t="shared" si="4"/>
        <v>4.6607352738742572E-8</v>
      </c>
      <c r="I76" s="239" t="s">
        <v>160</v>
      </c>
      <c r="J76" s="239"/>
      <c r="K76" s="239" t="s">
        <v>333</v>
      </c>
      <c r="L76" s="239"/>
      <c r="M76" s="239"/>
      <c r="N76" s="587"/>
    </row>
    <row r="77" spans="4:14" x14ac:dyDescent="0.25">
      <c r="F77" s="590"/>
      <c r="G77" s="314" t="s">
        <v>328</v>
      </c>
      <c r="H77" s="366">
        <f t="shared" si="4"/>
        <v>8.2842445557149045E-7</v>
      </c>
      <c r="I77" s="239" t="s">
        <v>160</v>
      </c>
      <c r="J77" s="239"/>
      <c r="K77" s="239" t="s">
        <v>333</v>
      </c>
      <c r="L77" s="239"/>
      <c r="M77" s="239"/>
      <c r="N77" s="587"/>
    </row>
    <row r="78" spans="4:14" x14ac:dyDescent="0.25">
      <c r="F78" s="590"/>
      <c r="G78" s="314" t="s">
        <v>332</v>
      </c>
      <c r="H78" s="367">
        <f t="shared" si="4"/>
        <v>1.0683212800147247E-5</v>
      </c>
      <c r="I78" s="239" t="s">
        <v>160</v>
      </c>
      <c r="J78" s="239"/>
      <c r="K78" s="239" t="s">
        <v>333</v>
      </c>
      <c r="L78" s="239"/>
      <c r="M78" s="239"/>
      <c r="N78" s="587"/>
    </row>
    <row r="79" spans="4:14" x14ac:dyDescent="0.25">
      <c r="F79" s="590"/>
      <c r="G79" s="314" t="s">
        <v>362</v>
      </c>
      <c r="H79" s="368">
        <f t="shared" si="4"/>
        <v>7.6809714996901566E-9</v>
      </c>
      <c r="I79" s="239" t="s">
        <v>160</v>
      </c>
      <c r="J79" s="239"/>
      <c r="K79" s="239" t="s">
        <v>333</v>
      </c>
      <c r="L79" s="239"/>
      <c r="M79" s="239"/>
      <c r="N79" s="587"/>
    </row>
    <row r="80" spans="4:14" x14ac:dyDescent="0.25">
      <c r="F80" s="590"/>
      <c r="G80" s="314" t="s">
        <v>331</v>
      </c>
      <c r="H80" s="367">
        <f t="shared" si="4"/>
        <v>1.1338632273989127E-6</v>
      </c>
      <c r="I80" s="239" t="s">
        <v>160</v>
      </c>
      <c r="J80" s="239"/>
      <c r="K80" s="239" t="s">
        <v>333</v>
      </c>
      <c r="L80" s="239"/>
      <c r="M80" s="239"/>
      <c r="N80" s="587"/>
    </row>
    <row r="81" spans="3:17" ht="15.6" x14ac:dyDescent="0.35">
      <c r="F81" s="590"/>
      <c r="G81" s="320" t="s">
        <v>668</v>
      </c>
      <c r="H81" s="359">
        <f t="shared" si="4"/>
        <v>4.4487998801115083E-4</v>
      </c>
      <c r="I81" s="321" t="s">
        <v>160</v>
      </c>
      <c r="J81" s="321"/>
      <c r="K81" s="321" t="s">
        <v>333</v>
      </c>
      <c r="L81" s="321"/>
      <c r="M81" s="321"/>
      <c r="N81" s="588"/>
    </row>
    <row r="82" spans="3:17" ht="13.5" customHeight="1" x14ac:dyDescent="0.25">
      <c r="F82" s="590"/>
      <c r="G82" s="356" t="s">
        <v>346</v>
      </c>
      <c r="H82" s="235" t="s">
        <v>160</v>
      </c>
      <c r="I82" s="235" t="s">
        <v>160</v>
      </c>
      <c r="J82" s="235" t="s">
        <v>160</v>
      </c>
      <c r="K82" s="235" t="s">
        <v>160</v>
      </c>
      <c r="L82" s="369" t="s">
        <v>160</v>
      </c>
      <c r="M82" s="235" t="s">
        <v>160</v>
      </c>
      <c r="N82" s="586" t="s">
        <v>694</v>
      </c>
    </row>
    <row r="83" spans="3:17" ht="15" customHeight="1" x14ac:dyDescent="0.25">
      <c r="F83" s="590"/>
      <c r="G83" s="314" t="s">
        <v>329</v>
      </c>
      <c r="H83" s="370">
        <v>350000</v>
      </c>
      <c r="I83" s="239">
        <v>2018</v>
      </c>
      <c r="J83" s="371">
        <f>H83*SUM(H75:H76)*VLOOKUP(UPFRONTS!$F$20,'CBI - MULTIPLIERS'!$I$12:$J$34,2,FALSE)/VLOOKUP('CBI - MULTIPLIERS'!I83,'CBI - MULTIPLIERS'!$I$12:$J$34,2,FALSE)</f>
        <v>1.8422391983320376E-2</v>
      </c>
      <c r="K83" s="239" t="s">
        <v>343</v>
      </c>
      <c r="L83" s="571" t="s">
        <v>765</v>
      </c>
      <c r="M83" s="599" t="s">
        <v>695</v>
      </c>
      <c r="N83" s="587"/>
    </row>
    <row r="84" spans="3:17" ht="15" customHeight="1" x14ac:dyDescent="0.25">
      <c r="F84" s="590"/>
      <c r="G84" s="314" t="s">
        <v>328</v>
      </c>
      <c r="H84" s="370">
        <v>8600</v>
      </c>
      <c r="I84" s="239">
        <v>2018</v>
      </c>
      <c r="J84" s="238">
        <f>H84*SUM(H77)*VLOOKUP(UPFRONTS!$F$20,'CBI - MULTIPLIERS'!$I$12:$J$34,2,FALSE)/VLOOKUP('CBI - MULTIPLIERS'!I84,'CBI - MULTIPLIERS'!$I$12:$J$34,2,FALSE)</f>
        <v>7.3447941421802242E-3</v>
      </c>
      <c r="K84" s="239" t="s">
        <v>343</v>
      </c>
      <c r="L84" s="568"/>
      <c r="M84" s="600"/>
      <c r="N84" s="587"/>
    </row>
    <row r="85" spans="3:17" ht="13.5" customHeight="1" x14ac:dyDescent="0.25">
      <c r="F85" s="590"/>
      <c r="G85" s="314" t="s">
        <v>332</v>
      </c>
      <c r="H85" s="239" t="s">
        <v>160</v>
      </c>
      <c r="I85" s="239" t="s">
        <v>160</v>
      </c>
      <c r="J85" s="238" t="s">
        <v>160</v>
      </c>
      <c r="K85" s="239" t="s">
        <v>160</v>
      </c>
      <c r="L85" s="568"/>
      <c r="M85" s="600"/>
      <c r="N85" s="587"/>
    </row>
    <row r="86" spans="3:17" ht="15" customHeight="1" x14ac:dyDescent="0.25">
      <c r="F86" s="590"/>
      <c r="G86" s="314" t="s">
        <v>362</v>
      </c>
      <c r="H86" s="370">
        <v>50100</v>
      </c>
      <c r="I86" s="239">
        <v>2018</v>
      </c>
      <c r="J86" s="238">
        <f>H86*SUM(H79)*VLOOKUP(UPFRONTS!$F$20,'CBI - MULTIPLIERS'!$I$12:$J$34,2,FALSE)/VLOOKUP('CBI - MULTIPLIERS'!I86,'CBI - MULTIPLIERS'!$I$12:$J$34,2,FALSE)</f>
        <v>3.9671821869533696E-4</v>
      </c>
      <c r="K86" s="239" t="s">
        <v>343</v>
      </c>
      <c r="L86" s="568"/>
      <c r="M86" s="600"/>
      <c r="N86" s="587"/>
    </row>
    <row r="87" spans="3:17" ht="25.5" customHeight="1" x14ac:dyDescent="0.25">
      <c r="F87" s="590"/>
      <c r="G87" s="314" t="s">
        <v>331</v>
      </c>
      <c r="H87" s="237">
        <v>2100</v>
      </c>
      <c r="I87" s="239">
        <v>2018</v>
      </c>
      <c r="J87" s="238">
        <f>H87*SUM(H80)*VLOOKUP(UPFRONTS!$F$20,'CBI - MULTIPLIERS'!$I$12:$J$34,2,FALSE)/VLOOKUP('CBI - MULTIPLIERS'!I87,'CBI - MULTIPLIERS'!$I$12:$J$34,2,FALSE)</f>
        <v>2.4547554407605325E-3</v>
      </c>
      <c r="K87" s="239" t="s">
        <v>343</v>
      </c>
      <c r="L87" s="568"/>
      <c r="M87" s="600"/>
      <c r="N87" s="587"/>
      <c r="Q87" s="372"/>
    </row>
    <row r="88" spans="3:17" ht="15" customHeight="1" x14ac:dyDescent="0.25">
      <c r="F88" s="590"/>
      <c r="G88" s="318" t="s">
        <v>327</v>
      </c>
      <c r="H88" s="205">
        <v>40</v>
      </c>
      <c r="I88" s="319">
        <v>2018</v>
      </c>
      <c r="J88" s="373">
        <f>H88*SUM(H81)*VLOOKUP(UPFRONTS!$F$20,'CBI - MULTIPLIERS'!$I$12:$J$34,2,FALSE)/VLOOKUP('CBI - MULTIPLIERS'!I88,'CBI - MULTIPLIERS'!$I$12:$J$34,2,FALSE)</f>
        <v>1.8345566515923745E-2</v>
      </c>
      <c r="K88" s="319" t="s">
        <v>343</v>
      </c>
      <c r="L88" s="330"/>
      <c r="M88" s="374"/>
      <c r="N88" s="375"/>
    </row>
    <row r="89" spans="3:17" x14ac:dyDescent="0.25">
      <c r="F89" s="590"/>
      <c r="G89" s="298" t="s">
        <v>347</v>
      </c>
      <c r="H89" s="376"/>
      <c r="I89" s="228"/>
      <c r="J89" s="377">
        <f>SUM(J82:J88)</f>
        <v>4.6964226300880214E-2</v>
      </c>
      <c r="K89" s="228" t="s">
        <v>343</v>
      </c>
      <c r="L89" s="378"/>
      <c r="M89" s="228"/>
      <c r="N89" s="379"/>
    </row>
    <row r="90" spans="3:17" ht="15.6" x14ac:dyDescent="0.35">
      <c r="C90" s="9" t="s">
        <v>711</v>
      </c>
      <c r="F90" s="590"/>
      <c r="G90" s="298" t="s">
        <v>685</v>
      </c>
      <c r="H90" s="228">
        <v>3.1751499999999998E-3</v>
      </c>
      <c r="I90" s="228"/>
      <c r="J90" s="380">
        <f>(8.89*10^(-3))*(1/21.4)*(1/0.988)</f>
        <v>4.2046615460289845E-4</v>
      </c>
      <c r="K90" s="228" t="s">
        <v>669</v>
      </c>
      <c r="L90" s="228" t="s">
        <v>344</v>
      </c>
      <c r="M90" s="228" t="s">
        <v>345</v>
      </c>
      <c r="N90" s="379"/>
    </row>
    <row r="91" spans="3:17" ht="15.6" x14ac:dyDescent="0.35">
      <c r="C91" s="380">
        <f>(8.89*10^(-3))*(1/21.4)*(1/0.988)</f>
        <v>4.2046615460289845E-4</v>
      </c>
      <c r="F91" s="591"/>
      <c r="G91" s="381" t="s">
        <v>670</v>
      </c>
      <c r="H91" s="382">
        <v>12.37</v>
      </c>
      <c r="I91" s="383">
        <v>2016</v>
      </c>
      <c r="J91" s="382">
        <f>H91*J90</f>
        <v>5.2011663324378534E-3</v>
      </c>
      <c r="K91" s="383" t="str">
        <f>K89</f>
        <v>per VMT</v>
      </c>
      <c r="L91" s="383" t="s">
        <v>366</v>
      </c>
      <c r="M91" s="383" t="s">
        <v>367</v>
      </c>
      <c r="N91" s="384" t="s">
        <v>368</v>
      </c>
    </row>
    <row r="92" spans="3:17" ht="18" hidden="1" customHeight="1" x14ac:dyDescent="0.25">
      <c r="F92" s="567" t="s">
        <v>792</v>
      </c>
      <c r="G92" s="385">
        <v>2010</v>
      </c>
      <c r="H92" s="234"/>
      <c r="I92" s="235"/>
      <c r="J92" s="236"/>
      <c r="K92" s="235"/>
      <c r="L92" s="571" t="s">
        <v>772</v>
      </c>
      <c r="M92" s="592" t="s">
        <v>693</v>
      </c>
      <c r="N92" s="586" t="s">
        <v>348</v>
      </c>
    </row>
    <row r="93" spans="3:17" hidden="1" x14ac:dyDescent="0.25">
      <c r="F93" s="590"/>
      <c r="G93" s="386">
        <v>2011</v>
      </c>
      <c r="H93" s="237"/>
      <c r="I93" s="235"/>
      <c r="J93" s="238"/>
      <c r="K93" s="239"/>
      <c r="L93" s="568"/>
      <c r="M93" s="568"/>
      <c r="N93" s="587"/>
    </row>
    <row r="94" spans="3:17" hidden="1" x14ac:dyDescent="0.25">
      <c r="F94" s="590"/>
      <c r="G94" s="386">
        <v>2012</v>
      </c>
      <c r="H94" s="237"/>
      <c r="I94" s="235"/>
      <c r="J94" s="238"/>
      <c r="K94" s="239"/>
      <c r="L94" s="568"/>
      <c r="M94" s="568"/>
      <c r="N94" s="587"/>
    </row>
    <row r="95" spans="3:17" hidden="1" x14ac:dyDescent="0.25">
      <c r="F95" s="590"/>
      <c r="G95" s="386">
        <v>2013</v>
      </c>
      <c r="H95" s="237"/>
      <c r="I95" s="235"/>
      <c r="J95" s="238"/>
      <c r="K95" s="239"/>
      <c r="L95" s="568"/>
      <c r="M95" s="568"/>
      <c r="N95" s="587"/>
    </row>
    <row r="96" spans="3:17" hidden="1" x14ac:dyDescent="0.25">
      <c r="F96" s="590"/>
      <c r="G96" s="386">
        <v>2014</v>
      </c>
      <c r="H96" s="237"/>
      <c r="I96" s="235"/>
      <c r="J96" s="238"/>
      <c r="K96" s="239"/>
      <c r="L96" s="568"/>
      <c r="M96" s="568"/>
      <c r="N96" s="587"/>
    </row>
    <row r="97" spans="6:14" hidden="1" x14ac:dyDescent="0.25">
      <c r="F97" s="590"/>
      <c r="G97" s="386">
        <v>2015</v>
      </c>
      <c r="H97" s="237"/>
      <c r="I97" s="235"/>
      <c r="J97" s="238"/>
      <c r="K97" s="239"/>
      <c r="L97" s="568"/>
      <c r="M97" s="568"/>
      <c r="N97" s="587"/>
    </row>
    <row r="98" spans="6:14" hidden="1" x14ac:dyDescent="0.25">
      <c r="F98" s="590"/>
      <c r="G98" s="386">
        <v>2016</v>
      </c>
      <c r="H98" s="237"/>
      <c r="I98" s="235"/>
      <c r="J98" s="238"/>
      <c r="K98" s="239"/>
      <c r="L98" s="568"/>
      <c r="M98" s="568"/>
      <c r="N98" s="587"/>
    </row>
    <row r="99" spans="6:14" hidden="1" x14ac:dyDescent="0.25">
      <c r="F99" s="590"/>
      <c r="G99" s="386">
        <v>2017</v>
      </c>
      <c r="H99" s="237"/>
      <c r="I99" s="235"/>
      <c r="J99" s="238"/>
      <c r="K99" s="239"/>
      <c r="L99" s="568"/>
      <c r="M99" s="568"/>
      <c r="N99" s="587"/>
    </row>
    <row r="100" spans="6:14" hidden="1" x14ac:dyDescent="0.25">
      <c r="F100" s="590"/>
      <c r="G100" s="386">
        <v>2018</v>
      </c>
      <c r="H100" s="237"/>
      <c r="I100" s="235"/>
      <c r="J100" s="238"/>
      <c r="K100" s="239"/>
      <c r="L100" s="568"/>
      <c r="M100" s="568"/>
      <c r="N100" s="587"/>
    </row>
    <row r="101" spans="6:14" hidden="1" x14ac:dyDescent="0.25">
      <c r="F101" s="590"/>
      <c r="G101" s="386">
        <v>2019</v>
      </c>
      <c r="H101" s="237"/>
      <c r="I101" s="235"/>
      <c r="J101" s="238"/>
      <c r="K101" s="239"/>
      <c r="L101" s="568"/>
      <c r="M101" s="568"/>
      <c r="N101" s="587"/>
    </row>
    <row r="102" spans="6:14" ht="15.6" x14ac:dyDescent="0.35">
      <c r="F102" s="590"/>
      <c r="G102" s="386">
        <v>2020</v>
      </c>
      <c r="H102" s="237">
        <v>50</v>
      </c>
      <c r="I102" s="235">
        <f t="shared" ref="I102:I132" si="5">G102</f>
        <v>2020</v>
      </c>
      <c r="J102" s="238">
        <f>$H$81*H102</f>
        <v>2.2243999400557542E-2</v>
      </c>
      <c r="K102" s="239" t="s">
        <v>671</v>
      </c>
      <c r="L102" s="568"/>
      <c r="M102" s="568"/>
      <c r="N102" s="587"/>
    </row>
    <row r="103" spans="6:14" ht="15.6" x14ac:dyDescent="0.35">
      <c r="F103" s="590"/>
      <c r="G103" s="386">
        <v>2021</v>
      </c>
      <c r="H103" s="237">
        <v>52</v>
      </c>
      <c r="I103" s="235">
        <f t="shared" si="5"/>
        <v>2021</v>
      </c>
      <c r="J103" s="238">
        <f t="shared" ref="J103:J132" si="6">$H$81*H103</f>
        <v>2.3133759376579844E-2</v>
      </c>
      <c r="K103" s="239" t="s">
        <v>671</v>
      </c>
      <c r="L103" s="568"/>
      <c r="M103" s="568"/>
      <c r="N103" s="587"/>
    </row>
    <row r="104" spans="6:14" ht="15.6" x14ac:dyDescent="0.35">
      <c r="F104" s="590"/>
      <c r="G104" s="386">
        <v>2022</v>
      </c>
      <c r="H104" s="237">
        <v>53</v>
      </c>
      <c r="I104" s="235">
        <f t="shared" si="5"/>
        <v>2022</v>
      </c>
      <c r="J104" s="238">
        <f t="shared" si="6"/>
        <v>2.3578639364590995E-2</v>
      </c>
      <c r="K104" s="239" t="s">
        <v>671</v>
      </c>
      <c r="L104" s="568"/>
      <c r="M104" s="568"/>
      <c r="N104" s="587"/>
    </row>
    <row r="105" spans="6:14" ht="15.6" x14ac:dyDescent="0.35">
      <c r="F105" s="590"/>
      <c r="G105" s="386">
        <v>2023</v>
      </c>
      <c r="H105" s="237">
        <v>54</v>
      </c>
      <c r="I105" s="235">
        <f t="shared" si="5"/>
        <v>2023</v>
      </c>
      <c r="J105" s="238">
        <f t="shared" si="6"/>
        <v>2.4023519352602146E-2</v>
      </c>
      <c r="K105" s="239" t="s">
        <v>671</v>
      </c>
      <c r="L105" s="568"/>
      <c r="M105" s="568"/>
      <c r="N105" s="587"/>
    </row>
    <row r="106" spans="6:14" ht="15.6" x14ac:dyDescent="0.35">
      <c r="F106" s="590"/>
      <c r="G106" s="386">
        <v>2024</v>
      </c>
      <c r="H106" s="237">
        <v>55</v>
      </c>
      <c r="I106" s="235">
        <f t="shared" si="5"/>
        <v>2024</v>
      </c>
      <c r="J106" s="238">
        <f t="shared" si="6"/>
        <v>2.4468399340613296E-2</v>
      </c>
      <c r="K106" s="239" t="s">
        <v>671</v>
      </c>
      <c r="L106" s="568"/>
      <c r="M106" s="568"/>
      <c r="N106" s="587"/>
    </row>
    <row r="107" spans="6:14" ht="15.6" x14ac:dyDescent="0.35">
      <c r="F107" s="590"/>
      <c r="G107" s="386">
        <v>2025</v>
      </c>
      <c r="H107" s="237">
        <v>56</v>
      </c>
      <c r="I107" s="235">
        <f t="shared" si="5"/>
        <v>2025</v>
      </c>
      <c r="J107" s="238">
        <f t="shared" si="6"/>
        <v>2.4913279328624447E-2</v>
      </c>
      <c r="K107" s="239" t="s">
        <v>671</v>
      </c>
      <c r="L107" s="568"/>
      <c r="M107" s="568"/>
      <c r="N107" s="587"/>
    </row>
    <row r="108" spans="6:14" ht="15.6" x14ac:dyDescent="0.35">
      <c r="F108" s="590"/>
      <c r="G108" s="386">
        <v>2026</v>
      </c>
      <c r="H108" s="237">
        <v>57</v>
      </c>
      <c r="I108" s="235">
        <f t="shared" si="5"/>
        <v>2026</v>
      </c>
      <c r="J108" s="238">
        <f t="shared" si="6"/>
        <v>2.5358159316635598E-2</v>
      </c>
      <c r="K108" s="239" t="s">
        <v>671</v>
      </c>
      <c r="L108" s="568"/>
      <c r="M108" s="568"/>
      <c r="N108" s="587"/>
    </row>
    <row r="109" spans="6:14" ht="15.6" x14ac:dyDescent="0.35">
      <c r="F109" s="590"/>
      <c r="G109" s="386">
        <v>2027</v>
      </c>
      <c r="H109" s="237">
        <v>58</v>
      </c>
      <c r="I109" s="235">
        <f t="shared" si="5"/>
        <v>2027</v>
      </c>
      <c r="J109" s="238">
        <f t="shared" si="6"/>
        <v>2.5803039304646749E-2</v>
      </c>
      <c r="K109" s="239" t="s">
        <v>671</v>
      </c>
      <c r="L109" s="568"/>
      <c r="M109" s="568"/>
      <c r="N109" s="587"/>
    </row>
    <row r="110" spans="6:14" ht="15.6" x14ac:dyDescent="0.35">
      <c r="F110" s="590"/>
      <c r="G110" s="386">
        <v>2028</v>
      </c>
      <c r="H110" s="237">
        <v>60</v>
      </c>
      <c r="I110" s="235">
        <f t="shared" si="5"/>
        <v>2028</v>
      </c>
      <c r="J110" s="238">
        <f t="shared" si="6"/>
        <v>2.669279928066905E-2</v>
      </c>
      <c r="K110" s="239" t="s">
        <v>671</v>
      </c>
      <c r="L110" s="568"/>
      <c r="M110" s="568"/>
      <c r="N110" s="587"/>
    </row>
    <row r="111" spans="6:14" ht="15.6" x14ac:dyDescent="0.35">
      <c r="F111" s="590"/>
      <c r="G111" s="386">
        <v>2029</v>
      </c>
      <c r="H111" s="237">
        <v>61</v>
      </c>
      <c r="I111" s="235">
        <f t="shared" si="5"/>
        <v>2029</v>
      </c>
      <c r="J111" s="238">
        <f t="shared" si="6"/>
        <v>2.7137679268680201E-2</v>
      </c>
      <c r="K111" s="239" t="s">
        <v>671</v>
      </c>
      <c r="L111" s="568"/>
      <c r="M111" s="568"/>
      <c r="N111" s="587"/>
    </row>
    <row r="112" spans="6:14" ht="15.6" x14ac:dyDescent="0.35">
      <c r="F112" s="590"/>
      <c r="G112" s="386">
        <v>2030</v>
      </c>
      <c r="H112" s="237">
        <v>62</v>
      </c>
      <c r="I112" s="235">
        <f t="shared" si="5"/>
        <v>2030</v>
      </c>
      <c r="J112" s="238">
        <f t="shared" si="6"/>
        <v>2.7582559256691352E-2</v>
      </c>
      <c r="K112" s="239" t="s">
        <v>671</v>
      </c>
      <c r="L112" s="568"/>
      <c r="M112" s="568"/>
      <c r="N112" s="587"/>
    </row>
    <row r="113" spans="6:14" ht="15.6" x14ac:dyDescent="0.35">
      <c r="F113" s="590"/>
      <c r="G113" s="386">
        <v>2031</v>
      </c>
      <c r="H113" s="237">
        <v>63</v>
      </c>
      <c r="I113" s="235">
        <f t="shared" si="5"/>
        <v>2031</v>
      </c>
      <c r="J113" s="238">
        <f t="shared" si="6"/>
        <v>2.8027439244702503E-2</v>
      </c>
      <c r="K113" s="239" t="s">
        <v>671</v>
      </c>
      <c r="L113" s="568"/>
      <c r="M113" s="568"/>
      <c r="N113" s="587"/>
    </row>
    <row r="114" spans="6:14" ht="15.6" x14ac:dyDescent="0.35">
      <c r="F114" s="590"/>
      <c r="G114" s="386">
        <v>2032</v>
      </c>
      <c r="H114" s="237">
        <v>64</v>
      </c>
      <c r="I114" s="235">
        <f t="shared" si="5"/>
        <v>2032</v>
      </c>
      <c r="J114" s="238">
        <f t="shared" si="6"/>
        <v>2.8472319232713653E-2</v>
      </c>
      <c r="K114" s="239" t="s">
        <v>671</v>
      </c>
      <c r="L114" s="568"/>
      <c r="M114" s="568"/>
      <c r="N114" s="587"/>
    </row>
    <row r="115" spans="6:14" ht="15.6" x14ac:dyDescent="0.35">
      <c r="F115" s="590"/>
      <c r="G115" s="386">
        <v>2033</v>
      </c>
      <c r="H115" s="237">
        <v>65</v>
      </c>
      <c r="I115" s="235">
        <f t="shared" si="5"/>
        <v>2033</v>
      </c>
      <c r="J115" s="238">
        <f t="shared" si="6"/>
        <v>2.8917199220724804E-2</v>
      </c>
      <c r="K115" s="239" t="s">
        <v>671</v>
      </c>
      <c r="L115" s="568"/>
      <c r="M115" s="568"/>
      <c r="N115" s="587"/>
    </row>
    <row r="116" spans="6:14" ht="15.6" x14ac:dyDescent="0.35">
      <c r="F116" s="590"/>
      <c r="G116" s="386">
        <v>2034</v>
      </c>
      <c r="H116" s="237">
        <v>66</v>
      </c>
      <c r="I116" s="235">
        <f t="shared" si="5"/>
        <v>2034</v>
      </c>
      <c r="J116" s="238">
        <f t="shared" si="6"/>
        <v>2.9362079208735955E-2</v>
      </c>
      <c r="K116" s="239" t="s">
        <v>671</v>
      </c>
      <c r="L116" s="568"/>
      <c r="M116" s="568"/>
      <c r="N116" s="587"/>
    </row>
    <row r="117" spans="6:14" ht="15.6" x14ac:dyDescent="0.35">
      <c r="F117" s="590"/>
      <c r="G117" s="386">
        <v>2035</v>
      </c>
      <c r="H117" s="237">
        <v>67</v>
      </c>
      <c r="I117" s="235">
        <f t="shared" si="5"/>
        <v>2035</v>
      </c>
      <c r="J117" s="238">
        <f t="shared" si="6"/>
        <v>2.9806959196747106E-2</v>
      </c>
      <c r="K117" s="239" t="s">
        <v>671</v>
      </c>
      <c r="L117" s="568"/>
      <c r="M117" s="568"/>
      <c r="N117" s="587"/>
    </row>
    <row r="118" spans="6:14" ht="15.6" x14ac:dyDescent="0.35">
      <c r="F118" s="590"/>
      <c r="G118" s="386">
        <v>2036</v>
      </c>
      <c r="H118" s="237">
        <v>69</v>
      </c>
      <c r="I118" s="235">
        <f t="shared" si="5"/>
        <v>2036</v>
      </c>
      <c r="J118" s="238">
        <f t="shared" si="6"/>
        <v>3.0696719172769407E-2</v>
      </c>
      <c r="K118" s="239" t="s">
        <v>671</v>
      </c>
      <c r="L118" s="568"/>
      <c r="M118" s="568"/>
      <c r="N118" s="587"/>
    </row>
    <row r="119" spans="6:14" ht="15.6" x14ac:dyDescent="0.35">
      <c r="F119" s="590"/>
      <c r="G119" s="386">
        <v>2037</v>
      </c>
      <c r="H119" s="237">
        <v>70</v>
      </c>
      <c r="I119" s="235">
        <f t="shared" si="5"/>
        <v>2037</v>
      </c>
      <c r="J119" s="238">
        <f t="shared" si="6"/>
        <v>3.1141599160780558E-2</v>
      </c>
      <c r="K119" s="239" t="s">
        <v>671</v>
      </c>
      <c r="L119" s="568"/>
      <c r="M119" s="568"/>
      <c r="N119" s="587"/>
    </row>
    <row r="120" spans="6:14" ht="15.6" x14ac:dyDescent="0.35">
      <c r="F120" s="590"/>
      <c r="G120" s="386">
        <v>2038</v>
      </c>
      <c r="H120" s="237">
        <v>71</v>
      </c>
      <c r="I120" s="235">
        <f t="shared" si="5"/>
        <v>2038</v>
      </c>
      <c r="J120" s="238">
        <f t="shared" si="6"/>
        <v>3.1586479148791709E-2</v>
      </c>
      <c r="K120" s="239" t="s">
        <v>671</v>
      </c>
      <c r="L120" s="568"/>
      <c r="M120" s="568"/>
      <c r="N120" s="587"/>
    </row>
    <row r="121" spans="6:14" ht="15.6" x14ac:dyDescent="0.35">
      <c r="F121" s="590"/>
      <c r="G121" s="386">
        <v>2039</v>
      </c>
      <c r="H121" s="237">
        <v>72</v>
      </c>
      <c r="I121" s="235">
        <f t="shared" si="5"/>
        <v>2039</v>
      </c>
      <c r="J121" s="238">
        <f t="shared" si="6"/>
        <v>3.2031359136802863E-2</v>
      </c>
      <c r="K121" s="239" t="s">
        <v>671</v>
      </c>
      <c r="L121" s="568"/>
      <c r="M121" s="568"/>
      <c r="N121" s="587"/>
    </row>
    <row r="122" spans="6:14" ht="15.6" x14ac:dyDescent="0.35">
      <c r="F122" s="590"/>
      <c r="G122" s="386">
        <v>2040</v>
      </c>
      <c r="H122" s="237">
        <v>73</v>
      </c>
      <c r="I122" s="235">
        <f t="shared" si="5"/>
        <v>2040</v>
      </c>
      <c r="J122" s="238">
        <f t="shared" si="6"/>
        <v>3.247623912481401E-2</v>
      </c>
      <c r="K122" s="239" t="s">
        <v>671</v>
      </c>
      <c r="L122" s="568"/>
      <c r="M122" s="568"/>
      <c r="N122" s="587"/>
    </row>
    <row r="123" spans="6:14" ht="15.6" x14ac:dyDescent="0.35">
      <c r="F123" s="590"/>
      <c r="G123" s="386">
        <v>2041</v>
      </c>
      <c r="H123" s="237">
        <v>74</v>
      </c>
      <c r="I123" s="235">
        <f t="shared" si="5"/>
        <v>2041</v>
      </c>
      <c r="J123" s="238">
        <f t="shared" si="6"/>
        <v>3.2921119112825165E-2</v>
      </c>
      <c r="K123" s="239" t="s">
        <v>671</v>
      </c>
      <c r="L123" s="568"/>
      <c r="M123" s="568"/>
      <c r="N123" s="587"/>
    </row>
    <row r="124" spans="6:14" ht="15.6" x14ac:dyDescent="0.35">
      <c r="F124" s="590"/>
      <c r="G124" s="386">
        <v>2042</v>
      </c>
      <c r="H124" s="237">
        <v>75</v>
      </c>
      <c r="I124" s="235">
        <f t="shared" si="5"/>
        <v>2042</v>
      </c>
      <c r="J124" s="238">
        <f t="shared" si="6"/>
        <v>3.3365999100836312E-2</v>
      </c>
      <c r="K124" s="239" t="s">
        <v>671</v>
      </c>
      <c r="L124" s="568"/>
      <c r="M124" s="568"/>
      <c r="N124" s="587"/>
    </row>
    <row r="125" spans="6:14" ht="15.6" x14ac:dyDescent="0.35">
      <c r="F125" s="590"/>
      <c r="G125" s="386">
        <v>2043</v>
      </c>
      <c r="H125" s="237">
        <v>77</v>
      </c>
      <c r="I125" s="235">
        <f t="shared" si="5"/>
        <v>2043</v>
      </c>
      <c r="J125" s="238">
        <f t="shared" si="6"/>
        <v>3.4255759076858613E-2</v>
      </c>
      <c r="K125" s="239" t="s">
        <v>671</v>
      </c>
      <c r="L125" s="568"/>
      <c r="M125" s="568"/>
      <c r="N125" s="587"/>
    </row>
    <row r="126" spans="6:14" ht="15.6" x14ac:dyDescent="0.35">
      <c r="F126" s="590"/>
      <c r="G126" s="386">
        <v>2044</v>
      </c>
      <c r="H126" s="237">
        <v>78</v>
      </c>
      <c r="I126" s="235">
        <f t="shared" si="5"/>
        <v>2044</v>
      </c>
      <c r="J126" s="238">
        <f t="shared" si="6"/>
        <v>3.4700639064869768E-2</v>
      </c>
      <c r="K126" s="239" t="s">
        <v>671</v>
      </c>
      <c r="L126" s="568"/>
      <c r="M126" s="568"/>
      <c r="N126" s="587"/>
    </row>
    <row r="127" spans="6:14" ht="15.6" x14ac:dyDescent="0.35">
      <c r="F127" s="590"/>
      <c r="G127" s="386">
        <v>2045</v>
      </c>
      <c r="H127" s="237">
        <v>79</v>
      </c>
      <c r="I127" s="235">
        <f t="shared" si="5"/>
        <v>2045</v>
      </c>
      <c r="J127" s="238">
        <f t="shared" si="6"/>
        <v>3.5145519052880915E-2</v>
      </c>
      <c r="K127" s="239" t="s">
        <v>671</v>
      </c>
      <c r="L127" s="568"/>
      <c r="M127" s="568"/>
      <c r="N127" s="587"/>
    </row>
    <row r="128" spans="6:14" ht="15.6" x14ac:dyDescent="0.35">
      <c r="F128" s="590"/>
      <c r="G128" s="386">
        <v>2046</v>
      </c>
      <c r="H128" s="237">
        <v>80</v>
      </c>
      <c r="I128" s="235">
        <f t="shared" si="5"/>
        <v>2046</v>
      </c>
      <c r="J128" s="238">
        <f t="shared" si="6"/>
        <v>3.5590399040892069E-2</v>
      </c>
      <c r="K128" s="239" t="s">
        <v>671</v>
      </c>
      <c r="L128" s="568"/>
      <c r="M128" s="568"/>
      <c r="N128" s="587"/>
    </row>
    <row r="129" spans="6:14" ht="15.6" x14ac:dyDescent="0.35">
      <c r="F129" s="590"/>
      <c r="G129" s="386">
        <v>2047</v>
      </c>
      <c r="H129" s="237">
        <v>81</v>
      </c>
      <c r="I129" s="235">
        <f t="shared" si="5"/>
        <v>2047</v>
      </c>
      <c r="J129" s="238">
        <f t="shared" si="6"/>
        <v>3.6035279028903217E-2</v>
      </c>
      <c r="K129" s="239" t="s">
        <v>671</v>
      </c>
      <c r="L129" s="568"/>
      <c r="M129" s="568"/>
      <c r="N129" s="587"/>
    </row>
    <row r="130" spans="6:14" ht="15.6" x14ac:dyDescent="0.35">
      <c r="F130" s="590"/>
      <c r="G130" s="386">
        <v>2048</v>
      </c>
      <c r="H130" s="237">
        <v>82</v>
      </c>
      <c r="I130" s="235">
        <f t="shared" si="5"/>
        <v>2048</v>
      </c>
      <c r="J130" s="238">
        <f t="shared" si="6"/>
        <v>3.6480159016914371E-2</v>
      </c>
      <c r="K130" s="239" t="s">
        <v>671</v>
      </c>
      <c r="L130" s="568"/>
      <c r="M130" s="568"/>
      <c r="N130" s="587"/>
    </row>
    <row r="131" spans="6:14" ht="15.6" x14ac:dyDescent="0.35">
      <c r="F131" s="590"/>
      <c r="G131" s="386">
        <v>2049</v>
      </c>
      <c r="H131" s="237">
        <v>83</v>
      </c>
      <c r="I131" s="235">
        <f t="shared" si="5"/>
        <v>2049</v>
      </c>
      <c r="J131" s="238">
        <f t="shared" si="6"/>
        <v>3.6925039004925518E-2</v>
      </c>
      <c r="K131" s="239" t="s">
        <v>671</v>
      </c>
      <c r="L131" s="568"/>
      <c r="M131" s="568"/>
      <c r="N131" s="587"/>
    </row>
    <row r="132" spans="6:14" ht="15.6" x14ac:dyDescent="0.35">
      <c r="F132" s="591"/>
      <c r="G132" s="387">
        <v>2050</v>
      </c>
      <c r="H132" s="469">
        <v>85</v>
      </c>
      <c r="I132" s="235">
        <f t="shared" si="5"/>
        <v>2050</v>
      </c>
      <c r="J132" s="238">
        <f t="shared" si="6"/>
        <v>3.781479898094782E-2</v>
      </c>
      <c r="K132" s="321" t="s">
        <v>671</v>
      </c>
      <c r="L132" s="572"/>
      <c r="M132" s="572"/>
      <c r="N132" s="588"/>
    </row>
    <row r="133" spans="6:14" ht="13.5" hidden="1" customHeight="1" x14ac:dyDescent="0.25">
      <c r="F133" s="567" t="s">
        <v>712</v>
      </c>
      <c r="G133" s="386"/>
      <c r="H133" s="240"/>
      <c r="I133" s="235"/>
      <c r="J133" s="242"/>
      <c r="K133" s="321"/>
      <c r="L133" s="571" t="s">
        <v>772</v>
      </c>
      <c r="M133" s="388"/>
      <c r="N133" s="360"/>
    </row>
    <row r="134" spans="6:14" x14ac:dyDescent="0.25">
      <c r="F134" s="566"/>
      <c r="G134" s="386">
        <v>2021</v>
      </c>
      <c r="H134" s="240">
        <v>15600</v>
      </c>
      <c r="I134" s="235"/>
      <c r="J134" s="242">
        <f t="shared" ref="J134:J163" si="7">$H$77*H134</f>
        <v>1.292342150691525E-2</v>
      </c>
      <c r="K134" s="321" t="s">
        <v>715</v>
      </c>
      <c r="L134" s="569"/>
      <c r="M134" s="388"/>
      <c r="N134" s="360"/>
    </row>
    <row r="135" spans="6:14" x14ac:dyDescent="0.25">
      <c r="F135" s="566"/>
      <c r="G135" s="386">
        <v>2022</v>
      </c>
      <c r="H135" s="240">
        <v>15800</v>
      </c>
      <c r="I135" s="235"/>
      <c r="J135" s="242">
        <f t="shared" si="7"/>
        <v>1.3089106398029548E-2</v>
      </c>
      <c r="K135" s="321" t="s">
        <v>715</v>
      </c>
      <c r="L135" s="569"/>
      <c r="M135" s="388"/>
      <c r="N135" s="360"/>
    </row>
    <row r="136" spans="6:14" x14ac:dyDescent="0.25">
      <c r="F136" s="566"/>
      <c r="G136" s="386">
        <v>2023</v>
      </c>
      <c r="H136" s="240">
        <v>1600</v>
      </c>
      <c r="I136" s="235"/>
      <c r="J136" s="242">
        <f t="shared" si="7"/>
        <v>1.3254791289143847E-3</v>
      </c>
      <c r="K136" s="321" t="s">
        <v>715</v>
      </c>
      <c r="L136" s="569"/>
      <c r="M136" s="388"/>
      <c r="N136" s="360"/>
    </row>
    <row r="137" spans="6:14" x14ac:dyDescent="0.25">
      <c r="F137" s="566"/>
      <c r="G137" s="386">
        <v>2024</v>
      </c>
      <c r="H137" s="240">
        <v>16200</v>
      </c>
      <c r="I137" s="235"/>
      <c r="J137" s="242">
        <f t="shared" si="7"/>
        <v>1.3420476180258146E-2</v>
      </c>
      <c r="K137" s="321" t="s">
        <v>715</v>
      </c>
      <c r="L137" s="569"/>
      <c r="M137" s="388"/>
      <c r="N137" s="360"/>
    </row>
    <row r="138" spans="6:14" ht="13.5" customHeight="1" x14ac:dyDescent="0.25">
      <c r="F138" s="566"/>
      <c r="G138" s="386">
        <v>2025</v>
      </c>
      <c r="H138" s="240">
        <v>16500</v>
      </c>
      <c r="I138" s="235"/>
      <c r="J138" s="242">
        <f t="shared" si="7"/>
        <v>1.3669003516929592E-2</v>
      </c>
      <c r="K138" s="321" t="s">
        <v>715</v>
      </c>
      <c r="L138" s="569"/>
      <c r="M138" s="388"/>
      <c r="N138" s="360"/>
    </row>
    <row r="139" spans="6:14" x14ac:dyDescent="0.25">
      <c r="F139" s="566"/>
      <c r="G139" s="386">
        <v>2026</v>
      </c>
      <c r="H139" s="240">
        <v>16800</v>
      </c>
      <c r="I139" s="235"/>
      <c r="J139" s="242">
        <f t="shared" si="7"/>
        <v>1.391753085360104E-2</v>
      </c>
      <c r="K139" s="321" t="s">
        <v>715</v>
      </c>
      <c r="L139" s="569"/>
      <c r="M139" s="388"/>
      <c r="N139" s="360"/>
    </row>
    <row r="140" spans="6:14" x14ac:dyDescent="0.25">
      <c r="F140" s="566"/>
      <c r="G140" s="386">
        <v>2027</v>
      </c>
      <c r="H140" s="240">
        <v>17100</v>
      </c>
      <c r="I140" s="235"/>
      <c r="J140" s="242">
        <f t="shared" si="7"/>
        <v>1.4166058190272487E-2</v>
      </c>
      <c r="K140" s="321" t="s">
        <v>715</v>
      </c>
      <c r="L140" s="569"/>
      <c r="M140" s="388"/>
      <c r="N140" s="360"/>
    </row>
    <row r="141" spans="6:14" x14ac:dyDescent="0.25">
      <c r="F141" s="566"/>
      <c r="G141" s="386">
        <v>2028</v>
      </c>
      <c r="H141" s="240">
        <v>17400</v>
      </c>
      <c r="I141" s="235"/>
      <c r="J141" s="242">
        <f t="shared" si="7"/>
        <v>1.4414585526943934E-2</v>
      </c>
      <c r="K141" s="321" t="s">
        <v>715</v>
      </c>
      <c r="L141" s="569"/>
      <c r="M141" s="388"/>
      <c r="N141" s="360"/>
    </row>
    <row r="142" spans="6:14" x14ac:dyDescent="0.25">
      <c r="F142" s="566"/>
      <c r="G142" s="386">
        <v>2029</v>
      </c>
      <c r="H142" s="240">
        <v>17700</v>
      </c>
      <c r="I142" s="235"/>
      <c r="J142" s="242">
        <f t="shared" si="7"/>
        <v>1.4663112863615381E-2</v>
      </c>
      <c r="K142" s="321" t="s">
        <v>715</v>
      </c>
      <c r="L142" s="569"/>
      <c r="M142" s="388"/>
      <c r="N142" s="360"/>
    </row>
    <row r="143" spans="6:14" x14ac:dyDescent="0.25">
      <c r="F143" s="566"/>
      <c r="G143" s="386">
        <v>2030</v>
      </c>
      <c r="H143" s="240">
        <v>18100</v>
      </c>
      <c r="I143" s="235"/>
      <c r="J143" s="242">
        <f t="shared" si="7"/>
        <v>1.4994482645843977E-2</v>
      </c>
      <c r="K143" s="321" t="s">
        <v>715</v>
      </c>
      <c r="L143" s="569"/>
      <c r="M143" s="388"/>
      <c r="N143" s="360"/>
    </row>
    <row r="144" spans="6:14" x14ac:dyDescent="0.25">
      <c r="F144" s="566"/>
      <c r="G144" s="386">
        <v>2031</v>
      </c>
      <c r="H144" s="240">
        <v>18100</v>
      </c>
      <c r="I144" s="235"/>
      <c r="J144" s="242">
        <f t="shared" si="7"/>
        <v>1.4994482645843977E-2</v>
      </c>
      <c r="K144" s="321" t="s">
        <v>715</v>
      </c>
      <c r="L144" s="569"/>
      <c r="M144" s="388"/>
      <c r="N144" s="360"/>
    </row>
    <row r="145" spans="6:14" x14ac:dyDescent="0.25">
      <c r="F145" s="566"/>
      <c r="G145" s="386">
        <v>2032</v>
      </c>
      <c r="H145" s="240">
        <v>18100</v>
      </c>
      <c r="I145" s="235"/>
      <c r="J145" s="242">
        <f t="shared" si="7"/>
        <v>1.4994482645843977E-2</v>
      </c>
      <c r="K145" s="321" t="s">
        <v>715</v>
      </c>
      <c r="L145" s="569"/>
      <c r="M145" s="388"/>
      <c r="N145" s="360"/>
    </row>
    <row r="146" spans="6:14" x14ac:dyDescent="0.25">
      <c r="F146" s="566"/>
      <c r="G146" s="386">
        <v>2033</v>
      </c>
      <c r="H146" s="240">
        <v>18100</v>
      </c>
      <c r="I146" s="235"/>
      <c r="J146" s="242">
        <f t="shared" si="7"/>
        <v>1.4994482645843977E-2</v>
      </c>
      <c r="K146" s="321" t="s">
        <v>715</v>
      </c>
      <c r="L146" s="569"/>
      <c r="M146" s="388"/>
      <c r="N146" s="360"/>
    </row>
    <row r="147" spans="6:14" x14ac:dyDescent="0.25">
      <c r="F147" s="566"/>
      <c r="G147" s="386">
        <v>2034</v>
      </c>
      <c r="H147" s="240">
        <v>18100</v>
      </c>
      <c r="I147" s="235"/>
      <c r="J147" s="242">
        <f t="shared" si="7"/>
        <v>1.4994482645843977E-2</v>
      </c>
      <c r="K147" s="321" t="s">
        <v>715</v>
      </c>
      <c r="L147" s="569"/>
      <c r="M147" s="388"/>
      <c r="N147" s="360"/>
    </row>
    <row r="148" spans="6:14" x14ac:dyDescent="0.25">
      <c r="F148" s="566"/>
      <c r="G148" s="386">
        <v>2035</v>
      </c>
      <c r="H148" s="240">
        <v>18100</v>
      </c>
      <c r="I148" s="235"/>
      <c r="J148" s="242">
        <f t="shared" si="7"/>
        <v>1.4994482645843977E-2</v>
      </c>
      <c r="K148" s="321" t="s">
        <v>715</v>
      </c>
      <c r="L148" s="569"/>
      <c r="M148" s="388"/>
      <c r="N148" s="360"/>
    </row>
    <row r="149" spans="6:14" x14ac:dyDescent="0.25">
      <c r="F149" s="566"/>
      <c r="G149" s="386">
        <v>2036</v>
      </c>
      <c r="H149" s="240">
        <v>18100</v>
      </c>
      <c r="I149" s="235"/>
      <c r="J149" s="242">
        <f t="shared" si="7"/>
        <v>1.4994482645843977E-2</v>
      </c>
      <c r="K149" s="321" t="s">
        <v>715</v>
      </c>
      <c r="L149" s="569"/>
      <c r="M149" s="388"/>
      <c r="N149" s="360"/>
    </row>
    <row r="150" spans="6:14" x14ac:dyDescent="0.25">
      <c r="F150" s="566"/>
      <c r="G150" s="386">
        <v>2037</v>
      </c>
      <c r="H150" s="240">
        <v>18100</v>
      </c>
      <c r="I150" s="235"/>
      <c r="J150" s="242">
        <f t="shared" si="7"/>
        <v>1.4994482645843977E-2</v>
      </c>
      <c r="K150" s="321" t="s">
        <v>715</v>
      </c>
      <c r="L150" s="569"/>
      <c r="M150" s="388"/>
      <c r="N150" s="360"/>
    </row>
    <row r="151" spans="6:14" x14ac:dyDescent="0.25">
      <c r="F151" s="566"/>
      <c r="G151" s="386">
        <v>2038</v>
      </c>
      <c r="H151" s="240">
        <v>18100</v>
      </c>
      <c r="I151" s="235"/>
      <c r="J151" s="242">
        <f t="shared" si="7"/>
        <v>1.4994482645843977E-2</v>
      </c>
      <c r="K151" s="321" t="s">
        <v>715</v>
      </c>
      <c r="L151" s="569"/>
      <c r="M151" s="388"/>
      <c r="N151" s="360"/>
    </row>
    <row r="152" spans="6:14" x14ac:dyDescent="0.25">
      <c r="F152" s="566"/>
      <c r="G152" s="386">
        <v>2039</v>
      </c>
      <c r="H152" s="240">
        <v>18100</v>
      </c>
      <c r="I152" s="235"/>
      <c r="J152" s="242">
        <f t="shared" si="7"/>
        <v>1.4994482645843977E-2</v>
      </c>
      <c r="K152" s="321" t="s">
        <v>715</v>
      </c>
      <c r="L152" s="569"/>
      <c r="M152" s="388"/>
      <c r="N152" s="360"/>
    </row>
    <row r="153" spans="6:14" x14ac:dyDescent="0.25">
      <c r="F153" s="566"/>
      <c r="G153" s="386">
        <v>2040</v>
      </c>
      <c r="H153" s="240">
        <v>18100</v>
      </c>
      <c r="I153" s="235"/>
      <c r="J153" s="242">
        <f t="shared" si="7"/>
        <v>1.4994482645843977E-2</v>
      </c>
      <c r="K153" s="321" t="s">
        <v>715</v>
      </c>
      <c r="L153" s="569"/>
      <c r="M153" s="388"/>
      <c r="N153" s="360"/>
    </row>
    <row r="154" spans="6:14" x14ac:dyDescent="0.25">
      <c r="F154" s="566"/>
      <c r="G154" s="386">
        <v>2041</v>
      </c>
      <c r="H154" s="240">
        <v>18100</v>
      </c>
      <c r="I154" s="235"/>
      <c r="J154" s="242">
        <f t="shared" si="7"/>
        <v>1.4994482645843977E-2</v>
      </c>
      <c r="K154" s="321" t="s">
        <v>715</v>
      </c>
      <c r="L154" s="569"/>
      <c r="M154" s="388"/>
      <c r="N154" s="360"/>
    </row>
    <row r="155" spans="6:14" x14ac:dyDescent="0.25">
      <c r="F155" s="566"/>
      <c r="G155" s="386">
        <v>2042</v>
      </c>
      <c r="H155" s="240">
        <v>18100</v>
      </c>
      <c r="I155" s="235"/>
      <c r="J155" s="242">
        <f t="shared" si="7"/>
        <v>1.4994482645843977E-2</v>
      </c>
      <c r="K155" s="321" t="s">
        <v>715</v>
      </c>
      <c r="L155" s="569"/>
      <c r="M155" s="388"/>
      <c r="N155" s="360"/>
    </row>
    <row r="156" spans="6:14" x14ac:dyDescent="0.25">
      <c r="F156" s="566"/>
      <c r="G156" s="386">
        <v>2043</v>
      </c>
      <c r="H156" s="240">
        <v>18100</v>
      </c>
      <c r="I156" s="235"/>
      <c r="J156" s="242">
        <f t="shared" si="7"/>
        <v>1.4994482645843977E-2</v>
      </c>
      <c r="K156" s="321" t="s">
        <v>715</v>
      </c>
      <c r="L156" s="569"/>
      <c r="M156" s="388"/>
      <c r="N156" s="360"/>
    </row>
    <row r="157" spans="6:14" x14ac:dyDescent="0.25">
      <c r="F157" s="566"/>
      <c r="G157" s="386">
        <v>2044</v>
      </c>
      <c r="H157" s="240">
        <v>18100</v>
      </c>
      <c r="I157" s="235"/>
      <c r="J157" s="242">
        <f t="shared" si="7"/>
        <v>1.4994482645843977E-2</v>
      </c>
      <c r="K157" s="321" t="s">
        <v>715</v>
      </c>
      <c r="L157" s="569"/>
      <c r="M157" s="388"/>
      <c r="N157" s="360"/>
    </row>
    <row r="158" spans="6:14" x14ac:dyDescent="0.25">
      <c r="F158" s="566"/>
      <c r="G158" s="386">
        <v>2045</v>
      </c>
      <c r="H158" s="240">
        <v>18100</v>
      </c>
      <c r="I158" s="235"/>
      <c r="J158" s="242">
        <f t="shared" si="7"/>
        <v>1.4994482645843977E-2</v>
      </c>
      <c r="K158" s="321" t="s">
        <v>715</v>
      </c>
      <c r="L158" s="569"/>
      <c r="M158" s="388"/>
      <c r="N158" s="360"/>
    </row>
    <row r="159" spans="6:14" x14ac:dyDescent="0.25">
      <c r="F159" s="566"/>
      <c r="G159" s="386">
        <v>2046</v>
      </c>
      <c r="H159" s="240">
        <v>18100</v>
      </c>
      <c r="I159" s="235"/>
      <c r="J159" s="242">
        <f t="shared" si="7"/>
        <v>1.4994482645843977E-2</v>
      </c>
      <c r="K159" s="321" t="s">
        <v>715</v>
      </c>
      <c r="L159" s="569"/>
      <c r="M159" s="388"/>
      <c r="N159" s="360"/>
    </row>
    <row r="160" spans="6:14" x14ac:dyDescent="0.25">
      <c r="F160" s="566"/>
      <c r="G160" s="386">
        <v>2047</v>
      </c>
      <c r="H160" s="240">
        <v>18100</v>
      </c>
      <c r="I160" s="235"/>
      <c r="J160" s="242">
        <f t="shared" si="7"/>
        <v>1.4994482645843977E-2</v>
      </c>
      <c r="K160" s="321" t="s">
        <v>715</v>
      </c>
      <c r="L160" s="569"/>
      <c r="M160" s="388"/>
      <c r="N160" s="360"/>
    </row>
    <row r="161" spans="6:14" x14ac:dyDescent="0.25">
      <c r="F161" s="566"/>
      <c r="G161" s="386">
        <v>2048</v>
      </c>
      <c r="H161" s="240">
        <v>18100</v>
      </c>
      <c r="I161" s="235"/>
      <c r="J161" s="242">
        <f t="shared" si="7"/>
        <v>1.4994482645843977E-2</v>
      </c>
      <c r="K161" s="321" t="s">
        <v>715</v>
      </c>
      <c r="L161" s="569"/>
      <c r="M161" s="388"/>
      <c r="N161" s="360"/>
    </row>
    <row r="162" spans="6:14" x14ac:dyDescent="0.25">
      <c r="F162" s="566"/>
      <c r="G162" s="386">
        <v>2049</v>
      </c>
      <c r="H162" s="240">
        <v>18100</v>
      </c>
      <c r="I162" s="235"/>
      <c r="J162" s="242">
        <f t="shared" si="7"/>
        <v>1.4994482645843977E-2</v>
      </c>
      <c r="K162" s="321" t="s">
        <v>715</v>
      </c>
      <c r="L162" s="569"/>
      <c r="M162" s="388"/>
      <c r="N162" s="360"/>
    </row>
    <row r="163" spans="6:14" x14ac:dyDescent="0.25">
      <c r="F163" s="566"/>
      <c r="G163" s="387">
        <v>2050</v>
      </c>
      <c r="H163" s="240">
        <v>18100</v>
      </c>
      <c r="I163" s="235"/>
      <c r="J163" s="242">
        <f t="shared" si="7"/>
        <v>1.4994482645843977E-2</v>
      </c>
      <c r="K163" s="321" t="s">
        <v>715</v>
      </c>
      <c r="L163" s="569"/>
      <c r="M163" s="388"/>
      <c r="N163" s="360"/>
    </row>
    <row r="164" spans="6:14" hidden="1" x14ac:dyDescent="0.25">
      <c r="F164" s="565" t="s">
        <v>714</v>
      </c>
      <c r="G164" s="386"/>
      <c r="H164" s="240"/>
      <c r="I164" s="235"/>
      <c r="J164" s="243"/>
      <c r="K164" s="321"/>
      <c r="L164" s="568" t="s">
        <v>772</v>
      </c>
      <c r="M164" s="388"/>
      <c r="N164" s="360"/>
    </row>
    <row r="165" spans="6:14" x14ac:dyDescent="0.25">
      <c r="F165" s="566"/>
      <c r="G165" s="386">
        <v>2021</v>
      </c>
      <c r="H165" s="240">
        <v>41500</v>
      </c>
      <c r="I165" s="235"/>
      <c r="J165" s="243">
        <f t="shared" ref="J165:J194" si="8">$H$79*H165</f>
        <v>3.1876031723714152E-4</v>
      </c>
      <c r="K165" s="321" t="s">
        <v>716</v>
      </c>
      <c r="L165" s="569"/>
      <c r="M165" s="388"/>
      <c r="N165" s="360"/>
    </row>
    <row r="166" spans="6:14" x14ac:dyDescent="0.25">
      <c r="F166" s="566"/>
      <c r="G166" s="386">
        <v>2022</v>
      </c>
      <c r="H166" s="240">
        <v>42300</v>
      </c>
      <c r="I166" s="235"/>
      <c r="J166" s="243">
        <f t="shared" si="8"/>
        <v>3.2490509443689364E-4</v>
      </c>
      <c r="K166" s="321" t="s">
        <v>716</v>
      </c>
      <c r="L166" s="569"/>
      <c r="M166" s="388"/>
      <c r="N166" s="360"/>
    </row>
    <row r="167" spans="6:14" x14ac:dyDescent="0.25">
      <c r="F167" s="566"/>
      <c r="G167" s="386">
        <v>2023</v>
      </c>
      <c r="H167" s="240">
        <v>43100</v>
      </c>
      <c r="I167" s="235"/>
      <c r="J167" s="243">
        <f t="shared" si="8"/>
        <v>3.3104987163664576E-4</v>
      </c>
      <c r="K167" s="321" t="s">
        <v>716</v>
      </c>
      <c r="L167" s="569"/>
      <c r="M167" s="388"/>
      <c r="N167" s="360"/>
    </row>
    <row r="168" spans="6:14" x14ac:dyDescent="0.25">
      <c r="F168" s="566"/>
      <c r="G168" s="386">
        <v>2024</v>
      </c>
      <c r="H168" s="240">
        <v>44000</v>
      </c>
      <c r="I168" s="235"/>
      <c r="J168" s="243">
        <f t="shared" si="8"/>
        <v>3.3796274598636689E-4</v>
      </c>
      <c r="K168" s="321" t="s">
        <v>716</v>
      </c>
      <c r="L168" s="569"/>
      <c r="M168" s="388"/>
      <c r="N168" s="360"/>
    </row>
    <row r="169" spans="6:14" x14ac:dyDescent="0.25">
      <c r="F169" s="566"/>
      <c r="G169" s="386">
        <v>2025</v>
      </c>
      <c r="H169" s="240">
        <v>44900</v>
      </c>
      <c r="I169" s="235"/>
      <c r="J169" s="243">
        <f t="shared" si="8"/>
        <v>3.4487562033608802E-4</v>
      </c>
      <c r="K169" s="321" t="s">
        <v>716</v>
      </c>
      <c r="L169" s="569"/>
      <c r="M169" s="388"/>
      <c r="N169" s="360"/>
    </row>
    <row r="170" spans="6:14" x14ac:dyDescent="0.25">
      <c r="F170" s="566"/>
      <c r="G170" s="386">
        <v>2026</v>
      </c>
      <c r="H170" s="240">
        <v>45700</v>
      </c>
      <c r="I170" s="235"/>
      <c r="J170" s="243">
        <f t="shared" si="8"/>
        <v>3.5102039753584014E-4</v>
      </c>
      <c r="K170" s="321" t="s">
        <v>716</v>
      </c>
      <c r="L170" s="569"/>
      <c r="M170" s="388"/>
      <c r="N170" s="360"/>
    </row>
    <row r="171" spans="6:14" x14ac:dyDescent="0.25">
      <c r="F171" s="566"/>
      <c r="G171" s="386">
        <v>2027</v>
      </c>
      <c r="H171" s="240">
        <v>46500</v>
      </c>
      <c r="I171" s="235"/>
      <c r="J171" s="243">
        <f t="shared" si="8"/>
        <v>3.5716517473559226E-4</v>
      </c>
      <c r="K171" s="321" t="s">
        <v>716</v>
      </c>
      <c r="L171" s="569"/>
      <c r="M171" s="388"/>
      <c r="N171" s="360"/>
    </row>
    <row r="172" spans="6:14" x14ac:dyDescent="0.25">
      <c r="F172" s="566"/>
      <c r="G172" s="386">
        <v>2028</v>
      </c>
      <c r="H172" s="240">
        <v>47300</v>
      </c>
      <c r="I172" s="235"/>
      <c r="J172" s="243">
        <f t="shared" si="8"/>
        <v>3.6330995193534438E-4</v>
      </c>
      <c r="K172" s="321" t="s">
        <v>716</v>
      </c>
      <c r="L172" s="569"/>
      <c r="M172" s="388"/>
      <c r="N172" s="360"/>
    </row>
    <row r="173" spans="6:14" x14ac:dyDescent="0.25">
      <c r="F173" s="566"/>
      <c r="G173" s="386">
        <v>2029</v>
      </c>
      <c r="H173" s="240">
        <v>48200</v>
      </c>
      <c r="I173" s="235"/>
      <c r="J173" s="243">
        <f t="shared" si="8"/>
        <v>3.7022282628506556E-4</v>
      </c>
      <c r="K173" s="321" t="s">
        <v>716</v>
      </c>
      <c r="L173" s="569"/>
      <c r="M173" s="388"/>
      <c r="N173" s="360"/>
    </row>
    <row r="174" spans="6:14" x14ac:dyDescent="0.25">
      <c r="F174" s="566"/>
      <c r="G174" s="386">
        <v>2030</v>
      </c>
      <c r="H174" s="240">
        <v>49100</v>
      </c>
      <c r="I174" s="235"/>
      <c r="J174" s="243">
        <f t="shared" si="8"/>
        <v>3.7713570063478669E-4</v>
      </c>
      <c r="K174" s="321" t="s">
        <v>716</v>
      </c>
      <c r="L174" s="569"/>
      <c r="M174" s="388"/>
      <c r="N174" s="360"/>
    </row>
    <row r="175" spans="6:14" x14ac:dyDescent="0.25">
      <c r="F175" s="566"/>
      <c r="G175" s="386">
        <v>2031</v>
      </c>
      <c r="H175" s="240">
        <v>49100</v>
      </c>
      <c r="I175" s="235"/>
      <c r="J175" s="243">
        <f t="shared" si="8"/>
        <v>3.7713570063478669E-4</v>
      </c>
      <c r="K175" s="321" t="s">
        <v>716</v>
      </c>
      <c r="L175" s="569"/>
      <c r="M175" s="388"/>
      <c r="N175" s="360"/>
    </row>
    <row r="176" spans="6:14" x14ac:dyDescent="0.25">
      <c r="F176" s="566"/>
      <c r="G176" s="386">
        <v>2032</v>
      </c>
      <c r="H176" s="240">
        <v>49100</v>
      </c>
      <c r="I176" s="235"/>
      <c r="J176" s="243">
        <f t="shared" si="8"/>
        <v>3.7713570063478669E-4</v>
      </c>
      <c r="K176" s="321" t="s">
        <v>716</v>
      </c>
      <c r="L176" s="569"/>
      <c r="M176" s="388"/>
      <c r="N176" s="360"/>
    </row>
    <row r="177" spans="6:14" x14ac:dyDescent="0.25">
      <c r="F177" s="566"/>
      <c r="G177" s="386">
        <v>2033</v>
      </c>
      <c r="H177" s="240">
        <v>49100</v>
      </c>
      <c r="I177" s="235"/>
      <c r="J177" s="243">
        <f t="shared" si="8"/>
        <v>3.7713570063478669E-4</v>
      </c>
      <c r="K177" s="321" t="s">
        <v>716</v>
      </c>
      <c r="L177" s="569"/>
      <c r="M177" s="388"/>
      <c r="N177" s="360"/>
    </row>
    <row r="178" spans="6:14" x14ac:dyDescent="0.25">
      <c r="F178" s="566"/>
      <c r="G178" s="386">
        <v>2034</v>
      </c>
      <c r="H178" s="240">
        <v>49100</v>
      </c>
      <c r="I178" s="235"/>
      <c r="J178" s="243">
        <f t="shared" si="8"/>
        <v>3.7713570063478669E-4</v>
      </c>
      <c r="K178" s="321" t="s">
        <v>716</v>
      </c>
      <c r="L178" s="569"/>
      <c r="M178" s="388"/>
      <c r="N178" s="360"/>
    </row>
    <row r="179" spans="6:14" x14ac:dyDescent="0.25">
      <c r="F179" s="566"/>
      <c r="G179" s="386">
        <v>2035</v>
      </c>
      <c r="H179" s="240">
        <v>49100</v>
      </c>
      <c r="I179" s="235"/>
      <c r="J179" s="243">
        <f t="shared" si="8"/>
        <v>3.7713570063478669E-4</v>
      </c>
      <c r="K179" s="321" t="s">
        <v>716</v>
      </c>
      <c r="L179" s="569"/>
      <c r="M179" s="388"/>
      <c r="N179" s="360"/>
    </row>
    <row r="180" spans="6:14" x14ac:dyDescent="0.25">
      <c r="F180" s="566"/>
      <c r="G180" s="386">
        <v>2036</v>
      </c>
      <c r="H180" s="240">
        <v>49100</v>
      </c>
      <c r="I180" s="235"/>
      <c r="J180" s="243">
        <f t="shared" si="8"/>
        <v>3.7713570063478669E-4</v>
      </c>
      <c r="K180" s="321" t="s">
        <v>716</v>
      </c>
      <c r="L180" s="569"/>
      <c r="M180" s="388"/>
      <c r="N180" s="360"/>
    </row>
    <row r="181" spans="6:14" x14ac:dyDescent="0.25">
      <c r="F181" s="566"/>
      <c r="G181" s="386">
        <v>2037</v>
      </c>
      <c r="H181" s="240">
        <v>49100</v>
      </c>
      <c r="I181" s="235"/>
      <c r="J181" s="243">
        <f t="shared" si="8"/>
        <v>3.7713570063478669E-4</v>
      </c>
      <c r="K181" s="321" t="s">
        <v>716</v>
      </c>
      <c r="L181" s="569"/>
      <c r="M181" s="388"/>
      <c r="N181" s="360"/>
    </row>
    <row r="182" spans="6:14" x14ac:dyDescent="0.25">
      <c r="F182" s="566"/>
      <c r="G182" s="386">
        <v>2038</v>
      </c>
      <c r="H182" s="240">
        <v>49100</v>
      </c>
      <c r="I182" s="235"/>
      <c r="J182" s="243">
        <f t="shared" si="8"/>
        <v>3.7713570063478669E-4</v>
      </c>
      <c r="K182" s="321" t="s">
        <v>716</v>
      </c>
      <c r="L182" s="569"/>
      <c r="M182" s="388"/>
      <c r="N182" s="360"/>
    </row>
    <row r="183" spans="6:14" x14ac:dyDescent="0.25">
      <c r="F183" s="566"/>
      <c r="G183" s="386">
        <v>2039</v>
      </c>
      <c r="H183" s="240">
        <v>49100</v>
      </c>
      <c r="I183" s="235"/>
      <c r="J183" s="243">
        <f t="shared" si="8"/>
        <v>3.7713570063478669E-4</v>
      </c>
      <c r="K183" s="321" t="s">
        <v>716</v>
      </c>
      <c r="L183" s="569"/>
      <c r="M183" s="388"/>
      <c r="N183" s="360"/>
    </row>
    <row r="184" spans="6:14" x14ac:dyDescent="0.25">
      <c r="F184" s="566"/>
      <c r="G184" s="386">
        <v>2040</v>
      </c>
      <c r="H184" s="240">
        <v>49100</v>
      </c>
      <c r="I184" s="235"/>
      <c r="J184" s="243">
        <f t="shared" si="8"/>
        <v>3.7713570063478669E-4</v>
      </c>
      <c r="K184" s="321" t="s">
        <v>716</v>
      </c>
      <c r="L184" s="569"/>
      <c r="M184" s="388"/>
      <c r="N184" s="360"/>
    </row>
    <row r="185" spans="6:14" x14ac:dyDescent="0.25">
      <c r="F185" s="566"/>
      <c r="G185" s="386">
        <v>2041</v>
      </c>
      <c r="H185" s="240">
        <v>49100</v>
      </c>
      <c r="I185" s="235"/>
      <c r="J185" s="243">
        <f t="shared" si="8"/>
        <v>3.7713570063478669E-4</v>
      </c>
      <c r="K185" s="321" t="s">
        <v>716</v>
      </c>
      <c r="L185" s="569"/>
      <c r="M185" s="388"/>
      <c r="N185" s="360"/>
    </row>
    <row r="186" spans="6:14" x14ac:dyDescent="0.25">
      <c r="F186" s="566"/>
      <c r="G186" s="386">
        <v>2042</v>
      </c>
      <c r="H186" s="240">
        <v>49100</v>
      </c>
      <c r="I186" s="235"/>
      <c r="J186" s="243">
        <f t="shared" si="8"/>
        <v>3.7713570063478669E-4</v>
      </c>
      <c r="K186" s="321" t="s">
        <v>716</v>
      </c>
      <c r="L186" s="569"/>
      <c r="M186" s="388"/>
      <c r="N186" s="360"/>
    </row>
    <row r="187" spans="6:14" x14ac:dyDescent="0.25">
      <c r="F187" s="566"/>
      <c r="G187" s="386">
        <v>2043</v>
      </c>
      <c r="H187" s="240">
        <v>49100</v>
      </c>
      <c r="I187" s="235"/>
      <c r="J187" s="243">
        <f t="shared" si="8"/>
        <v>3.7713570063478669E-4</v>
      </c>
      <c r="K187" s="321" t="s">
        <v>716</v>
      </c>
      <c r="L187" s="569"/>
      <c r="M187" s="388"/>
      <c r="N187" s="360"/>
    </row>
    <row r="188" spans="6:14" x14ac:dyDescent="0.25">
      <c r="F188" s="566"/>
      <c r="G188" s="386">
        <v>2044</v>
      </c>
      <c r="H188" s="240">
        <v>49100</v>
      </c>
      <c r="I188" s="235"/>
      <c r="J188" s="243">
        <f t="shared" si="8"/>
        <v>3.7713570063478669E-4</v>
      </c>
      <c r="K188" s="321" t="s">
        <v>716</v>
      </c>
      <c r="L188" s="569"/>
      <c r="M188" s="388"/>
      <c r="N188" s="360"/>
    </row>
    <row r="189" spans="6:14" x14ac:dyDescent="0.25">
      <c r="F189" s="566"/>
      <c r="G189" s="386">
        <v>2045</v>
      </c>
      <c r="H189" s="240">
        <v>49100</v>
      </c>
      <c r="I189" s="235"/>
      <c r="J189" s="243">
        <f t="shared" si="8"/>
        <v>3.7713570063478669E-4</v>
      </c>
      <c r="K189" s="321" t="s">
        <v>716</v>
      </c>
      <c r="L189" s="569"/>
      <c r="M189" s="388"/>
      <c r="N189" s="360"/>
    </row>
    <row r="190" spans="6:14" x14ac:dyDescent="0.25">
      <c r="F190" s="566"/>
      <c r="G190" s="386">
        <v>2046</v>
      </c>
      <c r="H190" s="240">
        <v>49100</v>
      </c>
      <c r="I190" s="235"/>
      <c r="J190" s="243">
        <f t="shared" si="8"/>
        <v>3.7713570063478669E-4</v>
      </c>
      <c r="K190" s="321" t="s">
        <v>716</v>
      </c>
      <c r="L190" s="569"/>
      <c r="M190" s="388"/>
      <c r="N190" s="360"/>
    </row>
    <row r="191" spans="6:14" x14ac:dyDescent="0.25">
      <c r="F191" s="566"/>
      <c r="G191" s="386">
        <v>2047</v>
      </c>
      <c r="H191" s="240">
        <v>49100</v>
      </c>
      <c r="I191" s="235"/>
      <c r="J191" s="243">
        <f t="shared" si="8"/>
        <v>3.7713570063478669E-4</v>
      </c>
      <c r="K191" s="321" t="s">
        <v>716</v>
      </c>
      <c r="L191" s="569"/>
      <c r="M191" s="388"/>
      <c r="N191" s="360"/>
    </row>
    <row r="192" spans="6:14" x14ac:dyDescent="0.25">
      <c r="F192" s="566"/>
      <c r="G192" s="386">
        <v>2048</v>
      </c>
      <c r="H192" s="240">
        <v>49100</v>
      </c>
      <c r="I192" s="235"/>
      <c r="J192" s="243">
        <f t="shared" si="8"/>
        <v>3.7713570063478669E-4</v>
      </c>
      <c r="K192" s="321" t="s">
        <v>716</v>
      </c>
      <c r="L192" s="569"/>
      <c r="M192" s="388"/>
      <c r="N192" s="360"/>
    </row>
    <row r="193" spans="4:14" x14ac:dyDescent="0.25">
      <c r="F193" s="566"/>
      <c r="G193" s="386">
        <v>2049</v>
      </c>
      <c r="H193" s="240">
        <v>49100</v>
      </c>
      <c r="I193" s="235"/>
      <c r="J193" s="243">
        <f t="shared" si="8"/>
        <v>3.7713570063478669E-4</v>
      </c>
      <c r="K193" s="321" t="s">
        <v>716</v>
      </c>
      <c r="L193" s="569"/>
      <c r="M193" s="388"/>
      <c r="N193" s="360"/>
    </row>
    <row r="194" spans="4:14" x14ac:dyDescent="0.25">
      <c r="F194" s="566"/>
      <c r="G194" s="387">
        <v>2050</v>
      </c>
      <c r="H194" s="240">
        <v>49100</v>
      </c>
      <c r="I194" s="235"/>
      <c r="J194" s="243">
        <f t="shared" si="8"/>
        <v>3.7713570063478669E-4</v>
      </c>
      <c r="K194" s="321" t="s">
        <v>716</v>
      </c>
      <c r="L194" s="569"/>
      <c r="M194" s="388"/>
      <c r="N194" s="360"/>
    </row>
    <row r="195" spans="4:14" hidden="1" x14ac:dyDescent="0.25">
      <c r="F195" s="565" t="s">
        <v>713</v>
      </c>
      <c r="G195" s="386"/>
      <c r="H195" s="240"/>
      <c r="I195" s="235"/>
      <c r="J195" s="242"/>
      <c r="K195" s="389"/>
      <c r="L195" s="568" t="s">
        <v>772</v>
      </c>
      <c r="M195" s="388"/>
      <c r="N195" s="360"/>
    </row>
    <row r="196" spans="4:14" ht="13.5" customHeight="1" x14ac:dyDescent="0.25">
      <c r="F196" s="566"/>
      <c r="G196" s="386">
        <v>2021</v>
      </c>
      <c r="H196" s="240">
        <v>748600</v>
      </c>
      <c r="I196" s="235"/>
      <c r="J196" s="242">
        <f t="shared" ref="J196:J225" si="9">$H$75*H196</f>
        <v>3.3305144813550922E-3</v>
      </c>
      <c r="K196" s="389" t="s">
        <v>717</v>
      </c>
      <c r="L196" s="569"/>
      <c r="M196" s="388"/>
      <c r="N196" s="360"/>
    </row>
    <row r="197" spans="4:14" ht="13.5" customHeight="1" x14ac:dyDescent="0.25">
      <c r="F197" s="566"/>
      <c r="G197" s="386">
        <v>2022</v>
      </c>
      <c r="H197" s="240">
        <v>761600</v>
      </c>
      <c r="I197" s="235"/>
      <c r="J197" s="242">
        <f t="shared" si="9"/>
        <v>3.3883513612076384E-3</v>
      </c>
      <c r="K197" s="389" t="s">
        <v>717</v>
      </c>
      <c r="L197" s="569"/>
      <c r="M197" s="388"/>
      <c r="N197" s="360"/>
    </row>
    <row r="198" spans="4:14" ht="13.5" customHeight="1" x14ac:dyDescent="0.25">
      <c r="F198" s="566"/>
      <c r="G198" s="386">
        <v>2023</v>
      </c>
      <c r="H198" s="240">
        <v>774700</v>
      </c>
      <c r="I198" s="235"/>
      <c r="J198" s="242">
        <f t="shared" si="9"/>
        <v>3.4466331401359737E-3</v>
      </c>
      <c r="K198" s="389" t="s">
        <v>717</v>
      </c>
      <c r="L198" s="569"/>
      <c r="M198" s="388"/>
      <c r="N198" s="360"/>
    </row>
    <row r="199" spans="4:14" ht="13.5" customHeight="1" x14ac:dyDescent="0.25">
      <c r="F199" s="566"/>
      <c r="G199" s="386">
        <v>2024</v>
      </c>
      <c r="H199" s="240">
        <v>788100</v>
      </c>
      <c r="I199" s="235"/>
      <c r="J199" s="242">
        <f t="shared" si="9"/>
        <v>3.5062496162916752E-3</v>
      </c>
      <c r="K199" s="389" t="s">
        <v>717</v>
      </c>
      <c r="L199" s="569"/>
      <c r="M199" s="388"/>
      <c r="N199" s="360"/>
    </row>
    <row r="200" spans="4:14" ht="13.5" customHeight="1" x14ac:dyDescent="0.25">
      <c r="F200" s="566"/>
      <c r="G200" s="386">
        <v>2025</v>
      </c>
      <c r="H200" s="240">
        <v>801700</v>
      </c>
      <c r="I200" s="235"/>
      <c r="J200" s="242">
        <f t="shared" si="9"/>
        <v>3.5667558905989544E-3</v>
      </c>
      <c r="K200" s="389" t="s">
        <v>717</v>
      </c>
      <c r="L200" s="569"/>
      <c r="M200" s="388"/>
      <c r="N200" s="360"/>
    </row>
    <row r="201" spans="4:14" ht="13.5" customHeight="1" x14ac:dyDescent="0.25">
      <c r="F201" s="566"/>
      <c r="G201" s="386">
        <v>2026</v>
      </c>
      <c r="H201" s="240">
        <v>814500</v>
      </c>
      <c r="I201" s="235"/>
      <c r="J201" s="242">
        <f t="shared" si="9"/>
        <v>3.6237029722999232E-3</v>
      </c>
      <c r="K201" s="389" t="s">
        <v>717</v>
      </c>
      <c r="L201" s="569"/>
      <c r="M201" s="388"/>
      <c r="N201" s="360"/>
    </row>
    <row r="202" spans="4:14" ht="13.5" customHeight="1" x14ac:dyDescent="0.25">
      <c r="D202" s="306">
        <v>36339039.355621263</v>
      </c>
      <c r="F202" s="566"/>
      <c r="G202" s="386">
        <v>2027</v>
      </c>
      <c r="H202" s="240">
        <v>827400</v>
      </c>
      <c r="I202" s="235"/>
      <c r="J202" s="242">
        <f t="shared" si="9"/>
        <v>3.6810949530766807E-3</v>
      </c>
      <c r="K202" s="389" t="s">
        <v>717</v>
      </c>
      <c r="L202" s="569"/>
      <c r="M202" s="388"/>
      <c r="N202" s="360"/>
    </row>
    <row r="203" spans="4:14" ht="13.5" customHeight="1" x14ac:dyDescent="0.25">
      <c r="D203" s="372">
        <f>D202*J202</f>
        <v>133767.45437163231</v>
      </c>
      <c r="F203" s="566"/>
      <c r="G203" s="386">
        <v>2028</v>
      </c>
      <c r="H203" s="240">
        <v>840600</v>
      </c>
      <c r="I203" s="235"/>
      <c r="J203" s="242">
        <f t="shared" si="9"/>
        <v>3.7398216310808047E-3</v>
      </c>
      <c r="K203" s="389" t="s">
        <v>717</v>
      </c>
      <c r="L203" s="569"/>
      <c r="M203" s="388"/>
      <c r="N203" s="360"/>
    </row>
    <row r="204" spans="4:14" ht="13.5" customHeight="1" x14ac:dyDescent="0.25">
      <c r="F204" s="566"/>
      <c r="G204" s="386">
        <v>2029</v>
      </c>
      <c r="H204" s="240">
        <v>854000</v>
      </c>
      <c r="I204" s="235"/>
      <c r="J204" s="242">
        <f t="shared" si="9"/>
        <v>3.7994381072365062E-3</v>
      </c>
      <c r="K204" s="389" t="s">
        <v>717</v>
      </c>
      <c r="L204" s="569"/>
      <c r="M204" s="388"/>
      <c r="N204" s="360"/>
    </row>
    <row r="205" spans="4:14" ht="13.5" customHeight="1" x14ac:dyDescent="0.25">
      <c r="F205" s="566"/>
      <c r="G205" s="386">
        <v>2030</v>
      </c>
      <c r="H205" s="240">
        <v>867600</v>
      </c>
      <c r="I205" s="235"/>
      <c r="J205" s="242">
        <f t="shared" si="9"/>
        <v>3.8599443815437854E-3</v>
      </c>
      <c r="K205" s="389" t="s">
        <v>717</v>
      </c>
      <c r="L205" s="569"/>
      <c r="M205" s="388"/>
      <c r="N205" s="360"/>
    </row>
    <row r="206" spans="4:14" ht="13.5" customHeight="1" x14ac:dyDescent="0.25">
      <c r="F206" s="566"/>
      <c r="G206" s="386">
        <v>2031</v>
      </c>
      <c r="H206" s="240">
        <v>867600</v>
      </c>
      <c r="I206" s="235"/>
      <c r="J206" s="242">
        <f t="shared" si="9"/>
        <v>3.8599443815437854E-3</v>
      </c>
      <c r="K206" s="389" t="s">
        <v>717</v>
      </c>
      <c r="L206" s="569"/>
      <c r="M206" s="388"/>
      <c r="N206" s="360"/>
    </row>
    <row r="207" spans="4:14" ht="13.5" customHeight="1" x14ac:dyDescent="0.25">
      <c r="F207" s="566"/>
      <c r="G207" s="386">
        <v>2032</v>
      </c>
      <c r="H207" s="240">
        <v>867600</v>
      </c>
      <c r="I207" s="235"/>
      <c r="J207" s="242">
        <f t="shared" si="9"/>
        <v>3.8599443815437854E-3</v>
      </c>
      <c r="K207" s="389" t="s">
        <v>717</v>
      </c>
      <c r="L207" s="569"/>
      <c r="M207" s="388"/>
      <c r="N207" s="360"/>
    </row>
    <row r="208" spans="4:14" ht="13.5" customHeight="1" x14ac:dyDescent="0.25">
      <c r="F208" s="566"/>
      <c r="G208" s="386">
        <v>2033</v>
      </c>
      <c r="H208" s="240">
        <v>867600</v>
      </c>
      <c r="I208" s="235"/>
      <c r="J208" s="242">
        <f t="shared" si="9"/>
        <v>3.8599443815437854E-3</v>
      </c>
      <c r="K208" s="389" t="s">
        <v>717</v>
      </c>
      <c r="L208" s="569"/>
      <c r="M208" s="388"/>
      <c r="N208" s="360"/>
    </row>
    <row r="209" spans="6:14" ht="13.5" customHeight="1" x14ac:dyDescent="0.25">
      <c r="F209" s="566"/>
      <c r="G209" s="386">
        <v>2034</v>
      </c>
      <c r="H209" s="240">
        <v>867600</v>
      </c>
      <c r="I209" s="235"/>
      <c r="J209" s="242">
        <f t="shared" si="9"/>
        <v>3.8599443815437854E-3</v>
      </c>
      <c r="K209" s="389" t="s">
        <v>717</v>
      </c>
      <c r="L209" s="569"/>
      <c r="M209" s="388"/>
      <c r="N209" s="360"/>
    </row>
    <row r="210" spans="6:14" ht="13.5" customHeight="1" x14ac:dyDescent="0.25">
      <c r="F210" s="566"/>
      <c r="G210" s="386">
        <v>2035</v>
      </c>
      <c r="H210" s="240">
        <v>867600</v>
      </c>
      <c r="I210" s="235"/>
      <c r="J210" s="242">
        <f t="shared" si="9"/>
        <v>3.8599443815437854E-3</v>
      </c>
      <c r="K210" s="389" t="s">
        <v>717</v>
      </c>
      <c r="L210" s="569"/>
      <c r="M210" s="388"/>
      <c r="N210" s="360"/>
    </row>
    <row r="211" spans="6:14" ht="13.5" customHeight="1" x14ac:dyDescent="0.25">
      <c r="F211" s="566"/>
      <c r="G211" s="386">
        <v>2036</v>
      </c>
      <c r="H211" s="240">
        <v>867600</v>
      </c>
      <c r="I211" s="235"/>
      <c r="J211" s="242">
        <f t="shared" si="9"/>
        <v>3.8599443815437854E-3</v>
      </c>
      <c r="K211" s="389" t="s">
        <v>717</v>
      </c>
      <c r="L211" s="569"/>
      <c r="M211" s="388"/>
      <c r="N211" s="360"/>
    </row>
    <row r="212" spans="6:14" ht="13.5" customHeight="1" x14ac:dyDescent="0.25">
      <c r="F212" s="566"/>
      <c r="G212" s="386">
        <v>2037</v>
      </c>
      <c r="H212" s="240">
        <v>867600</v>
      </c>
      <c r="I212" s="235"/>
      <c r="J212" s="242">
        <f t="shared" si="9"/>
        <v>3.8599443815437854E-3</v>
      </c>
      <c r="K212" s="389" t="s">
        <v>717</v>
      </c>
      <c r="L212" s="569"/>
      <c r="M212" s="388"/>
      <c r="N212" s="360"/>
    </row>
    <row r="213" spans="6:14" ht="13.5" customHeight="1" x14ac:dyDescent="0.25">
      <c r="F213" s="566"/>
      <c r="G213" s="386">
        <v>2038</v>
      </c>
      <c r="H213" s="240">
        <v>867600</v>
      </c>
      <c r="I213" s="235"/>
      <c r="J213" s="242">
        <f t="shared" si="9"/>
        <v>3.8599443815437854E-3</v>
      </c>
      <c r="K213" s="389" t="s">
        <v>717</v>
      </c>
      <c r="L213" s="569"/>
      <c r="M213" s="388"/>
      <c r="N213" s="360"/>
    </row>
    <row r="214" spans="6:14" ht="13.5" customHeight="1" x14ac:dyDescent="0.25">
      <c r="F214" s="566"/>
      <c r="G214" s="386">
        <v>2039</v>
      </c>
      <c r="H214" s="240">
        <v>867600</v>
      </c>
      <c r="I214" s="235"/>
      <c r="J214" s="242">
        <f t="shared" si="9"/>
        <v>3.8599443815437854E-3</v>
      </c>
      <c r="K214" s="389" t="s">
        <v>717</v>
      </c>
      <c r="L214" s="569"/>
      <c r="M214" s="388"/>
      <c r="N214" s="360"/>
    </row>
    <row r="215" spans="6:14" ht="13.5" customHeight="1" x14ac:dyDescent="0.25">
      <c r="F215" s="566"/>
      <c r="G215" s="386">
        <v>2040</v>
      </c>
      <c r="H215" s="240">
        <v>867600</v>
      </c>
      <c r="I215" s="235"/>
      <c r="J215" s="242">
        <f t="shared" si="9"/>
        <v>3.8599443815437854E-3</v>
      </c>
      <c r="K215" s="389" t="s">
        <v>717</v>
      </c>
      <c r="L215" s="569"/>
      <c r="M215" s="388"/>
      <c r="N215" s="360"/>
    </row>
    <row r="216" spans="6:14" ht="13.5" customHeight="1" x14ac:dyDescent="0.25">
      <c r="F216" s="566"/>
      <c r="G216" s="386">
        <v>2041</v>
      </c>
      <c r="H216" s="240">
        <v>867600</v>
      </c>
      <c r="I216" s="235"/>
      <c r="J216" s="242">
        <f t="shared" si="9"/>
        <v>3.8599443815437854E-3</v>
      </c>
      <c r="K216" s="389" t="s">
        <v>717</v>
      </c>
      <c r="L216" s="569"/>
      <c r="M216" s="388"/>
      <c r="N216" s="360"/>
    </row>
    <row r="217" spans="6:14" ht="13.5" customHeight="1" x14ac:dyDescent="0.25">
      <c r="F217" s="566"/>
      <c r="G217" s="386">
        <v>2042</v>
      </c>
      <c r="H217" s="240">
        <v>867600</v>
      </c>
      <c r="I217" s="235"/>
      <c r="J217" s="242">
        <f t="shared" si="9"/>
        <v>3.8599443815437854E-3</v>
      </c>
      <c r="K217" s="389" t="s">
        <v>717</v>
      </c>
      <c r="L217" s="569"/>
      <c r="M217" s="388"/>
      <c r="N217" s="360"/>
    </row>
    <row r="218" spans="6:14" ht="13.5" customHeight="1" x14ac:dyDescent="0.25">
      <c r="F218" s="566"/>
      <c r="G218" s="386">
        <v>2043</v>
      </c>
      <c r="H218" s="240">
        <v>867600</v>
      </c>
      <c r="I218" s="235"/>
      <c r="J218" s="242">
        <f t="shared" si="9"/>
        <v>3.8599443815437854E-3</v>
      </c>
      <c r="K218" s="389" t="s">
        <v>717</v>
      </c>
      <c r="L218" s="569"/>
      <c r="M218" s="388"/>
      <c r="N218" s="360"/>
    </row>
    <row r="219" spans="6:14" ht="13.5" customHeight="1" x14ac:dyDescent="0.25">
      <c r="F219" s="566"/>
      <c r="G219" s="386">
        <v>2044</v>
      </c>
      <c r="H219" s="240">
        <v>867600</v>
      </c>
      <c r="I219" s="235"/>
      <c r="J219" s="242">
        <f t="shared" si="9"/>
        <v>3.8599443815437854E-3</v>
      </c>
      <c r="K219" s="389" t="s">
        <v>717</v>
      </c>
      <c r="L219" s="569"/>
      <c r="M219" s="388"/>
      <c r="N219" s="360"/>
    </row>
    <row r="220" spans="6:14" ht="13.5" customHeight="1" x14ac:dyDescent="0.25">
      <c r="F220" s="566"/>
      <c r="G220" s="386">
        <v>2045</v>
      </c>
      <c r="H220" s="240">
        <v>867600</v>
      </c>
      <c r="I220" s="235"/>
      <c r="J220" s="242">
        <f t="shared" si="9"/>
        <v>3.8599443815437854E-3</v>
      </c>
      <c r="K220" s="389" t="s">
        <v>717</v>
      </c>
      <c r="L220" s="569"/>
      <c r="M220" s="388"/>
      <c r="N220" s="360"/>
    </row>
    <row r="221" spans="6:14" ht="13.5" customHeight="1" x14ac:dyDescent="0.25">
      <c r="F221" s="566"/>
      <c r="G221" s="386">
        <v>2046</v>
      </c>
      <c r="H221" s="240">
        <v>867600</v>
      </c>
      <c r="I221" s="235"/>
      <c r="J221" s="242">
        <f t="shared" si="9"/>
        <v>3.8599443815437854E-3</v>
      </c>
      <c r="K221" s="389" t="s">
        <v>717</v>
      </c>
      <c r="L221" s="569"/>
      <c r="M221" s="388"/>
      <c r="N221" s="360"/>
    </row>
    <row r="222" spans="6:14" ht="13.5" customHeight="1" x14ac:dyDescent="0.25">
      <c r="F222" s="566"/>
      <c r="G222" s="386">
        <v>2047</v>
      </c>
      <c r="H222" s="240">
        <v>867600</v>
      </c>
      <c r="I222" s="235"/>
      <c r="J222" s="242">
        <f t="shared" si="9"/>
        <v>3.8599443815437854E-3</v>
      </c>
      <c r="K222" s="389" t="s">
        <v>717</v>
      </c>
      <c r="L222" s="569"/>
      <c r="M222" s="388"/>
      <c r="N222" s="360"/>
    </row>
    <row r="223" spans="6:14" ht="13.5" customHeight="1" x14ac:dyDescent="0.25">
      <c r="F223" s="566"/>
      <c r="G223" s="386">
        <v>2048</v>
      </c>
      <c r="H223" s="240">
        <v>867600</v>
      </c>
      <c r="I223" s="235"/>
      <c r="J223" s="242">
        <f t="shared" si="9"/>
        <v>3.8599443815437854E-3</v>
      </c>
      <c r="K223" s="389" t="s">
        <v>717</v>
      </c>
      <c r="L223" s="569"/>
      <c r="M223" s="388"/>
      <c r="N223" s="360"/>
    </row>
    <row r="224" spans="6:14" ht="13.5" customHeight="1" x14ac:dyDescent="0.25">
      <c r="F224" s="566"/>
      <c r="G224" s="386">
        <v>2049</v>
      </c>
      <c r="H224" s="240">
        <v>867600</v>
      </c>
      <c r="I224" s="235"/>
      <c r="J224" s="242">
        <f t="shared" si="9"/>
        <v>3.8599443815437854E-3</v>
      </c>
      <c r="K224" s="389" t="s">
        <v>717</v>
      </c>
      <c r="L224" s="569"/>
      <c r="M224" s="388"/>
      <c r="N224" s="360"/>
    </row>
    <row r="225" spans="6:14" ht="13.5" customHeight="1" x14ac:dyDescent="0.25">
      <c r="F225" s="566"/>
      <c r="G225" s="386">
        <v>2050</v>
      </c>
      <c r="H225" s="240">
        <v>867600</v>
      </c>
      <c r="I225" s="235"/>
      <c r="J225" s="242">
        <f t="shared" si="9"/>
        <v>3.8599443815437854E-3</v>
      </c>
      <c r="K225" s="389" t="s">
        <v>717</v>
      </c>
      <c r="L225" s="570"/>
      <c r="M225" s="388"/>
      <c r="N225" s="360"/>
    </row>
    <row r="226" spans="6:14" ht="13.5" customHeight="1" x14ac:dyDescent="0.25">
      <c r="F226" s="589" t="s">
        <v>176</v>
      </c>
      <c r="G226" s="299" t="s">
        <v>165</v>
      </c>
      <c r="H226" s="235">
        <v>2.4700000000000002</v>
      </c>
      <c r="I226" s="235">
        <v>2017</v>
      </c>
      <c r="J226" s="390">
        <f>H226</f>
        <v>2.4700000000000002</v>
      </c>
      <c r="K226" s="235" t="s">
        <v>173</v>
      </c>
      <c r="L226" s="235" t="s">
        <v>689</v>
      </c>
      <c r="M226" s="601" t="s">
        <v>688</v>
      </c>
      <c r="N226" s="351"/>
    </row>
    <row r="227" spans="6:14" x14ac:dyDescent="0.25">
      <c r="F227" s="590"/>
      <c r="G227" s="246" t="s">
        <v>166</v>
      </c>
      <c r="H227" s="239">
        <v>0.72</v>
      </c>
      <c r="I227" s="239">
        <v>2017</v>
      </c>
      <c r="J227" s="391">
        <f>H227</f>
        <v>0.72</v>
      </c>
      <c r="K227" s="239" t="s">
        <v>173</v>
      </c>
      <c r="L227" s="239" t="s">
        <v>689</v>
      </c>
      <c r="M227" s="568"/>
      <c r="N227" s="296"/>
    </row>
    <row r="228" spans="6:14" x14ac:dyDescent="0.25">
      <c r="F228" s="590"/>
      <c r="G228" s="246" t="s">
        <v>167</v>
      </c>
      <c r="H228" s="239">
        <v>1.31</v>
      </c>
      <c r="I228" s="239">
        <v>2017</v>
      </c>
      <c r="J228" s="391">
        <f t="shared" ref="J228:J234" si="10">H228</f>
        <v>1.31</v>
      </c>
      <c r="K228" s="239" t="s">
        <v>173</v>
      </c>
      <c r="L228" s="239" t="s">
        <v>689</v>
      </c>
      <c r="M228" s="568"/>
      <c r="N228" s="296"/>
    </row>
    <row r="229" spans="6:14" x14ac:dyDescent="0.25">
      <c r="F229" s="590"/>
      <c r="G229" s="246" t="s">
        <v>168</v>
      </c>
      <c r="H229" s="239">
        <v>0.43</v>
      </c>
      <c r="I229" s="239">
        <v>2017</v>
      </c>
      <c r="J229" s="391">
        <f t="shared" si="10"/>
        <v>0.43</v>
      </c>
      <c r="K229" s="239" t="s">
        <v>173</v>
      </c>
      <c r="L229" s="239" t="s">
        <v>689</v>
      </c>
      <c r="M229" s="608"/>
      <c r="N229" s="296"/>
    </row>
    <row r="230" spans="6:14" ht="13.5" customHeight="1" x14ac:dyDescent="0.25">
      <c r="F230" s="590"/>
      <c r="G230" s="246" t="s">
        <v>169</v>
      </c>
      <c r="H230" s="239">
        <v>1.36</v>
      </c>
      <c r="I230" s="239">
        <v>2017</v>
      </c>
      <c r="J230" s="391">
        <f t="shared" si="10"/>
        <v>1.36</v>
      </c>
      <c r="K230" s="239" t="s">
        <v>173</v>
      </c>
      <c r="L230" s="239" t="s">
        <v>689</v>
      </c>
      <c r="M230" s="593"/>
      <c r="N230" s="296"/>
    </row>
    <row r="231" spans="6:14" x14ac:dyDescent="0.25">
      <c r="F231" s="590"/>
      <c r="G231" s="246" t="s">
        <v>170</v>
      </c>
      <c r="H231" s="239">
        <v>0.69</v>
      </c>
      <c r="I231" s="239">
        <v>2017</v>
      </c>
      <c r="J231" s="391">
        <f t="shared" si="10"/>
        <v>0.69</v>
      </c>
      <c r="K231" s="239" t="s">
        <v>173</v>
      </c>
      <c r="L231" s="239" t="s">
        <v>689</v>
      </c>
      <c r="M231" s="608"/>
      <c r="N231" s="296"/>
    </row>
    <row r="232" spans="6:14" ht="13.5" customHeight="1" x14ac:dyDescent="0.25">
      <c r="F232" s="590"/>
      <c r="G232" s="246" t="s">
        <v>171</v>
      </c>
      <c r="H232" s="352">
        <v>2.2806258148631029</v>
      </c>
      <c r="I232" s="239">
        <v>2017</v>
      </c>
      <c r="J232" s="391">
        <f t="shared" si="10"/>
        <v>2.2806258148631029</v>
      </c>
      <c r="K232" s="239" t="s">
        <v>173</v>
      </c>
      <c r="L232" s="239" t="s">
        <v>689</v>
      </c>
      <c r="M232" s="593"/>
      <c r="N232" s="296"/>
    </row>
    <row r="233" spans="6:14" x14ac:dyDescent="0.25">
      <c r="F233" s="590"/>
      <c r="G233" s="295" t="s">
        <v>172</v>
      </c>
      <c r="H233" s="392">
        <v>0.83261611522805545</v>
      </c>
      <c r="I233" s="319">
        <v>2017</v>
      </c>
      <c r="J233" s="391">
        <f t="shared" si="10"/>
        <v>0.83261611522805545</v>
      </c>
      <c r="K233" s="319" t="s">
        <v>173</v>
      </c>
      <c r="L233" s="319" t="s">
        <v>689</v>
      </c>
      <c r="M233" s="568"/>
      <c r="N233" s="393"/>
    </row>
    <row r="234" spans="6:14" ht="13.5" customHeight="1" x14ac:dyDescent="0.25">
      <c r="F234" s="590"/>
      <c r="G234" s="246" t="s">
        <v>528</v>
      </c>
      <c r="H234" s="239">
        <v>2.73</v>
      </c>
      <c r="I234" s="239">
        <v>2017</v>
      </c>
      <c r="J234" s="391">
        <f t="shared" si="10"/>
        <v>2.73</v>
      </c>
      <c r="K234" s="239" t="s">
        <v>173</v>
      </c>
      <c r="L234" s="239" t="s">
        <v>689</v>
      </c>
      <c r="M234" s="593"/>
      <c r="N234" s="296"/>
    </row>
    <row r="235" spans="6:14" x14ac:dyDescent="0.25">
      <c r="F235" s="591"/>
      <c r="G235" s="300" t="s">
        <v>529</v>
      </c>
      <c r="H235" s="321">
        <v>1.1200000000000001</v>
      </c>
      <c r="I235" s="321">
        <v>2017</v>
      </c>
      <c r="J235" s="394">
        <f t="shared" ref="J235:J241" si="11">H235</f>
        <v>1.1200000000000001</v>
      </c>
      <c r="K235" s="321" t="s">
        <v>173</v>
      </c>
      <c r="L235" s="321" t="s">
        <v>689</v>
      </c>
      <c r="M235" s="572"/>
      <c r="N235" s="355"/>
    </row>
    <row r="236" spans="6:14" ht="13.5" customHeight="1" x14ac:dyDescent="0.25">
      <c r="F236" s="589" t="s">
        <v>177</v>
      </c>
      <c r="G236" s="299" t="s">
        <v>178</v>
      </c>
      <c r="H236" s="390">
        <v>0.85194274028629857</v>
      </c>
      <c r="I236" s="395">
        <v>2017</v>
      </c>
      <c r="J236" s="390">
        <f t="shared" si="11"/>
        <v>0.85194274028629857</v>
      </c>
      <c r="K236" s="235" t="s">
        <v>174</v>
      </c>
      <c r="L236" s="597" t="s">
        <v>689</v>
      </c>
      <c r="M236" s="235" t="s">
        <v>688</v>
      </c>
      <c r="N236" s="351"/>
    </row>
    <row r="237" spans="6:14" x14ac:dyDescent="0.25">
      <c r="F237" s="590"/>
      <c r="G237" s="246" t="s">
        <v>179</v>
      </c>
      <c r="H237" s="391" t="s">
        <v>160</v>
      </c>
      <c r="I237" s="395">
        <v>2017</v>
      </c>
      <c r="J237" s="391" t="str">
        <f t="shared" si="11"/>
        <v>-</v>
      </c>
      <c r="K237" s="239" t="s">
        <v>174</v>
      </c>
      <c r="L237" s="595"/>
      <c r="M237" s="239"/>
      <c r="N237" s="296"/>
    </row>
    <row r="238" spans="6:14" x14ac:dyDescent="0.25">
      <c r="F238" s="590"/>
      <c r="G238" s="246" t="s">
        <v>180</v>
      </c>
      <c r="H238" s="391">
        <v>5.2803788612635884E-2</v>
      </c>
      <c r="I238" s="395">
        <v>2017</v>
      </c>
      <c r="J238" s="391">
        <f t="shared" si="11"/>
        <v>5.2803788612635884E-2</v>
      </c>
      <c r="K238" s="239" t="s">
        <v>174</v>
      </c>
      <c r="L238" s="595"/>
      <c r="M238" s="239"/>
      <c r="N238" s="296"/>
    </row>
    <row r="239" spans="6:14" x14ac:dyDescent="0.25">
      <c r="F239" s="590"/>
      <c r="G239" s="246" t="s">
        <v>181</v>
      </c>
      <c r="H239" s="391">
        <v>9.600688838661069E-3</v>
      </c>
      <c r="I239" s="395">
        <v>2017</v>
      </c>
      <c r="J239" s="391">
        <f t="shared" si="11"/>
        <v>9.600688838661069E-3</v>
      </c>
      <c r="K239" s="239" t="s">
        <v>174</v>
      </c>
      <c r="L239" s="595"/>
      <c r="M239" s="239"/>
      <c r="N239" s="296"/>
    </row>
    <row r="240" spans="6:14" x14ac:dyDescent="0.25">
      <c r="F240" s="590"/>
      <c r="G240" s="246" t="s">
        <v>182</v>
      </c>
      <c r="H240" s="391">
        <v>7.0153912388332795E-2</v>
      </c>
      <c r="I240" s="395">
        <v>2017</v>
      </c>
      <c r="J240" s="391">
        <f t="shared" si="11"/>
        <v>7.0153912388332795E-2</v>
      </c>
      <c r="K240" s="239" t="s">
        <v>174</v>
      </c>
      <c r="L240" s="595"/>
      <c r="M240" s="239"/>
      <c r="N240" s="296"/>
    </row>
    <row r="241" spans="6:14" x14ac:dyDescent="0.25">
      <c r="F241" s="590"/>
      <c r="G241" s="246" t="s">
        <v>183</v>
      </c>
      <c r="H241" s="391">
        <v>1.5498869874071682E-2</v>
      </c>
      <c r="I241" s="395">
        <v>2017</v>
      </c>
      <c r="J241" s="391">
        <f t="shared" si="11"/>
        <v>1.5498869874071682E-2</v>
      </c>
      <c r="K241" s="239" t="s">
        <v>174</v>
      </c>
      <c r="L241" s="595"/>
      <c r="M241" s="239"/>
      <c r="N241" s="296"/>
    </row>
    <row r="242" spans="6:14" x14ac:dyDescent="0.25">
      <c r="F242" s="590"/>
      <c r="G242" s="300" t="s">
        <v>184</v>
      </c>
      <c r="H242" s="394" t="s">
        <v>160</v>
      </c>
      <c r="I242" s="395">
        <v>2017</v>
      </c>
      <c r="J242" s="394"/>
      <c r="K242" s="321" t="s">
        <v>174</v>
      </c>
      <c r="L242" s="598"/>
      <c r="M242" s="321"/>
      <c r="N242" s="355"/>
    </row>
    <row r="243" spans="6:14" x14ac:dyDescent="0.25">
      <c r="F243" s="590"/>
      <c r="G243" s="299" t="s">
        <v>185</v>
      </c>
      <c r="H243" s="390">
        <v>0.58012170385395534</v>
      </c>
      <c r="I243" s="395">
        <v>2017</v>
      </c>
      <c r="J243" s="390">
        <f t="shared" ref="J243:J270" si="12">H243</f>
        <v>0.58012170385395534</v>
      </c>
      <c r="K243" s="235" t="s">
        <v>174</v>
      </c>
      <c r="L243" s="597" t="s">
        <v>689</v>
      </c>
      <c r="M243" s="235" t="s">
        <v>688</v>
      </c>
      <c r="N243" s="351"/>
    </row>
    <row r="244" spans="6:14" x14ac:dyDescent="0.25">
      <c r="F244" s="590"/>
      <c r="G244" s="246" t="s">
        <v>186</v>
      </c>
      <c r="H244" s="391" t="s">
        <v>160</v>
      </c>
      <c r="I244" s="395">
        <v>2017</v>
      </c>
      <c r="J244" s="391" t="str">
        <f t="shared" si="12"/>
        <v>-</v>
      </c>
      <c r="K244" s="395" t="s">
        <v>174</v>
      </c>
      <c r="L244" s="595"/>
      <c r="M244" s="239"/>
      <c r="N244" s="296"/>
    </row>
    <row r="245" spans="6:14" x14ac:dyDescent="0.25">
      <c r="F245" s="590"/>
      <c r="G245" s="246" t="s">
        <v>187</v>
      </c>
      <c r="H245" s="391">
        <v>9.7363083164300201E-2</v>
      </c>
      <c r="I245" s="395">
        <v>2017</v>
      </c>
      <c r="J245" s="391">
        <f t="shared" si="12"/>
        <v>9.7363083164300201E-2</v>
      </c>
      <c r="K245" s="239" t="s">
        <v>174</v>
      </c>
      <c r="L245" s="595"/>
      <c r="M245" s="239"/>
      <c r="N245" s="296"/>
    </row>
    <row r="246" spans="6:14" x14ac:dyDescent="0.25">
      <c r="F246" s="590"/>
      <c r="G246" s="246" t="s">
        <v>188</v>
      </c>
      <c r="H246" s="391">
        <v>1.7241379310344827E-2</v>
      </c>
      <c r="I246" s="395">
        <v>2017</v>
      </c>
      <c r="J246" s="391">
        <f t="shared" si="12"/>
        <v>1.7241379310344827E-2</v>
      </c>
      <c r="K246" s="239" t="s">
        <v>174</v>
      </c>
      <c r="L246" s="595"/>
      <c r="M246" s="239"/>
      <c r="N246" s="296"/>
    </row>
    <row r="247" spans="6:14" x14ac:dyDescent="0.25">
      <c r="F247" s="590"/>
      <c r="G247" s="246" t="s">
        <v>189</v>
      </c>
      <c r="H247" s="391">
        <v>0.27687626774847868</v>
      </c>
      <c r="I247" s="395">
        <v>2017</v>
      </c>
      <c r="J247" s="391">
        <f t="shared" si="12"/>
        <v>0.27687626774847868</v>
      </c>
      <c r="K247" s="239" t="s">
        <v>174</v>
      </c>
      <c r="L247" s="595"/>
      <c r="M247" s="239"/>
      <c r="N247" s="296"/>
    </row>
    <row r="248" spans="6:14" x14ac:dyDescent="0.25">
      <c r="F248" s="590"/>
      <c r="G248" s="246" t="s">
        <v>190</v>
      </c>
      <c r="H248" s="391">
        <v>1.0141987829614604E-3</v>
      </c>
      <c r="I248" s="395">
        <v>2017</v>
      </c>
      <c r="J248" s="391">
        <f t="shared" si="12"/>
        <v>1.0141987829614604E-3</v>
      </c>
      <c r="K248" s="239" t="s">
        <v>174</v>
      </c>
      <c r="L248" s="595"/>
      <c r="M248" s="239"/>
      <c r="N248" s="296"/>
    </row>
    <row r="249" spans="6:14" x14ac:dyDescent="0.25">
      <c r="F249" s="590"/>
      <c r="G249" s="300" t="s">
        <v>191</v>
      </c>
      <c r="H249" s="394" t="s">
        <v>160</v>
      </c>
      <c r="I249" s="395">
        <v>2017</v>
      </c>
      <c r="J249" s="394" t="str">
        <f t="shared" si="12"/>
        <v>-</v>
      </c>
      <c r="K249" s="396" t="s">
        <v>174</v>
      </c>
      <c r="L249" s="598"/>
      <c r="M249" s="321"/>
      <c r="N249" s="355"/>
    </row>
    <row r="250" spans="6:14" ht="13.5" customHeight="1" x14ac:dyDescent="0.25">
      <c r="F250" s="590"/>
      <c r="G250" s="299" t="s">
        <v>192</v>
      </c>
      <c r="H250" s="390">
        <v>0.46948673043243971</v>
      </c>
      <c r="I250" s="395">
        <v>2017</v>
      </c>
      <c r="J250" s="390">
        <f t="shared" si="12"/>
        <v>0.46948673043243971</v>
      </c>
      <c r="K250" s="235" t="s">
        <v>174</v>
      </c>
      <c r="L250" s="597" t="s">
        <v>689</v>
      </c>
      <c r="M250" s="235" t="s">
        <v>688</v>
      </c>
      <c r="N250" s="351"/>
    </row>
    <row r="251" spans="6:14" x14ac:dyDescent="0.25">
      <c r="F251" s="590"/>
      <c r="G251" s="246" t="s">
        <v>193</v>
      </c>
      <c r="H251" s="391" t="s">
        <v>160</v>
      </c>
      <c r="I251" s="395">
        <v>2017</v>
      </c>
      <c r="J251" s="391" t="str">
        <f t="shared" si="12"/>
        <v>-</v>
      </c>
      <c r="K251" s="239" t="s">
        <v>174</v>
      </c>
      <c r="L251" s="595"/>
      <c r="M251" s="239"/>
      <c r="N251" s="296"/>
    </row>
    <row r="252" spans="6:14" x14ac:dyDescent="0.25">
      <c r="F252" s="590"/>
      <c r="G252" s="246" t="s">
        <v>194</v>
      </c>
      <c r="H252" s="391">
        <v>0.38596254883470293</v>
      </c>
      <c r="I252" s="395">
        <v>2017</v>
      </c>
      <c r="J252" s="391">
        <f t="shared" si="12"/>
        <v>0.38596254883470293</v>
      </c>
      <c r="K252" s="239" t="s">
        <v>174</v>
      </c>
      <c r="L252" s="595"/>
      <c r="M252" s="239"/>
      <c r="N252" s="296" t="s">
        <v>175</v>
      </c>
    </row>
    <row r="253" spans="6:14" x14ac:dyDescent="0.25">
      <c r="F253" s="590"/>
      <c r="G253" s="246" t="s">
        <v>195</v>
      </c>
      <c r="H253" s="391">
        <v>9.4301495352283448E-3</v>
      </c>
      <c r="I253" s="395">
        <v>2017</v>
      </c>
      <c r="J253" s="391">
        <f t="shared" si="12"/>
        <v>9.4301495352283448E-3</v>
      </c>
      <c r="K253" s="239" t="s">
        <v>174</v>
      </c>
      <c r="L253" s="595"/>
      <c r="M253" s="239"/>
      <c r="N253" s="296"/>
    </row>
    <row r="254" spans="6:14" x14ac:dyDescent="0.25">
      <c r="F254" s="590"/>
      <c r="G254" s="246" t="s">
        <v>196</v>
      </c>
      <c r="H254" s="391">
        <v>9.4705644618078941E-2</v>
      </c>
      <c r="I254" s="395">
        <v>2017</v>
      </c>
      <c r="J254" s="391">
        <f t="shared" si="12"/>
        <v>9.4705644618078941E-2</v>
      </c>
      <c r="K254" s="239" t="s">
        <v>174</v>
      </c>
      <c r="L254" s="595"/>
      <c r="M254" s="239"/>
      <c r="N254" s="296"/>
    </row>
    <row r="255" spans="6:14" x14ac:dyDescent="0.25">
      <c r="F255" s="590"/>
      <c r="G255" s="246" t="s">
        <v>197</v>
      </c>
      <c r="H255" s="391">
        <v>1.077731375454668E-3</v>
      </c>
      <c r="I255" s="395">
        <v>2017</v>
      </c>
      <c r="J255" s="391">
        <f t="shared" si="12"/>
        <v>1.077731375454668E-3</v>
      </c>
      <c r="K255" s="239" t="s">
        <v>174</v>
      </c>
      <c r="L255" s="595"/>
      <c r="M255" s="239"/>
      <c r="N255" s="296"/>
    </row>
    <row r="256" spans="6:14" x14ac:dyDescent="0.25">
      <c r="F256" s="590"/>
      <c r="G256" s="300" t="s">
        <v>198</v>
      </c>
      <c r="H256" s="394" t="s">
        <v>160</v>
      </c>
      <c r="I256" s="395">
        <v>2017</v>
      </c>
      <c r="J256" s="394" t="str">
        <f t="shared" si="12"/>
        <v>-</v>
      </c>
      <c r="K256" s="396" t="s">
        <v>174</v>
      </c>
      <c r="L256" s="598"/>
      <c r="M256" s="321"/>
      <c r="N256" s="355"/>
    </row>
    <row r="257" spans="6:14" x14ac:dyDescent="0.25">
      <c r="F257" s="590"/>
      <c r="G257" s="299" t="s">
        <v>199</v>
      </c>
      <c r="H257" s="390">
        <v>0.83621815577338987</v>
      </c>
      <c r="I257" s="395">
        <v>2017</v>
      </c>
      <c r="J257" s="390">
        <f t="shared" si="12"/>
        <v>0.83621815577338987</v>
      </c>
      <c r="K257" s="239" t="s">
        <v>174</v>
      </c>
      <c r="L257" s="235" t="s">
        <v>689</v>
      </c>
      <c r="M257" s="235" t="s">
        <v>688</v>
      </c>
      <c r="N257" s="351" t="s">
        <v>206</v>
      </c>
    </row>
    <row r="258" spans="6:14" x14ac:dyDescent="0.25">
      <c r="F258" s="590"/>
      <c r="G258" s="246" t="s">
        <v>200</v>
      </c>
      <c r="H258" s="391" t="s">
        <v>160</v>
      </c>
      <c r="I258" s="395">
        <v>2017</v>
      </c>
      <c r="J258" s="391" t="str">
        <f t="shared" si="12"/>
        <v>-</v>
      </c>
      <c r="K258" s="239" t="s">
        <v>174</v>
      </c>
      <c r="L258" s="239"/>
      <c r="M258" s="239"/>
      <c r="N258" s="397" t="s">
        <v>206</v>
      </c>
    </row>
    <row r="259" spans="6:14" x14ac:dyDescent="0.25">
      <c r="F259" s="590"/>
      <c r="G259" s="246" t="s">
        <v>201</v>
      </c>
      <c r="H259" s="391">
        <v>4.9577985001263938E-2</v>
      </c>
      <c r="I259" s="395">
        <v>2017</v>
      </c>
      <c r="J259" s="391">
        <f t="shared" si="12"/>
        <v>4.9577985001263938E-2</v>
      </c>
      <c r="K259" s="239" t="s">
        <v>174</v>
      </c>
      <c r="L259" s="239"/>
      <c r="M259" s="239"/>
      <c r="N259" s="296" t="s">
        <v>206</v>
      </c>
    </row>
    <row r="260" spans="6:14" x14ac:dyDescent="0.25">
      <c r="F260" s="590"/>
      <c r="G260" s="246" t="s">
        <v>202</v>
      </c>
      <c r="H260" s="391">
        <v>8.3490155323989543E-3</v>
      </c>
      <c r="I260" s="395">
        <v>2017</v>
      </c>
      <c r="J260" s="391">
        <f t="shared" si="12"/>
        <v>8.3490155323989543E-3</v>
      </c>
      <c r="K260" s="239" t="s">
        <v>174</v>
      </c>
      <c r="L260" s="239"/>
      <c r="M260" s="239"/>
      <c r="N260" s="296" t="s">
        <v>206</v>
      </c>
    </row>
    <row r="261" spans="6:14" x14ac:dyDescent="0.25">
      <c r="F261" s="590"/>
      <c r="G261" s="246" t="s">
        <v>203</v>
      </c>
      <c r="H261" s="391">
        <v>0.10039182091396792</v>
      </c>
      <c r="I261" s="395">
        <v>2017</v>
      </c>
      <c r="J261" s="391">
        <f t="shared" si="12"/>
        <v>0.10039182091396792</v>
      </c>
      <c r="K261" s="239" t="s">
        <v>174</v>
      </c>
      <c r="L261" s="239"/>
      <c r="M261" s="239"/>
      <c r="N261" s="296" t="s">
        <v>206</v>
      </c>
    </row>
    <row r="262" spans="6:14" x14ac:dyDescent="0.25">
      <c r="F262" s="590"/>
      <c r="G262" s="246" t="s">
        <v>204</v>
      </c>
      <c r="H262" s="391">
        <v>5.4770665393365729E-3</v>
      </c>
      <c r="I262" s="395">
        <v>2017</v>
      </c>
      <c r="J262" s="391">
        <f t="shared" si="12"/>
        <v>5.4770665393365729E-3</v>
      </c>
      <c r="K262" s="239" t="s">
        <v>174</v>
      </c>
      <c r="L262" s="239"/>
      <c r="M262" s="239"/>
      <c r="N262" s="296" t="s">
        <v>206</v>
      </c>
    </row>
    <row r="263" spans="6:14" x14ac:dyDescent="0.25">
      <c r="F263" s="590"/>
      <c r="G263" s="300" t="s">
        <v>205</v>
      </c>
      <c r="H263" s="394" t="s">
        <v>160</v>
      </c>
      <c r="I263" s="395">
        <v>2017</v>
      </c>
      <c r="J263" s="394" t="str">
        <f t="shared" si="12"/>
        <v>-</v>
      </c>
      <c r="K263" s="396" t="s">
        <v>174</v>
      </c>
      <c r="L263" s="321"/>
      <c r="M263" s="321"/>
      <c r="N263" s="355" t="s">
        <v>206</v>
      </c>
    </row>
    <row r="264" spans="6:14" x14ac:dyDescent="0.25">
      <c r="F264" s="590"/>
      <c r="G264" s="299" t="s">
        <v>521</v>
      </c>
      <c r="H264" s="390">
        <v>0.76503787688757341</v>
      </c>
      <c r="I264" s="395">
        <v>2017</v>
      </c>
      <c r="J264" s="390">
        <f t="shared" si="12"/>
        <v>0.76503787688757341</v>
      </c>
      <c r="K264" s="239" t="s">
        <v>174</v>
      </c>
      <c r="L264" s="235" t="s">
        <v>689</v>
      </c>
      <c r="M264" s="235" t="s">
        <v>688</v>
      </c>
      <c r="N264" s="351"/>
    </row>
    <row r="265" spans="6:14" x14ac:dyDescent="0.25">
      <c r="F265" s="590"/>
      <c r="G265" s="246" t="s">
        <v>522</v>
      </c>
      <c r="H265" s="391" t="s">
        <v>160</v>
      </c>
      <c r="I265" s="395">
        <v>2017</v>
      </c>
      <c r="J265" s="391" t="str">
        <f t="shared" si="12"/>
        <v>-</v>
      </c>
      <c r="K265" s="239" t="s">
        <v>174</v>
      </c>
      <c r="L265" s="239"/>
      <c r="M265" s="239"/>
      <c r="N265" s="296"/>
    </row>
    <row r="266" spans="6:14" x14ac:dyDescent="0.25">
      <c r="F266" s="590"/>
      <c r="G266" s="246" t="s">
        <v>523</v>
      </c>
      <c r="H266" s="391">
        <v>2.9724577334069132E-2</v>
      </c>
      <c r="I266" s="395">
        <v>2017</v>
      </c>
      <c r="J266" s="391">
        <f t="shared" si="12"/>
        <v>2.9724577334069132E-2</v>
      </c>
      <c r="K266" s="239" t="s">
        <v>174</v>
      </c>
      <c r="L266" s="239"/>
      <c r="M266" s="239"/>
      <c r="N266" s="296"/>
    </row>
    <row r="267" spans="6:14" x14ac:dyDescent="0.25">
      <c r="F267" s="590"/>
      <c r="G267" s="246" t="s">
        <v>524</v>
      </c>
      <c r="H267" s="391">
        <v>1.8838107660663222E-2</v>
      </c>
      <c r="I267" s="395">
        <v>2017</v>
      </c>
      <c r="J267" s="391">
        <f t="shared" si="12"/>
        <v>1.8838107660663222E-2</v>
      </c>
      <c r="K267" s="239" t="s">
        <v>174</v>
      </c>
      <c r="L267" s="239"/>
      <c r="M267" s="239"/>
      <c r="N267" s="296"/>
    </row>
    <row r="268" spans="6:14" x14ac:dyDescent="0.25">
      <c r="F268" s="590"/>
      <c r="G268" s="246" t="s">
        <v>525</v>
      </c>
      <c r="H268" s="391">
        <v>0.17792103546882054</v>
      </c>
      <c r="I268" s="395">
        <v>2017</v>
      </c>
      <c r="J268" s="391">
        <f t="shared" si="12"/>
        <v>0.17792103546882054</v>
      </c>
      <c r="K268" s="239" t="s">
        <v>174</v>
      </c>
      <c r="L268" s="239"/>
      <c r="M268" s="239"/>
      <c r="N268" s="296"/>
    </row>
    <row r="269" spans="6:14" x14ac:dyDescent="0.25">
      <c r="F269" s="590"/>
      <c r="G269" s="246" t="s">
        <v>526</v>
      </c>
      <c r="H269" s="391">
        <v>8.4784026488737268E-3</v>
      </c>
      <c r="I269" s="395">
        <v>2017</v>
      </c>
      <c r="J269" s="391">
        <f t="shared" si="12"/>
        <v>8.4784026488737268E-3</v>
      </c>
      <c r="K269" s="239" t="s">
        <v>174</v>
      </c>
      <c r="L269" s="239"/>
      <c r="M269" s="239"/>
      <c r="N269" s="296"/>
    </row>
    <row r="270" spans="6:14" x14ac:dyDescent="0.25">
      <c r="F270" s="591"/>
      <c r="G270" s="300" t="s">
        <v>527</v>
      </c>
      <c r="H270" s="394" t="s">
        <v>160</v>
      </c>
      <c r="I270" s="395">
        <v>2017</v>
      </c>
      <c r="J270" s="394" t="str">
        <f t="shared" si="12"/>
        <v>-</v>
      </c>
      <c r="K270" s="396" t="s">
        <v>174</v>
      </c>
      <c r="L270" s="321"/>
      <c r="M270" s="321"/>
      <c r="N270" s="355"/>
    </row>
    <row r="271" spans="6:14" x14ac:dyDescent="0.25">
      <c r="F271" s="589" t="s">
        <v>207</v>
      </c>
      <c r="G271" s="398" t="s">
        <v>214</v>
      </c>
      <c r="H271" s="313" t="s">
        <v>160</v>
      </c>
      <c r="I271" s="313" t="s">
        <v>160</v>
      </c>
      <c r="J271" s="399">
        <f>ACS!H13/ACS!$G$13</f>
        <v>0.81802030456852792</v>
      </c>
      <c r="K271" s="313" t="s">
        <v>174</v>
      </c>
      <c r="L271" s="313"/>
      <c r="M271" s="313"/>
      <c r="N271" s="397"/>
    </row>
    <row r="272" spans="6:14" x14ac:dyDescent="0.25">
      <c r="F272" s="590"/>
      <c r="G272" s="246" t="s">
        <v>215</v>
      </c>
      <c r="H272" s="239" t="s">
        <v>160</v>
      </c>
      <c r="I272" s="239" t="s">
        <v>160</v>
      </c>
      <c r="J272" s="352">
        <f>ACS!I13/ACS!$G$13</f>
        <v>6.8908629441624347E-2</v>
      </c>
      <c r="K272" s="239" t="s">
        <v>174</v>
      </c>
      <c r="L272" s="239"/>
      <c r="M272" s="239"/>
      <c r="N272" s="296"/>
    </row>
    <row r="273" spans="6:14" x14ac:dyDescent="0.25">
      <c r="F273" s="590"/>
      <c r="G273" s="246" t="s">
        <v>216</v>
      </c>
      <c r="H273" s="239" t="s">
        <v>160</v>
      </c>
      <c r="I273" s="239" t="s">
        <v>160</v>
      </c>
      <c r="J273" s="352">
        <f>ACS!J13/ACS!$G$13</f>
        <v>1.903553299492386E-4</v>
      </c>
      <c r="K273" s="239" t="s">
        <v>174</v>
      </c>
      <c r="L273" s="239"/>
      <c r="M273" s="239"/>
      <c r="N273" s="296"/>
    </row>
    <row r="274" spans="6:14" x14ac:dyDescent="0.25">
      <c r="F274" s="590"/>
      <c r="G274" s="246" t="s">
        <v>217</v>
      </c>
      <c r="H274" s="352">
        <f>ACS!K13/ACS!$G$13</f>
        <v>1.8401015228426396E-2</v>
      </c>
      <c r="I274" s="239" t="s">
        <v>160</v>
      </c>
      <c r="J274" s="352">
        <f>H274/J239</f>
        <v>1.9166348933554895</v>
      </c>
      <c r="K274" s="239" t="s">
        <v>174</v>
      </c>
      <c r="L274" s="239"/>
      <c r="M274" s="239"/>
      <c r="N274" s="296"/>
    </row>
    <row r="275" spans="6:14" x14ac:dyDescent="0.25">
      <c r="F275" s="590"/>
      <c r="G275" s="246" t="s">
        <v>208</v>
      </c>
      <c r="H275" s="400">
        <f>ACS!L13/ACS!$G$13</f>
        <v>2.6269035532994922E-2</v>
      </c>
      <c r="I275" s="239" t="s">
        <v>160</v>
      </c>
      <c r="J275" s="352">
        <f>H275/J240</f>
        <v>0.37444861788440598</v>
      </c>
      <c r="K275" s="239" t="s">
        <v>174</v>
      </c>
      <c r="L275" s="239"/>
      <c r="M275" s="239"/>
      <c r="N275" s="296"/>
    </row>
    <row r="276" spans="6:14" x14ac:dyDescent="0.25">
      <c r="F276" s="590"/>
      <c r="G276" s="246" t="s">
        <v>218</v>
      </c>
      <c r="H276" s="239" t="s">
        <v>160</v>
      </c>
      <c r="I276" s="239" t="s">
        <v>160</v>
      </c>
      <c r="J276" s="352">
        <f>ACS!M13/ACS!$G$13</f>
        <v>5.076142131979695E-3</v>
      </c>
      <c r="K276" s="239" t="s">
        <v>174</v>
      </c>
      <c r="L276" s="239"/>
      <c r="M276" s="239"/>
      <c r="N276" s="296"/>
    </row>
    <row r="277" spans="6:14" x14ac:dyDescent="0.25">
      <c r="F277" s="590"/>
      <c r="G277" s="300" t="s">
        <v>219</v>
      </c>
      <c r="H277" s="321" t="s">
        <v>160</v>
      </c>
      <c r="I277" s="321" t="s">
        <v>160</v>
      </c>
      <c r="J277" s="361">
        <f>ACS!N13/ACS!$G$13</f>
        <v>6.3134517766497464E-2</v>
      </c>
      <c r="K277" s="239" t="s">
        <v>174</v>
      </c>
      <c r="L277" s="321"/>
      <c r="M277" s="321"/>
      <c r="N277" s="355"/>
    </row>
    <row r="278" spans="6:14" x14ac:dyDescent="0.25">
      <c r="F278" s="590"/>
      <c r="G278" s="299" t="s">
        <v>220</v>
      </c>
      <c r="H278" s="235" t="s">
        <v>160</v>
      </c>
      <c r="I278" s="235" t="s">
        <v>160</v>
      </c>
      <c r="J278" s="357">
        <f>ACS!H14/ACS!$G$14</f>
        <v>0.82363520269803847</v>
      </c>
      <c r="K278" s="235" t="s">
        <v>174</v>
      </c>
      <c r="L278" s="235"/>
      <c r="M278" s="235"/>
      <c r="N278" s="351"/>
    </row>
    <row r="279" spans="6:14" x14ac:dyDescent="0.25">
      <c r="F279" s="590"/>
      <c r="G279" s="246" t="s">
        <v>221</v>
      </c>
      <c r="H279" s="239" t="s">
        <v>160</v>
      </c>
      <c r="I279" s="239" t="s">
        <v>160</v>
      </c>
      <c r="J279" s="352">
        <f>ACS!I14/ACS!$G$14</f>
        <v>7.2592375279813021E-2</v>
      </c>
      <c r="K279" s="239" t="s">
        <v>174</v>
      </c>
      <c r="L279" s="239"/>
      <c r="M279" s="239"/>
      <c r="N279" s="296"/>
    </row>
    <row r="280" spans="6:14" x14ac:dyDescent="0.25">
      <c r="F280" s="590"/>
      <c r="G280" s="246" t="s">
        <v>222</v>
      </c>
      <c r="H280" s="239" t="s">
        <v>160</v>
      </c>
      <c r="I280" s="239" t="s">
        <v>160</v>
      </c>
      <c r="J280" s="352">
        <f>ACS!J14/ACS!$G$14</f>
        <v>1.2523790270888597E-3</v>
      </c>
      <c r="K280" s="239" t="s">
        <v>174</v>
      </c>
      <c r="L280" s="239"/>
      <c r="M280" s="239"/>
      <c r="N280" s="296"/>
    </row>
    <row r="281" spans="6:14" x14ac:dyDescent="0.25">
      <c r="F281" s="590"/>
      <c r="G281" s="246" t="s">
        <v>209</v>
      </c>
      <c r="H281" s="401">
        <f>ACS!K14/ACS!$G$14</f>
        <v>1.0724111747709724E-2</v>
      </c>
      <c r="I281" s="239" t="s">
        <v>160</v>
      </c>
      <c r="J281" s="352">
        <f>H281/J239</f>
        <v>1.1170148234077473</v>
      </c>
      <c r="K281" s="239" t="s">
        <v>174</v>
      </c>
      <c r="L281" s="239"/>
      <c r="M281" s="239"/>
      <c r="N281" s="296"/>
    </row>
    <row r="282" spans="6:14" x14ac:dyDescent="0.25">
      <c r="F282" s="590"/>
      <c r="G282" s="246" t="s">
        <v>223</v>
      </c>
      <c r="H282" s="401">
        <f>ACS!L14/ACS!$G$14</f>
        <v>2.2340666817872532E-2</v>
      </c>
      <c r="I282" s="239" t="s">
        <v>160</v>
      </c>
      <c r="J282" s="352">
        <f>H282/J240</f>
        <v>0.31845218687458376</v>
      </c>
      <c r="K282" s="239" t="s">
        <v>174</v>
      </c>
      <c r="L282" s="239"/>
      <c r="M282" s="239"/>
      <c r="N282" s="296"/>
    </row>
    <row r="283" spans="6:14" x14ac:dyDescent="0.25">
      <c r="F283" s="590"/>
      <c r="G283" s="246" t="s">
        <v>224</v>
      </c>
      <c r="H283" s="239" t="s">
        <v>160</v>
      </c>
      <c r="I283" s="239" t="s">
        <v>160</v>
      </c>
      <c r="J283" s="352">
        <f>ACS!M14/ACS!$G$14</f>
        <v>4.5854822645379524E-3</v>
      </c>
      <c r="K283" s="239" t="s">
        <v>174</v>
      </c>
      <c r="L283" s="239"/>
      <c r="M283" s="239"/>
      <c r="N283" s="296"/>
    </row>
    <row r="284" spans="6:14" x14ac:dyDescent="0.25">
      <c r="F284" s="590"/>
      <c r="G284" s="300" t="s">
        <v>225</v>
      </c>
      <c r="H284" s="321" t="s">
        <v>160</v>
      </c>
      <c r="I284" s="321" t="s">
        <v>160</v>
      </c>
      <c r="J284" s="361">
        <f>ACS!N14/ACS!$G$14</f>
        <v>6.4869782164939299E-2</v>
      </c>
      <c r="K284" s="321" t="s">
        <v>174</v>
      </c>
      <c r="L284" s="321"/>
      <c r="M284" s="321"/>
      <c r="N284" s="355"/>
    </row>
    <row r="285" spans="6:14" x14ac:dyDescent="0.25">
      <c r="F285" s="590"/>
      <c r="G285" s="299" t="s">
        <v>226</v>
      </c>
      <c r="H285" s="235"/>
      <c r="I285" s="235"/>
      <c r="J285" s="357">
        <f>J243/(SUM(J243,J245,J248))*(1-(J288+J289))</f>
        <v>0.73810968495052398</v>
      </c>
      <c r="K285" s="235" t="s">
        <v>174</v>
      </c>
      <c r="L285" s="235"/>
      <c r="M285" s="235"/>
      <c r="N285" s="351"/>
    </row>
    <row r="286" spans="6:14" x14ac:dyDescent="0.25">
      <c r="F286" s="590"/>
      <c r="G286" s="246" t="s">
        <v>227</v>
      </c>
      <c r="H286" s="239"/>
      <c r="I286" s="239"/>
      <c r="J286" s="352">
        <v>0</v>
      </c>
      <c r="K286" s="239" t="s">
        <v>174</v>
      </c>
      <c r="L286" s="239"/>
      <c r="M286" s="239"/>
      <c r="N286" s="296"/>
    </row>
    <row r="287" spans="6:14" x14ac:dyDescent="0.25">
      <c r="F287" s="590"/>
      <c r="G287" s="246" t="s">
        <v>228</v>
      </c>
      <c r="H287" s="239"/>
      <c r="I287" s="239"/>
      <c r="J287" s="352">
        <f>J245/(SUM(J243,J245,J248))*(1-(J288+J289))</f>
        <v>0.12387854852316486</v>
      </c>
      <c r="K287" s="239" t="s">
        <v>174</v>
      </c>
      <c r="L287" s="239"/>
      <c r="M287" s="239"/>
      <c r="N287" s="296"/>
    </row>
    <row r="288" spans="6:14" x14ac:dyDescent="0.25">
      <c r="F288" s="590"/>
      <c r="G288" s="246" t="s">
        <v>229</v>
      </c>
      <c r="H288" s="239"/>
      <c r="I288" s="239"/>
      <c r="J288" s="352">
        <f>J274*J246</f>
        <v>3.30454291957843E-2</v>
      </c>
      <c r="K288" s="239" t="s">
        <v>174</v>
      </c>
      <c r="L288" s="239"/>
      <c r="M288" s="239"/>
      <c r="N288" s="296"/>
    </row>
    <row r="289" spans="6:14" x14ac:dyDescent="0.25">
      <c r="F289" s="590"/>
      <c r="G289" s="246" t="s">
        <v>210</v>
      </c>
      <c r="H289" s="239"/>
      <c r="I289" s="239"/>
      <c r="J289" s="352">
        <f>J275*J247</f>
        <v>0.10367593578341057</v>
      </c>
      <c r="K289" s="239" t="s">
        <v>174</v>
      </c>
      <c r="L289" s="239"/>
      <c r="M289" s="239"/>
      <c r="N289" s="296"/>
    </row>
    <row r="290" spans="6:14" x14ac:dyDescent="0.25">
      <c r="F290" s="590"/>
      <c r="G290" s="246" t="s">
        <v>230</v>
      </c>
      <c r="H290" s="239"/>
      <c r="I290" s="239"/>
      <c r="J290" s="352">
        <f>J248/(SUM(J243,J245,J248))*(1-(J288+J289))</f>
        <v>1.2904015471163007E-3</v>
      </c>
      <c r="K290" s="239" t="s">
        <v>174</v>
      </c>
      <c r="L290" s="239"/>
      <c r="M290" s="239"/>
      <c r="N290" s="296"/>
    </row>
    <row r="291" spans="6:14" x14ac:dyDescent="0.25">
      <c r="F291" s="590"/>
      <c r="G291" s="300" t="s">
        <v>231</v>
      </c>
      <c r="H291" s="321"/>
      <c r="I291" s="321"/>
      <c r="J291" s="361" t="s">
        <v>160</v>
      </c>
      <c r="K291" s="321" t="s">
        <v>160</v>
      </c>
      <c r="L291" s="321"/>
      <c r="M291" s="321"/>
      <c r="N291" s="355"/>
    </row>
    <row r="292" spans="6:14" x14ac:dyDescent="0.25">
      <c r="F292" s="590"/>
      <c r="G292" s="299" t="s">
        <v>232</v>
      </c>
      <c r="H292" s="235"/>
      <c r="I292" s="235"/>
      <c r="J292" s="357">
        <f>J243/(SUM(J243,J245,J248))*(1-(J295+J296))</f>
        <v>0.76315339743493438</v>
      </c>
      <c r="K292" s="235" t="s">
        <v>174</v>
      </c>
      <c r="L292" s="235"/>
      <c r="M292" s="235"/>
      <c r="N292" s="351"/>
    </row>
    <row r="293" spans="6:14" x14ac:dyDescent="0.25">
      <c r="F293" s="590"/>
      <c r="G293" s="246" t="s">
        <v>233</v>
      </c>
      <c r="H293" s="239"/>
      <c r="I293" s="239"/>
      <c r="J293" s="352">
        <v>0</v>
      </c>
      <c r="K293" s="239" t="s">
        <v>174</v>
      </c>
      <c r="L293" s="239"/>
      <c r="M293" s="239"/>
      <c r="N293" s="296"/>
    </row>
    <row r="294" spans="6:14" x14ac:dyDescent="0.25">
      <c r="F294" s="590"/>
      <c r="G294" s="246" t="s">
        <v>234</v>
      </c>
      <c r="H294" s="239"/>
      <c r="I294" s="239"/>
      <c r="J294" s="352">
        <f>J245/(SUM(J243,J245,J248))*(1-(J295+J296))</f>
        <v>0.12808168907998899</v>
      </c>
      <c r="K294" s="239" t="s">
        <v>174</v>
      </c>
      <c r="L294" s="239"/>
      <c r="M294" s="239"/>
      <c r="N294" s="296"/>
    </row>
    <row r="295" spans="6:14" x14ac:dyDescent="0.25">
      <c r="F295" s="590"/>
      <c r="G295" s="246" t="s">
        <v>211</v>
      </c>
      <c r="H295" s="239"/>
      <c r="I295" s="239"/>
      <c r="J295" s="352">
        <f>J281*J246</f>
        <v>1.9258876265650815E-2</v>
      </c>
      <c r="K295" s="239" t="s">
        <v>174</v>
      </c>
      <c r="L295" s="239"/>
      <c r="M295" s="239"/>
      <c r="N295" s="296"/>
    </row>
    <row r="296" spans="6:14" x14ac:dyDescent="0.25">
      <c r="F296" s="590"/>
      <c r="G296" s="246" t="s">
        <v>235</v>
      </c>
      <c r="H296" s="239"/>
      <c r="I296" s="239"/>
      <c r="J296" s="352">
        <f>J282*J247</f>
        <v>8.8171852958175825E-2</v>
      </c>
      <c r="K296" s="239" t="s">
        <v>174</v>
      </c>
      <c r="L296" s="239"/>
      <c r="M296" s="239"/>
      <c r="N296" s="296"/>
    </row>
    <row r="297" spans="6:14" x14ac:dyDescent="0.25">
      <c r="F297" s="590"/>
      <c r="G297" s="246" t="s">
        <v>236</v>
      </c>
      <c r="H297" s="239"/>
      <c r="I297" s="239"/>
      <c r="J297" s="352">
        <f>J248/(SUM(J243,J245,J248))*(1-(J295+J296))</f>
        <v>1.3341842612498854E-3</v>
      </c>
      <c r="K297" s="239" t="s">
        <v>174</v>
      </c>
      <c r="L297" s="239"/>
      <c r="M297" s="239"/>
      <c r="N297" s="296"/>
    </row>
    <row r="298" spans="6:14" x14ac:dyDescent="0.25">
      <c r="F298" s="590"/>
      <c r="G298" s="300" t="s">
        <v>237</v>
      </c>
      <c r="H298" s="321"/>
      <c r="I298" s="321"/>
      <c r="J298" s="361" t="s">
        <v>160</v>
      </c>
      <c r="K298" s="321" t="s">
        <v>160</v>
      </c>
      <c r="L298" s="321"/>
      <c r="M298" s="321"/>
      <c r="N298" s="355"/>
    </row>
    <row r="299" spans="6:14" x14ac:dyDescent="0.25">
      <c r="F299" s="590"/>
      <c r="G299" s="299" t="s">
        <v>238</v>
      </c>
      <c r="H299" s="235"/>
      <c r="I299" s="235"/>
      <c r="J299" s="357">
        <f>J250/(SUM(J250,J251,J252,J255))*(1-(J302+J303))</f>
        <v>0.52382258346988353</v>
      </c>
      <c r="K299" s="235" t="s">
        <v>174</v>
      </c>
      <c r="L299" s="235"/>
      <c r="M299" s="235"/>
      <c r="N299" s="351"/>
    </row>
    <row r="300" spans="6:14" x14ac:dyDescent="0.25">
      <c r="F300" s="590"/>
      <c r="G300" s="246" t="s">
        <v>239</v>
      </c>
      <c r="H300" s="239"/>
      <c r="I300" s="239"/>
      <c r="J300" s="352">
        <f>IFERROR(J251/(SUM(J250,J251,J252,J255))*(1-(J302+J303)),0)</f>
        <v>0</v>
      </c>
      <c r="K300" s="239" t="s">
        <v>174</v>
      </c>
      <c r="L300" s="239"/>
      <c r="M300" s="239"/>
      <c r="N300" s="296"/>
    </row>
    <row r="301" spans="6:14" x14ac:dyDescent="0.25">
      <c r="F301" s="590"/>
      <c r="G301" s="246" t="s">
        <v>240</v>
      </c>
      <c r="H301" s="239"/>
      <c r="I301" s="239"/>
      <c r="J301" s="352">
        <f>J252/(SUM(J250,J251,J252,J255))*(1-(J302+J303))</f>
        <v>0.43063176517681956</v>
      </c>
      <c r="K301" s="239" t="s">
        <v>174</v>
      </c>
      <c r="L301" s="239"/>
      <c r="M301" s="239"/>
      <c r="N301" s="296"/>
    </row>
    <row r="302" spans="6:14" x14ac:dyDescent="0.25">
      <c r="F302" s="590"/>
      <c r="G302" s="246" t="s">
        <v>241</v>
      </c>
      <c r="H302" s="239"/>
      <c r="I302" s="239"/>
      <c r="J302" s="352">
        <f>J274*J253</f>
        <v>1.8074153648778696E-2</v>
      </c>
      <c r="K302" s="239" t="s">
        <v>174</v>
      </c>
      <c r="L302" s="239"/>
      <c r="M302" s="239"/>
      <c r="N302" s="296"/>
    </row>
    <row r="303" spans="6:14" x14ac:dyDescent="0.25">
      <c r="F303" s="590"/>
      <c r="G303" s="246" t="s">
        <v>212</v>
      </c>
      <c r="H303" s="239"/>
      <c r="I303" s="239"/>
      <c r="J303" s="352">
        <f>J275*J240</f>
        <v>2.6269035532994922E-2</v>
      </c>
      <c r="K303" s="239" t="s">
        <v>174</v>
      </c>
      <c r="L303" s="239"/>
      <c r="M303" s="239"/>
      <c r="N303" s="296"/>
    </row>
    <row r="304" spans="6:14" x14ac:dyDescent="0.25">
      <c r="F304" s="590"/>
      <c r="G304" s="246" t="s">
        <v>242</v>
      </c>
      <c r="H304" s="239"/>
      <c r="I304" s="239"/>
      <c r="J304" s="352">
        <f>J255/(SUM(J250,J251,J252,J255))*(1-(J302+J303))</f>
        <v>1.2024621715234056E-3</v>
      </c>
      <c r="K304" s="239" t="s">
        <v>174</v>
      </c>
      <c r="L304" s="239"/>
      <c r="M304" s="239"/>
      <c r="N304" s="296"/>
    </row>
    <row r="305" spans="6:14" x14ac:dyDescent="0.25">
      <c r="F305" s="590"/>
      <c r="G305" s="295" t="s">
        <v>243</v>
      </c>
      <c r="H305" s="319"/>
      <c r="I305" s="319"/>
      <c r="J305" s="392" t="s">
        <v>160</v>
      </c>
      <c r="K305" s="319" t="s">
        <v>174</v>
      </c>
      <c r="L305" s="319"/>
      <c r="M305" s="319"/>
      <c r="N305" s="393"/>
    </row>
    <row r="306" spans="6:14" x14ac:dyDescent="0.25">
      <c r="F306" s="590"/>
      <c r="G306" s="299" t="s">
        <v>244</v>
      </c>
      <c r="H306" s="235"/>
      <c r="I306" s="235"/>
      <c r="J306" s="357">
        <f>J250/(SUM(J250,J251,J252,J255))*(1-(J309+J310))</f>
        <v>0.52582344525818669</v>
      </c>
      <c r="K306" s="235" t="s">
        <v>174</v>
      </c>
      <c r="L306" s="235"/>
      <c r="M306" s="235"/>
      <c r="N306" s="351"/>
    </row>
    <row r="307" spans="6:14" x14ac:dyDescent="0.25">
      <c r="F307" s="590"/>
      <c r="G307" s="246" t="s">
        <v>245</v>
      </c>
      <c r="H307" s="239"/>
      <c r="I307" s="239"/>
      <c r="J307" s="352">
        <f>IFERROR(J251/(SUM(J250,J251,J252,J255))*(1-(J309+J310)),0)</f>
        <v>0</v>
      </c>
      <c r="K307" s="239" t="s">
        <v>174</v>
      </c>
      <c r="L307" s="239"/>
      <c r="M307" s="239"/>
      <c r="N307" s="296"/>
    </row>
    <row r="308" spans="6:14" x14ac:dyDescent="0.25">
      <c r="F308" s="590"/>
      <c r="G308" s="246" t="s">
        <v>246</v>
      </c>
      <c r="H308" s="239"/>
      <c r="I308" s="239"/>
      <c r="J308" s="352">
        <f>J252/(SUM(J250,J251,J252,J255))*(1-(J309+J310))</f>
        <v>0.4322766630314791</v>
      </c>
      <c r="K308" s="239" t="s">
        <v>174</v>
      </c>
      <c r="L308" s="239"/>
      <c r="M308" s="239"/>
      <c r="N308" s="296"/>
    </row>
    <row r="309" spans="6:14" x14ac:dyDescent="0.25">
      <c r="F309" s="590"/>
      <c r="G309" s="246" t="s">
        <v>213</v>
      </c>
      <c r="H309" s="239"/>
      <c r="I309" s="239"/>
      <c r="J309" s="352">
        <f>J281*J253</f>
        <v>1.053361681780174E-2</v>
      </c>
      <c r="K309" s="239" t="s">
        <v>174</v>
      </c>
      <c r="L309" s="239"/>
      <c r="M309" s="239"/>
      <c r="N309" s="296"/>
    </row>
    <row r="310" spans="6:14" x14ac:dyDescent="0.25">
      <c r="F310" s="590"/>
      <c r="G310" s="246" t="s">
        <v>247</v>
      </c>
      <c r="H310" s="239"/>
      <c r="I310" s="239"/>
      <c r="J310" s="352">
        <f>J282*J254</f>
        <v>3.0159219637994394E-2</v>
      </c>
      <c r="K310" s="239" t="s">
        <v>174</v>
      </c>
      <c r="L310" s="239"/>
      <c r="M310" s="239"/>
      <c r="N310" s="296"/>
    </row>
    <row r="311" spans="6:14" x14ac:dyDescent="0.25">
      <c r="F311" s="590"/>
      <c r="G311" s="246" t="s">
        <v>248</v>
      </c>
      <c r="H311" s="239"/>
      <c r="I311" s="239"/>
      <c r="J311" s="352">
        <f>J255/(SUM(J250,J251,J252,J255))*(1-(J309+J310))</f>
        <v>1.2070552545381617E-3</v>
      </c>
      <c r="K311" s="239" t="s">
        <v>174</v>
      </c>
      <c r="L311" s="239"/>
      <c r="M311" s="239"/>
      <c r="N311" s="296"/>
    </row>
    <row r="312" spans="6:14" x14ac:dyDescent="0.25">
      <c r="F312" s="590"/>
      <c r="G312" s="300" t="s">
        <v>249</v>
      </c>
      <c r="H312" s="321"/>
      <c r="I312" s="321"/>
      <c r="J312" s="361" t="s">
        <v>160</v>
      </c>
      <c r="K312" s="321" t="s">
        <v>160</v>
      </c>
      <c r="L312" s="321"/>
      <c r="M312" s="321"/>
      <c r="N312" s="355"/>
    </row>
    <row r="313" spans="6:14" x14ac:dyDescent="0.25">
      <c r="F313" s="590"/>
      <c r="G313" s="299" t="s">
        <v>250</v>
      </c>
      <c r="H313" s="235"/>
      <c r="I313" s="235"/>
      <c r="J313" s="357">
        <f>J271*(1/(1-$J$277))</f>
        <v>0.87314595326786315</v>
      </c>
      <c r="K313" s="235" t="s">
        <v>174</v>
      </c>
      <c r="L313" s="235"/>
      <c r="M313" s="235"/>
      <c r="N313" s="351"/>
    </row>
    <row r="314" spans="6:14" x14ac:dyDescent="0.25">
      <c r="F314" s="590"/>
      <c r="G314" s="246" t="s">
        <v>251</v>
      </c>
      <c r="H314" s="239"/>
      <c r="I314" s="239"/>
      <c r="J314" s="352">
        <f>J272*(1/(1-$J$277))</f>
        <v>7.3552319674906858E-2</v>
      </c>
      <c r="K314" s="239" t="s">
        <v>174</v>
      </c>
      <c r="L314" s="239"/>
      <c r="M314" s="239"/>
      <c r="N314" s="296"/>
    </row>
    <row r="315" spans="6:14" x14ac:dyDescent="0.25">
      <c r="F315" s="590"/>
      <c r="G315" s="246" t="s">
        <v>252</v>
      </c>
      <c r="H315" s="239"/>
      <c r="I315" s="239"/>
      <c r="J315" s="352">
        <f>J273*(1/(1-$J$277))</f>
        <v>2.0318320352184221E-4</v>
      </c>
      <c r="K315" s="239" t="s">
        <v>174</v>
      </c>
      <c r="L315" s="239"/>
      <c r="M315" s="239"/>
      <c r="N315" s="296"/>
    </row>
    <row r="316" spans="6:14" x14ac:dyDescent="0.25">
      <c r="F316" s="590"/>
      <c r="G316" s="246" t="s">
        <v>253</v>
      </c>
      <c r="H316" s="239"/>
      <c r="I316" s="239"/>
      <c r="J316" s="352">
        <f>H274*(1/(1-$J$277))</f>
        <v>1.9641043007111413E-2</v>
      </c>
      <c r="K316" s="239" t="s">
        <v>174</v>
      </c>
      <c r="L316" s="239"/>
      <c r="M316" s="239"/>
      <c r="N316" s="296"/>
    </row>
    <row r="317" spans="6:14" x14ac:dyDescent="0.25">
      <c r="F317" s="590"/>
      <c r="G317" s="246" t="s">
        <v>254</v>
      </c>
      <c r="H317" s="239"/>
      <c r="I317" s="239"/>
      <c r="J317" s="352">
        <f>H275*(1/(1-$J$277))</f>
        <v>2.8039282086014219E-2</v>
      </c>
      <c r="K317" s="239" t="s">
        <v>174</v>
      </c>
      <c r="L317" s="239"/>
      <c r="M317" s="239"/>
      <c r="N317" s="296"/>
    </row>
    <row r="318" spans="6:14" x14ac:dyDescent="0.25">
      <c r="F318" s="590"/>
      <c r="G318" s="246" t="s">
        <v>255</v>
      </c>
      <c r="H318" s="239"/>
      <c r="I318" s="239"/>
      <c r="J318" s="352">
        <f>J276*(1/(1-$J$277))</f>
        <v>5.4182187605824579E-3</v>
      </c>
      <c r="K318" s="239" t="s">
        <v>174</v>
      </c>
      <c r="L318" s="239"/>
      <c r="M318" s="239"/>
      <c r="N318" s="296"/>
    </row>
    <row r="319" spans="6:14" x14ac:dyDescent="0.25">
      <c r="F319" s="590"/>
      <c r="G319" s="300" t="s">
        <v>256</v>
      </c>
      <c r="H319" s="321"/>
      <c r="I319" s="321"/>
      <c r="J319" s="361">
        <f>J277*(1/(1-$J$277))</f>
        <v>6.7389095834744325E-2</v>
      </c>
      <c r="K319" s="321" t="s">
        <v>174</v>
      </c>
      <c r="L319" s="321"/>
      <c r="M319" s="321"/>
      <c r="N319" s="355"/>
    </row>
    <row r="320" spans="6:14" x14ac:dyDescent="0.25">
      <c r="F320" s="590"/>
      <c r="G320" s="299" t="s">
        <v>257</v>
      </c>
      <c r="H320" s="235"/>
      <c r="I320" s="235"/>
      <c r="J320" s="357">
        <f>J278*(1/(1-$J$284))</f>
        <v>0.88077059963354976</v>
      </c>
      <c r="K320" s="235" t="s">
        <v>174</v>
      </c>
      <c r="L320" s="235"/>
      <c r="M320" s="235"/>
      <c r="N320" s="351"/>
    </row>
    <row r="321" spans="6:14" x14ac:dyDescent="0.25">
      <c r="F321" s="590"/>
      <c r="G321" s="246" t="s">
        <v>258</v>
      </c>
      <c r="H321" s="239"/>
      <c r="I321" s="239"/>
      <c r="J321" s="352">
        <f>J279*(1/(1-$J$284))</f>
        <v>7.7628092746134469E-2</v>
      </c>
      <c r="K321" s="239" t="s">
        <v>174</v>
      </c>
      <c r="L321" s="239"/>
      <c r="M321" s="239"/>
      <c r="N321" s="296"/>
    </row>
    <row r="322" spans="6:14" x14ac:dyDescent="0.25">
      <c r="F322" s="590"/>
      <c r="G322" s="246" t="s">
        <v>259</v>
      </c>
      <c r="H322" s="239"/>
      <c r="I322" s="239"/>
      <c r="J322" s="352">
        <f>J280*(1/(1-$J$284))</f>
        <v>1.3392562909455201E-3</v>
      </c>
      <c r="K322" s="239" t="s">
        <v>174</v>
      </c>
      <c r="L322" s="239"/>
      <c r="M322" s="239"/>
      <c r="N322" s="296"/>
    </row>
    <row r="323" spans="6:14" x14ac:dyDescent="0.25">
      <c r="F323" s="590"/>
      <c r="G323" s="246" t="s">
        <v>260</v>
      </c>
      <c r="H323" s="239"/>
      <c r="I323" s="239"/>
      <c r="J323" s="352">
        <f>H281*(1/(1-$J$284))</f>
        <v>1.1468041074041363E-2</v>
      </c>
      <c r="K323" s="239" t="s">
        <v>174</v>
      </c>
      <c r="L323" s="239"/>
      <c r="M323" s="239"/>
      <c r="N323" s="296"/>
    </row>
    <row r="324" spans="6:14" x14ac:dyDescent="0.25">
      <c r="F324" s="590"/>
      <c r="G324" s="246" t="s">
        <v>261</v>
      </c>
      <c r="H324" s="239"/>
      <c r="I324" s="239"/>
      <c r="J324" s="352">
        <f>H282*(1/(1-$J$284))</f>
        <v>2.3890434071945479E-2</v>
      </c>
      <c r="K324" s="239" t="s">
        <v>174</v>
      </c>
      <c r="L324" s="239"/>
      <c r="M324" s="239"/>
      <c r="N324" s="296"/>
    </row>
    <row r="325" spans="6:14" x14ac:dyDescent="0.25">
      <c r="F325" s="590"/>
      <c r="G325" s="246" t="s">
        <v>262</v>
      </c>
      <c r="H325" s="239"/>
      <c r="I325" s="239"/>
      <c r="J325" s="352">
        <f>J283*(1/(1-$J$284))</f>
        <v>4.9035761833832051E-3</v>
      </c>
      <c r="K325" s="239" t="s">
        <v>174</v>
      </c>
      <c r="L325" s="239"/>
      <c r="M325" s="239"/>
      <c r="N325" s="296"/>
    </row>
    <row r="326" spans="6:14" x14ac:dyDescent="0.25">
      <c r="F326" s="590"/>
      <c r="G326" s="300" t="s">
        <v>263</v>
      </c>
      <c r="H326" s="321"/>
      <c r="I326" s="321"/>
      <c r="J326" s="361">
        <f>J284*(1/(1-$J$284))</f>
        <v>6.9369785007183993E-2</v>
      </c>
      <c r="K326" s="321" t="s">
        <v>174</v>
      </c>
      <c r="L326" s="321"/>
      <c r="M326" s="321"/>
      <c r="N326" s="355"/>
    </row>
    <row r="327" spans="6:14" x14ac:dyDescent="0.25">
      <c r="F327" s="590"/>
      <c r="G327" s="299" t="s">
        <v>516</v>
      </c>
      <c r="H327" s="235"/>
      <c r="I327" s="235"/>
      <c r="J327" s="357"/>
      <c r="K327" s="235" t="s">
        <v>174</v>
      </c>
      <c r="L327" s="235"/>
      <c r="M327" s="235"/>
      <c r="N327" s="351"/>
    </row>
    <row r="328" spans="6:14" x14ac:dyDescent="0.25">
      <c r="F328" s="590"/>
      <c r="G328" s="246" t="s">
        <v>517</v>
      </c>
      <c r="H328" s="239"/>
      <c r="I328" s="239"/>
      <c r="J328" s="352"/>
      <c r="K328" s="239" t="s">
        <v>174</v>
      </c>
      <c r="L328" s="239"/>
      <c r="M328" s="239"/>
      <c r="N328" s="296"/>
    </row>
    <row r="329" spans="6:14" x14ac:dyDescent="0.25">
      <c r="F329" s="590"/>
      <c r="G329" s="246" t="s">
        <v>518</v>
      </c>
      <c r="H329" s="239"/>
      <c r="I329" s="239"/>
      <c r="J329" s="352"/>
      <c r="K329" s="239" t="s">
        <v>174</v>
      </c>
      <c r="L329" s="239"/>
      <c r="M329" s="239"/>
      <c r="N329" s="296"/>
    </row>
    <row r="330" spans="6:14" x14ac:dyDescent="0.25">
      <c r="F330" s="590"/>
      <c r="G330" s="246" t="s">
        <v>515</v>
      </c>
      <c r="H330" s="239"/>
      <c r="I330" s="239"/>
      <c r="J330" s="352"/>
      <c r="K330" s="239" t="s">
        <v>174</v>
      </c>
      <c r="L330" s="239"/>
      <c r="M330" s="239"/>
      <c r="N330" s="296"/>
    </row>
    <row r="331" spans="6:14" x14ac:dyDescent="0.25">
      <c r="F331" s="590"/>
      <c r="G331" s="246" t="s">
        <v>514</v>
      </c>
      <c r="H331" s="239"/>
      <c r="I331" s="239"/>
      <c r="J331" s="352"/>
      <c r="K331" s="239" t="s">
        <v>174</v>
      </c>
      <c r="L331" s="239"/>
      <c r="M331" s="239"/>
      <c r="N331" s="296"/>
    </row>
    <row r="332" spans="6:14" x14ac:dyDescent="0.25">
      <c r="F332" s="590"/>
      <c r="G332" s="246" t="s">
        <v>519</v>
      </c>
      <c r="H332" s="239"/>
      <c r="I332" s="239"/>
      <c r="J332" s="352"/>
      <c r="K332" s="239" t="s">
        <v>174</v>
      </c>
      <c r="L332" s="239"/>
      <c r="M332" s="239"/>
      <c r="N332" s="296"/>
    </row>
    <row r="333" spans="6:14" x14ac:dyDescent="0.25">
      <c r="F333" s="591"/>
      <c r="G333" s="300" t="s">
        <v>520</v>
      </c>
      <c r="H333" s="321"/>
      <c r="I333" s="321"/>
      <c r="J333" s="361"/>
      <c r="K333" s="321" t="s">
        <v>174</v>
      </c>
      <c r="L333" s="321"/>
      <c r="M333" s="321"/>
      <c r="N333" s="355"/>
    </row>
    <row r="334" spans="6:14" ht="13.5" customHeight="1" x14ac:dyDescent="0.25">
      <c r="F334" s="589" t="s">
        <v>264</v>
      </c>
      <c r="G334" s="299" t="s">
        <v>208</v>
      </c>
      <c r="H334" s="235"/>
      <c r="I334" s="235"/>
      <c r="J334" s="357">
        <f>J271/(SUM(J271:J277)-H275)+(J272/(SUM(J271:J277)-H275)/2.40727953019561)</f>
        <v>0.26292156434411001</v>
      </c>
      <c r="K334" s="235" t="s">
        <v>269</v>
      </c>
      <c r="L334" s="235"/>
      <c r="M334" s="235"/>
      <c r="N334" s="351" t="s">
        <v>270</v>
      </c>
    </row>
    <row r="335" spans="6:14" x14ac:dyDescent="0.25">
      <c r="F335" s="590"/>
      <c r="G335" s="246" t="s">
        <v>217</v>
      </c>
      <c r="H335" s="239"/>
      <c r="I335" s="239"/>
      <c r="J335" s="352">
        <f>J271/(SUM(J271:J277)-H274)+(J272/(SUM(J271:J277)-H274)/2.40727953019561)</f>
        <v>0.26228071421052013</v>
      </c>
      <c r="K335" s="239" t="s">
        <v>269</v>
      </c>
      <c r="L335" s="239"/>
      <c r="M335" s="239"/>
      <c r="N335" s="296" t="s">
        <v>270</v>
      </c>
    </row>
    <row r="336" spans="6:14" x14ac:dyDescent="0.25">
      <c r="F336" s="590"/>
      <c r="G336" s="246" t="s">
        <v>223</v>
      </c>
      <c r="H336" s="239"/>
      <c r="I336" s="239"/>
      <c r="J336" s="352">
        <f>J278/(SUM(J278:J284)-H282)+(J279/(SUM(J278:J284)-H282)/2.40727953019561)</f>
        <v>0.35872625018373966</v>
      </c>
      <c r="K336" s="239" t="s">
        <v>269</v>
      </c>
      <c r="L336" s="239"/>
      <c r="M336" s="239"/>
      <c r="N336" s="296" t="s">
        <v>270</v>
      </c>
    </row>
    <row r="337" spans="6:14" x14ac:dyDescent="0.25">
      <c r="F337" s="590"/>
      <c r="G337" s="300" t="s">
        <v>265</v>
      </c>
      <c r="H337" s="321"/>
      <c r="I337" s="321"/>
      <c r="J337" s="361">
        <f>J278/(SUM(J278:J284)-H281)+(J279/(SUM(J278:J284)-H281)/2.40727953019561)</f>
        <v>0.35698389062223379</v>
      </c>
      <c r="K337" s="321" t="s">
        <v>269</v>
      </c>
      <c r="L337" s="321"/>
      <c r="M337" s="321"/>
      <c r="N337" s="355" t="s">
        <v>270</v>
      </c>
    </row>
    <row r="338" spans="6:14" x14ac:dyDescent="0.25">
      <c r="F338" s="590"/>
      <c r="G338" s="299" t="s">
        <v>210</v>
      </c>
      <c r="H338" s="235"/>
      <c r="I338" s="235"/>
      <c r="J338" s="357">
        <f>J285/(SUM(J285:J291)-J289)+(J286/(SUM(J285:J291)-J289)/2.40727953019561)</f>
        <v>0.82348529334158971</v>
      </c>
      <c r="K338" s="235" t="s">
        <v>269</v>
      </c>
      <c r="L338" s="235"/>
      <c r="M338" s="235"/>
      <c r="N338" s="351" t="s">
        <v>270</v>
      </c>
    </row>
    <row r="339" spans="6:14" x14ac:dyDescent="0.25">
      <c r="F339" s="590"/>
      <c r="G339" s="246" t="s">
        <v>229</v>
      </c>
      <c r="H339" s="239"/>
      <c r="I339" s="239"/>
      <c r="J339" s="352">
        <f>J285/(SUM(J285:J291)-J289)+(J286/(SUM(J285:J291)-J289)/2.40727953019561)</f>
        <v>0.82348529334158971</v>
      </c>
      <c r="K339" s="239" t="s">
        <v>269</v>
      </c>
      <c r="L339" s="239"/>
      <c r="M339" s="239"/>
      <c r="N339" s="296" t="s">
        <v>270</v>
      </c>
    </row>
    <row r="340" spans="6:14" x14ac:dyDescent="0.25">
      <c r="F340" s="590"/>
      <c r="G340" s="246" t="s">
        <v>235</v>
      </c>
      <c r="H340" s="239"/>
      <c r="I340" s="239"/>
      <c r="J340" s="352">
        <f>J292/(SUM(J292:J298)-J296)+(J293/(SUM(J292:J298)-J296)/2.40727953019561)</f>
        <v>0.83694871660934789</v>
      </c>
      <c r="K340" s="239" t="s">
        <v>269</v>
      </c>
      <c r="L340" s="239"/>
      <c r="M340" s="239"/>
      <c r="N340" s="296" t="s">
        <v>270</v>
      </c>
    </row>
    <row r="341" spans="6:14" x14ac:dyDescent="0.25">
      <c r="F341" s="590"/>
      <c r="G341" s="300" t="s">
        <v>266</v>
      </c>
      <c r="H341" s="321"/>
      <c r="I341" s="321"/>
      <c r="J341" s="361">
        <f>J292/(SUM(J292:J298)-J295)+(J293/(SUM(J292:J298)-J295)/2.40727953019561)</f>
        <v>0.77813948958221502</v>
      </c>
      <c r="K341" s="321" t="s">
        <v>269</v>
      </c>
      <c r="L341" s="321"/>
      <c r="M341" s="321"/>
      <c r="N341" s="355" t="s">
        <v>270</v>
      </c>
    </row>
    <row r="342" spans="6:14" x14ac:dyDescent="0.25">
      <c r="F342" s="590"/>
      <c r="G342" s="299" t="s">
        <v>212</v>
      </c>
      <c r="H342" s="235"/>
      <c r="I342" s="235"/>
      <c r="J342" s="357">
        <f>J299/(SUM(J299:J305)-J303)+(J300/(SUM(J299:J305)-J303)/2.40727953019561)</f>
        <v>0.53795411934610726</v>
      </c>
      <c r="K342" s="235" t="s">
        <v>269</v>
      </c>
      <c r="L342" s="235"/>
      <c r="M342" s="235"/>
      <c r="N342" s="351" t="s">
        <v>270</v>
      </c>
    </row>
    <row r="343" spans="6:14" x14ac:dyDescent="0.25">
      <c r="F343" s="590"/>
      <c r="G343" s="246" t="s">
        <v>241</v>
      </c>
      <c r="H343" s="239"/>
      <c r="I343" s="239"/>
      <c r="J343" s="352">
        <f>J299/(SUM(J299:J305)-J302)+(J300/(SUM(J299:J305)-J302)/2.40727953019561)</f>
        <v>0.53346450286075808</v>
      </c>
      <c r="K343" s="239" t="s">
        <v>269</v>
      </c>
      <c r="L343" s="239"/>
      <c r="M343" s="239"/>
      <c r="N343" s="296" t="s">
        <v>270</v>
      </c>
    </row>
    <row r="344" spans="6:14" x14ac:dyDescent="0.25">
      <c r="F344" s="590"/>
      <c r="G344" s="246" t="s">
        <v>247</v>
      </c>
      <c r="H344" s="239"/>
      <c r="I344" s="239"/>
      <c r="J344" s="352">
        <f>J306/(SUM(J306:J312)-J310)+(J307/(SUM(J306:J312)-J310)/2.40727953019561)</f>
        <v>0.54217502079250179</v>
      </c>
      <c r="K344" s="239" t="s">
        <v>269</v>
      </c>
      <c r="L344" s="239"/>
      <c r="M344" s="239"/>
      <c r="N344" s="296" t="s">
        <v>270</v>
      </c>
    </row>
    <row r="345" spans="6:14" x14ac:dyDescent="0.25">
      <c r="F345" s="590"/>
      <c r="G345" s="300" t="s">
        <v>267</v>
      </c>
      <c r="H345" s="321"/>
      <c r="I345" s="321"/>
      <c r="J345" s="361">
        <f>J306/(SUM(J306:J312)-J309)+(J307/(SUM(J306:J312)-J309)/2.40727953019561)</f>
        <v>0.53142123289433929</v>
      </c>
      <c r="K345" s="321" t="s">
        <v>269</v>
      </c>
      <c r="L345" s="321"/>
      <c r="M345" s="321"/>
      <c r="N345" s="355" t="s">
        <v>270</v>
      </c>
    </row>
    <row r="346" spans="6:14" x14ac:dyDescent="0.25">
      <c r="F346" s="590"/>
      <c r="G346" s="299" t="s">
        <v>254</v>
      </c>
      <c r="H346" s="235"/>
      <c r="I346" s="235"/>
      <c r="J346" s="357">
        <f>J313/(SUM(J313:J319)-J317)+(J314/(SUM(J313:J319)-J317)/2.40727953019561)</f>
        <v>0.86948596739353123</v>
      </c>
      <c r="K346" s="235" t="s">
        <v>269</v>
      </c>
      <c r="L346" s="235"/>
      <c r="M346" s="235"/>
      <c r="N346" s="351" t="s">
        <v>270</v>
      </c>
    </row>
    <row r="347" spans="6:14" x14ac:dyDescent="0.25">
      <c r="F347" s="590"/>
      <c r="G347" s="246" t="s">
        <v>253</v>
      </c>
      <c r="H347" s="239"/>
      <c r="I347" s="239"/>
      <c r="J347" s="352">
        <f>J313/(SUM(J313:J319)-J316)+(J314/(SUM(J313:J319)-J316)/2.40727953019561)</f>
        <v>0.86251659053788821</v>
      </c>
      <c r="K347" s="239" t="s">
        <v>269</v>
      </c>
      <c r="L347" s="239"/>
      <c r="M347" s="239"/>
      <c r="N347" s="296" t="s">
        <v>270</v>
      </c>
    </row>
    <row r="348" spans="6:14" x14ac:dyDescent="0.25">
      <c r="F348" s="590"/>
      <c r="G348" s="246" t="s">
        <v>261</v>
      </c>
      <c r="H348" s="239"/>
      <c r="I348" s="239"/>
      <c r="J348" s="352">
        <f>J320/(SUM(J320:J326)-J324)+(J321/(SUM(J320:J326)-J324)/2.40727953019561)</f>
        <v>0.87330067990417803</v>
      </c>
      <c r="K348" s="239" t="s">
        <v>269</v>
      </c>
      <c r="L348" s="239"/>
      <c r="M348" s="239"/>
      <c r="N348" s="296" t="s">
        <v>270</v>
      </c>
    </row>
    <row r="349" spans="6:14" x14ac:dyDescent="0.25">
      <c r="F349" s="590"/>
      <c r="G349" s="300" t="s">
        <v>268</v>
      </c>
      <c r="H349" s="321"/>
      <c r="I349" s="321"/>
      <c r="J349" s="361">
        <f>J320/(SUM(J320:J326)-J323)+(J321/(SUM(J320:J326)-J323)/2.40727953019561)</f>
        <v>0.86304596171950687</v>
      </c>
      <c r="K349" s="321" t="s">
        <v>269</v>
      </c>
      <c r="L349" s="321"/>
      <c r="M349" s="321"/>
      <c r="N349" s="355" t="s">
        <v>270</v>
      </c>
    </row>
    <row r="350" spans="6:14" ht="13.5" customHeight="1" x14ac:dyDescent="0.25">
      <c r="F350" s="590"/>
      <c r="G350" s="299" t="s">
        <v>512</v>
      </c>
      <c r="H350" s="235"/>
      <c r="I350" s="235"/>
      <c r="J350" s="357">
        <v>0.15507689999999999</v>
      </c>
      <c r="K350" s="235" t="s">
        <v>269</v>
      </c>
      <c r="L350" s="571" t="s">
        <v>530</v>
      </c>
      <c r="M350" s="601" t="s">
        <v>531</v>
      </c>
      <c r="N350" s="586" t="s">
        <v>532</v>
      </c>
    </row>
    <row r="351" spans="6:14" x14ac:dyDescent="0.25">
      <c r="F351" s="590"/>
      <c r="G351" s="246" t="s">
        <v>513</v>
      </c>
      <c r="H351" s="239"/>
      <c r="I351" s="239"/>
      <c r="J351" s="352"/>
      <c r="K351" s="239" t="s">
        <v>269</v>
      </c>
      <c r="L351" s="568"/>
      <c r="M351" s="600"/>
      <c r="N351" s="587"/>
    </row>
    <row r="352" spans="6:14" x14ac:dyDescent="0.25">
      <c r="F352" s="590"/>
      <c r="G352" s="246" t="s">
        <v>514</v>
      </c>
      <c r="H352" s="239"/>
      <c r="I352" s="239"/>
      <c r="J352" s="352"/>
      <c r="K352" s="239" t="s">
        <v>269</v>
      </c>
      <c r="L352" s="568"/>
      <c r="M352" s="600"/>
      <c r="N352" s="587"/>
    </row>
    <row r="353" spans="6:14" x14ac:dyDescent="0.25">
      <c r="F353" s="591"/>
      <c r="G353" s="300" t="s">
        <v>515</v>
      </c>
      <c r="H353" s="321"/>
      <c r="I353" s="321"/>
      <c r="J353" s="361">
        <v>0.15507689999999999</v>
      </c>
      <c r="K353" s="321" t="s">
        <v>269</v>
      </c>
      <c r="L353" s="572"/>
      <c r="M353" s="602"/>
      <c r="N353" s="588"/>
    </row>
    <row r="354" spans="6:14" x14ac:dyDescent="0.25">
      <c r="F354" s="596" t="s">
        <v>271</v>
      </c>
      <c r="G354" s="299" t="s">
        <v>182</v>
      </c>
      <c r="H354" s="362">
        <f>H275</f>
        <v>2.6269035532994922E-2</v>
      </c>
      <c r="I354" s="235">
        <f>UPFRONTS!$F$30+20</f>
        <v>2048</v>
      </c>
      <c r="J354" s="362">
        <f>UPFRONTS!F34</f>
        <v>2.6269035532994922E-2</v>
      </c>
      <c r="K354" s="235" t="s">
        <v>174</v>
      </c>
      <c r="L354" s="235"/>
      <c r="M354" s="235"/>
      <c r="N354" s="351" t="s">
        <v>275</v>
      </c>
    </row>
    <row r="355" spans="6:14" x14ac:dyDescent="0.25">
      <c r="F355" s="596"/>
      <c r="G355" s="246" t="s">
        <v>181</v>
      </c>
      <c r="H355" s="367">
        <f>H281</f>
        <v>1.0724111747709724E-2</v>
      </c>
      <c r="I355" s="239">
        <f>UPFRONTS!$F$30+20</f>
        <v>2048</v>
      </c>
      <c r="J355" s="367">
        <f>UPFRONTS!F33</f>
        <v>1.0724111747709724E-2</v>
      </c>
      <c r="K355" s="239" t="s">
        <v>174</v>
      </c>
      <c r="L355" s="239"/>
      <c r="M355" s="239"/>
      <c r="N355" s="296" t="s">
        <v>275</v>
      </c>
    </row>
    <row r="356" spans="6:14" x14ac:dyDescent="0.25">
      <c r="F356" s="596"/>
      <c r="G356" s="246" t="s">
        <v>189</v>
      </c>
      <c r="H356" s="367">
        <f>J289</f>
        <v>0.10367593578341057</v>
      </c>
      <c r="I356" s="239">
        <f>UPFRONTS!$F$30+20</f>
        <v>2048</v>
      </c>
      <c r="J356" s="367">
        <f>J354*H356</f>
        <v>2.7234668410109119E-3</v>
      </c>
      <c r="K356" s="239" t="s">
        <v>174</v>
      </c>
      <c r="L356" s="239"/>
      <c r="M356" s="239"/>
      <c r="N356" s="296" t="s">
        <v>276</v>
      </c>
    </row>
    <row r="357" spans="6:14" x14ac:dyDescent="0.25">
      <c r="F357" s="596"/>
      <c r="G357" s="246" t="s">
        <v>188</v>
      </c>
      <c r="H357" s="367">
        <f>J295</f>
        <v>1.9258876265650815E-2</v>
      </c>
      <c r="I357" s="239">
        <f>UPFRONTS!$F$30+20</f>
        <v>2048</v>
      </c>
      <c r="J357" s="367">
        <f>J355*H357</f>
        <v>2.0653434120815388E-4</v>
      </c>
      <c r="K357" s="239" t="s">
        <v>174</v>
      </c>
      <c r="L357" s="239"/>
      <c r="M357" s="239"/>
      <c r="N357" s="296" t="s">
        <v>276</v>
      </c>
    </row>
    <row r="358" spans="6:14" x14ac:dyDescent="0.25">
      <c r="F358" s="596"/>
      <c r="G358" s="246" t="s">
        <v>196</v>
      </c>
      <c r="H358" s="367">
        <f>J303</f>
        <v>2.6269035532994922E-2</v>
      </c>
      <c r="I358" s="239">
        <f>UPFRONTS!$F$30+20</f>
        <v>2048</v>
      </c>
      <c r="J358" s="367">
        <f>H358*J354</f>
        <v>6.9006222783374977E-4</v>
      </c>
      <c r="K358" s="239" t="s">
        <v>174</v>
      </c>
      <c r="L358" s="239"/>
      <c r="M358" s="239"/>
      <c r="N358" s="296" t="s">
        <v>276</v>
      </c>
    </row>
    <row r="359" spans="6:14" x14ac:dyDescent="0.25">
      <c r="F359" s="596"/>
      <c r="G359" s="246" t="s">
        <v>195</v>
      </c>
      <c r="H359" s="367">
        <f>J309</f>
        <v>1.053361681780174E-2</v>
      </c>
      <c r="I359" s="239">
        <f>UPFRONTS!$F$30+20</f>
        <v>2048</v>
      </c>
      <c r="J359" s="367">
        <f>H359*J355</f>
        <v>1.1296368386166036E-4</v>
      </c>
      <c r="K359" s="239" t="s">
        <v>174</v>
      </c>
      <c r="L359" s="239"/>
      <c r="M359" s="239"/>
      <c r="N359" s="296" t="s">
        <v>276</v>
      </c>
    </row>
    <row r="360" spans="6:14" x14ac:dyDescent="0.25">
      <c r="F360" s="596"/>
      <c r="G360" s="246" t="s">
        <v>203</v>
      </c>
      <c r="H360" s="367">
        <f>J317</f>
        <v>2.8039282086014219E-2</v>
      </c>
      <c r="I360" s="239">
        <f>UPFRONTS!$F$30+20</f>
        <v>2048</v>
      </c>
      <c r="J360" s="367">
        <f>H360*J354</f>
        <v>7.3656489743717545E-4</v>
      </c>
      <c r="K360" s="239" t="s">
        <v>174</v>
      </c>
      <c r="L360" s="239"/>
      <c r="M360" s="239"/>
      <c r="N360" s="296" t="s">
        <v>276</v>
      </c>
    </row>
    <row r="361" spans="6:14" x14ac:dyDescent="0.25">
      <c r="F361" s="596"/>
      <c r="G361" s="300" t="s">
        <v>202</v>
      </c>
      <c r="H361" s="402">
        <f>J323</f>
        <v>1.1468041074041363E-2</v>
      </c>
      <c r="I361" s="321">
        <f>UPFRONTS!$F$30+20</f>
        <v>2048</v>
      </c>
      <c r="J361" s="402">
        <f>H361*J355</f>
        <v>1.2298455400534461E-4</v>
      </c>
      <c r="K361" s="321" t="s">
        <v>174</v>
      </c>
      <c r="L361" s="321"/>
      <c r="M361" s="321"/>
      <c r="N361" s="355" t="s">
        <v>276</v>
      </c>
    </row>
    <row r="362" spans="6:14" x14ac:dyDescent="0.25">
      <c r="F362" s="596" t="s">
        <v>272</v>
      </c>
      <c r="G362" s="299" t="s">
        <v>182</v>
      </c>
      <c r="H362" s="362">
        <f>H275</f>
        <v>2.6269035532994922E-2</v>
      </c>
      <c r="I362" s="362">
        <f>UPFRONTS!$O$30+20</f>
        <v>2048</v>
      </c>
      <c r="J362" s="362">
        <f>UPFRONTS!O34</f>
        <v>2.6269035532994922E-2</v>
      </c>
      <c r="K362" s="235" t="s">
        <v>174</v>
      </c>
      <c r="L362" s="235"/>
      <c r="M362" s="235"/>
      <c r="N362" s="351" t="s">
        <v>275</v>
      </c>
    </row>
    <row r="363" spans="6:14" x14ac:dyDescent="0.25">
      <c r="F363" s="596"/>
      <c r="G363" s="246" t="s">
        <v>181</v>
      </c>
      <c r="H363" s="367">
        <f>H281</f>
        <v>1.0724111747709724E-2</v>
      </c>
      <c r="I363" s="367">
        <f>UPFRONTS!$O$30+20</f>
        <v>2048</v>
      </c>
      <c r="J363" s="367">
        <f>UPFRONTS!O33</f>
        <v>1.0724111747709724E-2</v>
      </c>
      <c r="K363" s="239" t="s">
        <v>174</v>
      </c>
      <c r="L363" s="239"/>
      <c r="M363" s="239"/>
      <c r="N363" s="296" t="s">
        <v>275</v>
      </c>
    </row>
    <row r="364" spans="6:14" x14ac:dyDescent="0.25">
      <c r="F364" s="596"/>
      <c r="G364" s="246" t="s">
        <v>189</v>
      </c>
      <c r="H364" s="367">
        <f>J289</f>
        <v>0.10367593578341057</v>
      </c>
      <c r="I364" s="367">
        <f>UPFRONTS!$O$30+20</f>
        <v>2048</v>
      </c>
      <c r="J364" s="367">
        <f>J362*H364</f>
        <v>2.7234668410109119E-3</v>
      </c>
      <c r="K364" s="239" t="s">
        <v>174</v>
      </c>
      <c r="L364" s="239"/>
      <c r="M364" s="239"/>
      <c r="N364" s="296" t="s">
        <v>276</v>
      </c>
    </row>
    <row r="365" spans="6:14" x14ac:dyDescent="0.25">
      <c r="F365" s="596"/>
      <c r="G365" s="246" t="s">
        <v>188</v>
      </c>
      <c r="H365" s="367">
        <f>J295</f>
        <v>1.9258876265650815E-2</v>
      </c>
      <c r="I365" s="367">
        <f>UPFRONTS!$O$30+20</f>
        <v>2048</v>
      </c>
      <c r="J365" s="367">
        <f>J363*H365</f>
        <v>2.0653434120815388E-4</v>
      </c>
      <c r="K365" s="239" t="s">
        <v>174</v>
      </c>
      <c r="L365" s="239"/>
      <c r="M365" s="239"/>
      <c r="N365" s="296" t="s">
        <v>276</v>
      </c>
    </row>
    <row r="366" spans="6:14" x14ac:dyDescent="0.25">
      <c r="F366" s="596"/>
      <c r="G366" s="246" t="s">
        <v>196</v>
      </c>
      <c r="H366" s="367">
        <f>J303</f>
        <v>2.6269035532994922E-2</v>
      </c>
      <c r="I366" s="367">
        <f>UPFRONTS!$O$30+20</f>
        <v>2048</v>
      </c>
      <c r="J366" s="367">
        <f>J362*H366</f>
        <v>6.9006222783374977E-4</v>
      </c>
      <c r="K366" s="239" t="s">
        <v>174</v>
      </c>
      <c r="L366" s="239"/>
      <c r="M366" s="239"/>
      <c r="N366" s="296" t="s">
        <v>276</v>
      </c>
    </row>
    <row r="367" spans="6:14" x14ac:dyDescent="0.25">
      <c r="F367" s="596"/>
      <c r="G367" s="246" t="s">
        <v>195</v>
      </c>
      <c r="H367" s="367">
        <f>J309</f>
        <v>1.053361681780174E-2</v>
      </c>
      <c r="I367" s="367">
        <f>UPFRONTS!$O$30+20</f>
        <v>2048</v>
      </c>
      <c r="J367" s="367">
        <f>J363*H367</f>
        <v>1.1296368386166036E-4</v>
      </c>
      <c r="K367" s="239" t="s">
        <v>174</v>
      </c>
      <c r="L367" s="239"/>
      <c r="M367" s="239"/>
      <c r="N367" s="296" t="s">
        <v>276</v>
      </c>
    </row>
    <row r="368" spans="6:14" x14ac:dyDescent="0.25">
      <c r="F368" s="596"/>
      <c r="G368" s="246" t="s">
        <v>203</v>
      </c>
      <c r="H368" s="367">
        <f>J317</f>
        <v>2.8039282086014219E-2</v>
      </c>
      <c r="I368" s="367">
        <f>UPFRONTS!$O$30+20</f>
        <v>2048</v>
      </c>
      <c r="J368" s="367">
        <f>J362*H368</f>
        <v>7.3656489743717545E-4</v>
      </c>
      <c r="K368" s="239" t="s">
        <v>174</v>
      </c>
      <c r="L368" s="239"/>
      <c r="M368" s="239"/>
      <c r="N368" s="296" t="s">
        <v>276</v>
      </c>
    </row>
    <row r="369" spans="6:14" x14ac:dyDescent="0.25">
      <c r="F369" s="596"/>
      <c r="G369" s="300" t="s">
        <v>202</v>
      </c>
      <c r="H369" s="402">
        <f>J323</f>
        <v>1.1468041074041363E-2</v>
      </c>
      <c r="I369" s="402">
        <f>UPFRONTS!$O$30+20</f>
        <v>2048</v>
      </c>
      <c r="J369" s="402">
        <f>J363*H369</f>
        <v>1.2298455400534461E-4</v>
      </c>
      <c r="K369" s="321" t="s">
        <v>174</v>
      </c>
      <c r="L369" s="321"/>
      <c r="M369" s="321"/>
      <c r="N369" s="355" t="s">
        <v>276</v>
      </c>
    </row>
    <row r="370" spans="6:14" x14ac:dyDescent="0.25">
      <c r="F370" s="596" t="s">
        <v>273</v>
      </c>
      <c r="G370" s="299" t="s">
        <v>182</v>
      </c>
      <c r="H370" s="362">
        <f>H275</f>
        <v>2.6269035532994922E-2</v>
      </c>
      <c r="I370" s="362">
        <f>UPFRONTS!$X$30+20</f>
        <v>2046</v>
      </c>
      <c r="J370" s="362">
        <f>UPFRONTS!X34</f>
        <v>3.4700000000000002E-2</v>
      </c>
      <c r="K370" s="235" t="s">
        <v>174</v>
      </c>
      <c r="L370" s="235"/>
      <c r="M370" s="235"/>
      <c r="N370" s="351" t="s">
        <v>275</v>
      </c>
    </row>
    <row r="371" spans="6:14" x14ac:dyDescent="0.25">
      <c r="F371" s="596"/>
      <c r="G371" s="246" t="s">
        <v>181</v>
      </c>
      <c r="H371" s="367">
        <f>H281</f>
        <v>1.0724111747709724E-2</v>
      </c>
      <c r="I371" s="367">
        <f>UPFRONTS!$X$30+20</f>
        <v>2046</v>
      </c>
      <c r="J371" s="367">
        <f>UPFRONTS!X33</f>
        <v>1.9699999999999999E-2</v>
      </c>
      <c r="K371" s="239" t="s">
        <v>174</v>
      </c>
      <c r="L371" s="239"/>
      <c r="M371" s="239"/>
      <c r="N371" s="296" t="s">
        <v>275</v>
      </c>
    </row>
    <row r="372" spans="6:14" x14ac:dyDescent="0.25">
      <c r="F372" s="596"/>
      <c r="G372" s="246" t="s">
        <v>189</v>
      </c>
      <c r="H372" s="367">
        <f>J289</f>
        <v>0.10367593578341057</v>
      </c>
      <c r="I372" s="367">
        <f>UPFRONTS!$X$30+20</f>
        <v>2046</v>
      </c>
      <c r="J372" s="367">
        <f>J370*H372</f>
        <v>3.5975549716843469E-3</v>
      </c>
      <c r="K372" s="239" t="s">
        <v>174</v>
      </c>
      <c r="L372" s="239"/>
      <c r="M372" s="239"/>
      <c r="N372" s="296" t="s">
        <v>276</v>
      </c>
    </row>
    <row r="373" spans="6:14" x14ac:dyDescent="0.25">
      <c r="F373" s="596"/>
      <c r="G373" s="246" t="s">
        <v>188</v>
      </c>
      <c r="H373" s="367">
        <f>J295</f>
        <v>1.9258876265650815E-2</v>
      </c>
      <c r="I373" s="367">
        <f>UPFRONTS!$X$30+20</f>
        <v>2046</v>
      </c>
      <c r="J373" s="367">
        <f>J371*H373</f>
        <v>3.7939986243332104E-4</v>
      </c>
      <c r="K373" s="239" t="s">
        <v>174</v>
      </c>
      <c r="L373" s="239"/>
      <c r="M373" s="239"/>
      <c r="N373" s="296" t="s">
        <v>276</v>
      </c>
    </row>
    <row r="374" spans="6:14" x14ac:dyDescent="0.25">
      <c r="F374" s="596"/>
      <c r="G374" s="246" t="s">
        <v>196</v>
      </c>
      <c r="H374" s="367">
        <f>J303</f>
        <v>2.6269035532994922E-2</v>
      </c>
      <c r="I374" s="367">
        <f>UPFRONTS!$X$30+20</f>
        <v>2046</v>
      </c>
      <c r="J374" s="367">
        <f>J370*H374</f>
        <v>9.115355329949238E-4</v>
      </c>
      <c r="K374" s="239" t="s">
        <v>174</v>
      </c>
      <c r="L374" s="239"/>
      <c r="M374" s="239"/>
      <c r="N374" s="296" t="s">
        <v>276</v>
      </c>
    </row>
    <row r="375" spans="6:14" x14ac:dyDescent="0.25">
      <c r="F375" s="596"/>
      <c r="G375" s="246" t="s">
        <v>195</v>
      </c>
      <c r="H375" s="367">
        <f>J309</f>
        <v>1.053361681780174E-2</v>
      </c>
      <c r="I375" s="367">
        <f>UPFRONTS!$X$30+20</f>
        <v>2046</v>
      </c>
      <c r="J375" s="367">
        <f>H375*J371</f>
        <v>2.0751225131069426E-4</v>
      </c>
      <c r="K375" s="239" t="s">
        <v>174</v>
      </c>
      <c r="L375" s="239"/>
      <c r="M375" s="239"/>
      <c r="N375" s="296" t="s">
        <v>276</v>
      </c>
    </row>
    <row r="376" spans="6:14" x14ac:dyDescent="0.25">
      <c r="F376" s="596"/>
      <c r="G376" s="246" t="s">
        <v>203</v>
      </c>
      <c r="H376" s="367">
        <f>J317</f>
        <v>2.8039282086014219E-2</v>
      </c>
      <c r="I376" s="367">
        <f>UPFRONTS!$X$30+20</f>
        <v>2046</v>
      </c>
      <c r="J376" s="367">
        <f>H376*J370</f>
        <v>9.7296308838469342E-4</v>
      </c>
      <c r="K376" s="239" t="s">
        <v>174</v>
      </c>
      <c r="L376" s="239"/>
      <c r="M376" s="239"/>
      <c r="N376" s="296" t="s">
        <v>276</v>
      </c>
    </row>
    <row r="377" spans="6:14" x14ac:dyDescent="0.25">
      <c r="F377" s="596"/>
      <c r="G377" s="300" t="s">
        <v>202</v>
      </c>
      <c r="H377" s="402">
        <f>J323</f>
        <v>1.1468041074041363E-2</v>
      </c>
      <c r="I377" s="402">
        <f>UPFRONTS!$X$30+20</f>
        <v>2046</v>
      </c>
      <c r="J377" s="402">
        <f>H377*J371</f>
        <v>2.2592040915861484E-4</v>
      </c>
      <c r="K377" s="321" t="s">
        <v>174</v>
      </c>
      <c r="L377" s="321"/>
      <c r="M377" s="321"/>
      <c r="N377" s="355" t="s">
        <v>276</v>
      </c>
    </row>
    <row r="378" spans="6:14" x14ac:dyDescent="0.25">
      <c r="F378" s="596" t="s">
        <v>274</v>
      </c>
      <c r="G378" s="299" t="s">
        <v>182</v>
      </c>
      <c r="H378" s="362">
        <f>H275</f>
        <v>2.6269035532994922E-2</v>
      </c>
      <c r="I378" s="362">
        <f>UPFRONTS!$AG$30+20</f>
        <v>2046</v>
      </c>
      <c r="J378" s="362">
        <f>UPFRONTS!AG34</f>
        <v>0</v>
      </c>
      <c r="K378" s="235" t="s">
        <v>174</v>
      </c>
      <c r="L378" s="235"/>
      <c r="M378" s="235"/>
      <c r="N378" s="351" t="s">
        <v>275</v>
      </c>
    </row>
    <row r="379" spans="6:14" x14ac:dyDescent="0.25">
      <c r="F379" s="596"/>
      <c r="G379" s="246" t="s">
        <v>181</v>
      </c>
      <c r="H379" s="367">
        <f>H281</f>
        <v>1.0724111747709724E-2</v>
      </c>
      <c r="I379" s="367">
        <f>UPFRONTS!$AG$30+20</f>
        <v>2046</v>
      </c>
      <c r="J379" s="367">
        <f>UPFRONTS!AG33</f>
        <v>0</v>
      </c>
      <c r="K379" s="239" t="s">
        <v>174</v>
      </c>
      <c r="L379" s="239"/>
      <c r="M379" s="239"/>
      <c r="N379" s="296" t="s">
        <v>275</v>
      </c>
    </row>
    <row r="380" spans="6:14" x14ac:dyDescent="0.25">
      <c r="F380" s="596"/>
      <c r="G380" s="246" t="s">
        <v>189</v>
      </c>
      <c r="H380" s="367">
        <f>J289</f>
        <v>0.10367593578341057</v>
      </c>
      <c r="I380" s="367">
        <f>UPFRONTS!$AG$30+20</f>
        <v>2046</v>
      </c>
      <c r="J380" s="367">
        <f>J378*H380</f>
        <v>0</v>
      </c>
      <c r="K380" s="239" t="s">
        <v>174</v>
      </c>
      <c r="L380" s="239"/>
      <c r="M380" s="239"/>
      <c r="N380" s="296" t="s">
        <v>276</v>
      </c>
    </row>
    <row r="381" spans="6:14" x14ac:dyDescent="0.25">
      <c r="F381" s="596"/>
      <c r="G381" s="246" t="s">
        <v>188</v>
      </c>
      <c r="H381" s="367">
        <f>J295</f>
        <v>1.9258876265650815E-2</v>
      </c>
      <c r="I381" s="367">
        <f>UPFRONTS!$AG$30+20</f>
        <v>2046</v>
      </c>
      <c r="J381" s="367">
        <f>J379*H381</f>
        <v>0</v>
      </c>
      <c r="K381" s="239" t="s">
        <v>174</v>
      </c>
      <c r="L381" s="239"/>
      <c r="M381" s="239"/>
      <c r="N381" s="296" t="s">
        <v>276</v>
      </c>
    </row>
    <row r="382" spans="6:14" x14ac:dyDescent="0.25">
      <c r="F382" s="596"/>
      <c r="G382" s="246" t="s">
        <v>196</v>
      </c>
      <c r="H382" s="367">
        <f>J303</f>
        <v>2.6269035532994922E-2</v>
      </c>
      <c r="I382" s="367">
        <f>UPFRONTS!$AG$30+20</f>
        <v>2046</v>
      </c>
      <c r="J382" s="367">
        <f>J378*H382</f>
        <v>0</v>
      </c>
      <c r="K382" s="239" t="s">
        <v>174</v>
      </c>
      <c r="L382" s="239"/>
      <c r="M382" s="239"/>
      <c r="N382" s="296" t="s">
        <v>276</v>
      </c>
    </row>
    <row r="383" spans="6:14" x14ac:dyDescent="0.25">
      <c r="F383" s="596"/>
      <c r="G383" s="246" t="s">
        <v>195</v>
      </c>
      <c r="H383" s="367">
        <f>J309</f>
        <v>1.053361681780174E-2</v>
      </c>
      <c r="I383" s="367">
        <f>UPFRONTS!$AG$30+20</f>
        <v>2046</v>
      </c>
      <c r="J383" s="367">
        <f>J379*H383</f>
        <v>0</v>
      </c>
      <c r="K383" s="239" t="s">
        <v>174</v>
      </c>
      <c r="L383" s="239"/>
      <c r="M383" s="239"/>
      <c r="N383" s="296" t="s">
        <v>276</v>
      </c>
    </row>
    <row r="384" spans="6:14" x14ac:dyDescent="0.25">
      <c r="F384" s="596"/>
      <c r="G384" s="246" t="s">
        <v>203</v>
      </c>
      <c r="H384" s="367">
        <f>J317</f>
        <v>2.8039282086014219E-2</v>
      </c>
      <c r="I384" s="367">
        <f>UPFRONTS!$AG$30+20</f>
        <v>2046</v>
      </c>
      <c r="J384" s="367">
        <f>J378*H384</f>
        <v>0</v>
      </c>
      <c r="K384" s="239" t="s">
        <v>174</v>
      </c>
      <c r="L384" s="239"/>
      <c r="M384" s="239"/>
      <c r="N384" s="296" t="s">
        <v>276</v>
      </c>
    </row>
    <row r="385" spans="6:14" x14ac:dyDescent="0.25">
      <c r="F385" s="589"/>
      <c r="G385" s="295" t="s">
        <v>202</v>
      </c>
      <c r="H385" s="402">
        <f>J323</f>
        <v>1.1468041074041363E-2</v>
      </c>
      <c r="I385" s="402">
        <f>UPFRONTS!$AG$30+20</f>
        <v>2046</v>
      </c>
      <c r="J385" s="402">
        <f>H385*J379</f>
        <v>0</v>
      </c>
      <c r="K385" s="319" t="s">
        <v>174</v>
      </c>
      <c r="L385" s="319"/>
      <c r="M385" s="319"/>
      <c r="N385" s="393" t="s">
        <v>276</v>
      </c>
    </row>
    <row r="386" spans="6:14" x14ac:dyDescent="0.25">
      <c r="F386" s="604" t="s">
        <v>277</v>
      </c>
      <c r="G386" s="299" t="s">
        <v>279</v>
      </c>
      <c r="H386" s="403">
        <v>0</v>
      </c>
      <c r="I386" s="239">
        <v>2017</v>
      </c>
      <c r="J386" s="357">
        <f>H386/H394</f>
        <v>0</v>
      </c>
      <c r="K386" s="235" t="s">
        <v>322</v>
      </c>
      <c r="L386" s="235" t="s">
        <v>690</v>
      </c>
      <c r="M386" s="235"/>
      <c r="N386" s="351" t="s">
        <v>307</v>
      </c>
    </row>
    <row r="387" spans="6:14" x14ac:dyDescent="0.25">
      <c r="F387" s="605"/>
      <c r="G387" s="300" t="s">
        <v>278</v>
      </c>
      <c r="H387" s="404">
        <v>0</v>
      </c>
      <c r="I387" s="239">
        <v>2017</v>
      </c>
      <c r="J387" s="361">
        <f>H387/H395</f>
        <v>0</v>
      </c>
      <c r="K387" s="321" t="s">
        <v>323</v>
      </c>
      <c r="L387" s="321" t="s">
        <v>690</v>
      </c>
      <c r="M387" s="321"/>
      <c r="N387" s="355" t="s">
        <v>307</v>
      </c>
    </row>
    <row r="388" spans="6:14" x14ac:dyDescent="0.25">
      <c r="F388" s="605"/>
      <c r="G388" s="299" t="s">
        <v>281</v>
      </c>
      <c r="H388" s="403">
        <v>0</v>
      </c>
      <c r="I388" s="239">
        <v>2017</v>
      </c>
      <c r="J388" s="357">
        <f>H388/H394</f>
        <v>0</v>
      </c>
      <c r="K388" s="235" t="s">
        <v>322</v>
      </c>
      <c r="L388" s="235" t="s">
        <v>690</v>
      </c>
      <c r="M388" s="235"/>
      <c r="N388" s="351" t="s">
        <v>308</v>
      </c>
    </row>
    <row r="389" spans="6:14" x14ac:dyDescent="0.25">
      <c r="F389" s="605"/>
      <c r="G389" s="300" t="s">
        <v>280</v>
      </c>
      <c r="H389" s="404">
        <v>0</v>
      </c>
      <c r="I389" s="239">
        <v>2017</v>
      </c>
      <c r="J389" s="361">
        <f>H389/H395</f>
        <v>0</v>
      </c>
      <c r="K389" s="321" t="s">
        <v>323</v>
      </c>
      <c r="L389" s="321" t="s">
        <v>690</v>
      </c>
      <c r="M389" s="321"/>
      <c r="N389" s="355" t="s">
        <v>308</v>
      </c>
    </row>
    <row r="390" spans="6:14" x14ac:dyDescent="0.25">
      <c r="F390" s="605"/>
      <c r="G390" s="299" t="s">
        <v>301</v>
      </c>
      <c r="H390" s="403">
        <v>0</v>
      </c>
      <c r="I390" s="239">
        <v>2017</v>
      </c>
      <c r="J390" s="357">
        <f>H390/H394</f>
        <v>0</v>
      </c>
      <c r="K390" s="235" t="s">
        <v>322</v>
      </c>
      <c r="L390" s="235" t="s">
        <v>690</v>
      </c>
      <c r="M390" s="235"/>
      <c r="N390" s="351" t="s">
        <v>309</v>
      </c>
    </row>
    <row r="391" spans="6:14" x14ac:dyDescent="0.25">
      <c r="F391" s="605"/>
      <c r="G391" s="300" t="s">
        <v>302</v>
      </c>
      <c r="H391" s="404">
        <v>0</v>
      </c>
      <c r="I391" s="239">
        <v>2017</v>
      </c>
      <c r="J391" s="361">
        <f>H391/H395</f>
        <v>0</v>
      </c>
      <c r="K391" s="321" t="s">
        <v>323</v>
      </c>
      <c r="L391" s="321" t="s">
        <v>690</v>
      </c>
      <c r="M391" s="321"/>
      <c r="N391" s="355" t="s">
        <v>309</v>
      </c>
    </row>
    <row r="392" spans="6:14" x14ac:dyDescent="0.25">
      <c r="F392" s="605"/>
      <c r="G392" s="299" t="s">
        <v>283</v>
      </c>
      <c r="H392" s="403">
        <v>15719</v>
      </c>
      <c r="I392" s="239">
        <v>2017</v>
      </c>
      <c r="J392" s="357">
        <f>H392/H394</f>
        <v>4.8232586683031604</v>
      </c>
      <c r="K392" s="235" t="s">
        <v>322</v>
      </c>
      <c r="L392" s="235" t="s">
        <v>690</v>
      </c>
      <c r="M392" s="235"/>
      <c r="N392" s="351" t="s">
        <v>310</v>
      </c>
    </row>
    <row r="393" spans="6:14" x14ac:dyDescent="0.25">
      <c r="F393" s="605"/>
      <c r="G393" s="300" t="s">
        <v>282</v>
      </c>
      <c r="H393" s="404">
        <v>1504</v>
      </c>
      <c r="I393" s="239">
        <v>2017</v>
      </c>
      <c r="J393" s="361">
        <f>H393/H395</f>
        <v>3.3721973094170403</v>
      </c>
      <c r="K393" s="321" t="s">
        <v>323</v>
      </c>
      <c r="L393" s="321" t="s">
        <v>690</v>
      </c>
      <c r="M393" s="321"/>
      <c r="N393" s="355" t="s">
        <v>310</v>
      </c>
    </row>
    <row r="394" spans="6:14" x14ac:dyDescent="0.25">
      <c r="F394" s="605"/>
      <c r="G394" s="299" t="s">
        <v>285</v>
      </c>
      <c r="H394" s="403">
        <v>3259</v>
      </c>
      <c r="I394" s="239">
        <v>2017</v>
      </c>
      <c r="J394" s="357">
        <f>H394/H394</f>
        <v>1</v>
      </c>
      <c r="K394" s="235" t="s">
        <v>322</v>
      </c>
      <c r="L394" s="235" t="s">
        <v>690</v>
      </c>
      <c r="M394" s="235"/>
      <c r="N394" s="351"/>
    </row>
    <row r="395" spans="6:14" x14ac:dyDescent="0.25">
      <c r="F395" s="605"/>
      <c r="G395" s="300" t="s">
        <v>284</v>
      </c>
      <c r="H395" s="404">
        <v>446</v>
      </c>
      <c r="I395" s="239">
        <v>2017</v>
      </c>
      <c r="J395" s="361">
        <f>H395/H395</f>
        <v>1</v>
      </c>
      <c r="K395" s="321" t="s">
        <v>323</v>
      </c>
      <c r="L395" s="321" t="s">
        <v>690</v>
      </c>
      <c r="M395" s="321"/>
      <c r="N395" s="355"/>
    </row>
    <row r="396" spans="6:14" x14ac:dyDescent="0.25">
      <c r="F396" s="605"/>
      <c r="G396" s="299" t="s">
        <v>287</v>
      </c>
      <c r="H396" s="403">
        <v>2204</v>
      </c>
      <c r="I396" s="239">
        <v>2017</v>
      </c>
      <c r="J396" s="357">
        <f>H396/H394</f>
        <v>0.67628106781221231</v>
      </c>
      <c r="K396" s="235" t="s">
        <v>322</v>
      </c>
      <c r="L396" s="235" t="s">
        <v>690</v>
      </c>
      <c r="M396" s="235"/>
      <c r="N396" s="351" t="s">
        <v>311</v>
      </c>
    </row>
    <row r="397" spans="6:14" x14ac:dyDescent="0.25">
      <c r="F397" s="605"/>
      <c r="G397" s="300" t="s">
        <v>286</v>
      </c>
      <c r="H397" s="404">
        <v>203</v>
      </c>
      <c r="I397" s="239">
        <v>2017</v>
      </c>
      <c r="J397" s="361">
        <f>H397/H395</f>
        <v>0.45515695067264572</v>
      </c>
      <c r="K397" s="321" t="s">
        <v>323</v>
      </c>
      <c r="L397" s="321" t="s">
        <v>690</v>
      </c>
      <c r="M397" s="321"/>
      <c r="N397" s="355" t="s">
        <v>311</v>
      </c>
    </row>
    <row r="398" spans="6:14" x14ac:dyDescent="0.25">
      <c r="F398" s="605"/>
      <c r="G398" s="299" t="s">
        <v>289</v>
      </c>
      <c r="H398" s="403">
        <v>162</v>
      </c>
      <c r="I398" s="239">
        <v>2017</v>
      </c>
      <c r="J398" s="357">
        <f>H398/H394</f>
        <v>4.9708499539736113E-2</v>
      </c>
      <c r="K398" s="235" t="s">
        <v>322</v>
      </c>
      <c r="L398" s="235" t="s">
        <v>690</v>
      </c>
      <c r="M398" s="235"/>
      <c r="N398" s="351" t="s">
        <v>312</v>
      </c>
    </row>
    <row r="399" spans="6:14" x14ac:dyDescent="0.25">
      <c r="F399" s="605"/>
      <c r="G399" s="295" t="s">
        <v>288</v>
      </c>
      <c r="H399" s="405">
        <v>28</v>
      </c>
      <c r="I399" s="239">
        <v>2017</v>
      </c>
      <c r="J399" s="392">
        <f>H399/H395</f>
        <v>6.2780269058295965E-2</v>
      </c>
      <c r="K399" s="321" t="s">
        <v>323</v>
      </c>
      <c r="L399" s="321" t="s">
        <v>690</v>
      </c>
      <c r="M399" s="319"/>
      <c r="N399" s="393" t="s">
        <v>312</v>
      </c>
    </row>
    <row r="400" spans="6:14" x14ac:dyDescent="0.25">
      <c r="F400" s="605"/>
      <c r="G400" s="299" t="s">
        <v>303</v>
      </c>
      <c r="H400" s="403">
        <v>5040</v>
      </c>
      <c r="I400" s="239">
        <v>2017</v>
      </c>
      <c r="J400" s="357">
        <f>H400/H394</f>
        <v>1.5464866523473457</v>
      </c>
      <c r="K400" s="235" t="s">
        <v>322</v>
      </c>
      <c r="L400" s="235" t="s">
        <v>690</v>
      </c>
      <c r="M400" s="235"/>
      <c r="N400" s="351" t="s">
        <v>313</v>
      </c>
    </row>
    <row r="401" spans="6:14" x14ac:dyDescent="0.25">
      <c r="F401" s="605"/>
      <c r="G401" s="300" t="s">
        <v>290</v>
      </c>
      <c r="H401" s="404">
        <v>384</v>
      </c>
      <c r="I401" s="239">
        <v>2017</v>
      </c>
      <c r="J401" s="361">
        <f>H401/H395</f>
        <v>0.86098654708520184</v>
      </c>
      <c r="K401" s="321" t="s">
        <v>323</v>
      </c>
      <c r="L401" s="321" t="s">
        <v>690</v>
      </c>
      <c r="M401" s="321"/>
      <c r="N401" s="355" t="s">
        <v>313</v>
      </c>
    </row>
    <row r="402" spans="6:14" x14ac:dyDescent="0.25">
      <c r="F402" s="605"/>
      <c r="G402" s="299" t="s">
        <v>304</v>
      </c>
      <c r="H402" s="403">
        <v>7093</v>
      </c>
      <c r="I402" s="239">
        <v>2017</v>
      </c>
      <c r="J402" s="357">
        <f>H402/H394</f>
        <v>2.1764344891070881</v>
      </c>
      <c r="K402" s="235" t="s">
        <v>322</v>
      </c>
      <c r="L402" s="235" t="s">
        <v>690</v>
      </c>
      <c r="M402" s="235"/>
      <c r="N402" s="351" t="s">
        <v>314</v>
      </c>
    </row>
    <row r="403" spans="6:14" x14ac:dyDescent="0.25">
      <c r="F403" s="605"/>
      <c r="G403" s="300" t="s">
        <v>291</v>
      </c>
      <c r="H403" s="404">
        <v>751</v>
      </c>
      <c r="I403" s="239">
        <v>2017</v>
      </c>
      <c r="J403" s="361">
        <f>H403/H395</f>
        <v>1.6838565022421526</v>
      </c>
      <c r="K403" s="321" t="s">
        <v>323</v>
      </c>
      <c r="L403" s="321" t="s">
        <v>690</v>
      </c>
      <c r="M403" s="321"/>
      <c r="N403" s="355" t="s">
        <v>314</v>
      </c>
    </row>
    <row r="404" spans="6:14" x14ac:dyDescent="0.25">
      <c r="F404" s="605"/>
      <c r="G404" s="299" t="s">
        <v>293</v>
      </c>
      <c r="H404" s="403">
        <v>0</v>
      </c>
      <c r="I404" s="239">
        <v>2017</v>
      </c>
      <c r="J404" s="357">
        <f>H404/H394</f>
        <v>0</v>
      </c>
      <c r="K404" s="235" t="s">
        <v>322</v>
      </c>
      <c r="L404" s="235" t="s">
        <v>690</v>
      </c>
      <c r="M404" s="235"/>
      <c r="N404" s="351" t="s">
        <v>315</v>
      </c>
    </row>
    <row r="405" spans="6:14" x14ac:dyDescent="0.25">
      <c r="F405" s="605"/>
      <c r="G405" s="300" t="s">
        <v>292</v>
      </c>
      <c r="H405" s="404">
        <v>0</v>
      </c>
      <c r="I405" s="239">
        <v>2017</v>
      </c>
      <c r="J405" s="361">
        <f>H405/H395</f>
        <v>0</v>
      </c>
      <c r="K405" s="321" t="s">
        <v>323</v>
      </c>
      <c r="L405" s="321" t="s">
        <v>690</v>
      </c>
      <c r="M405" s="321"/>
      <c r="N405" s="355" t="s">
        <v>315</v>
      </c>
    </row>
    <row r="406" spans="6:14" x14ac:dyDescent="0.25">
      <c r="F406" s="605"/>
      <c r="G406" s="299" t="s">
        <v>295</v>
      </c>
      <c r="H406" s="403">
        <v>1145</v>
      </c>
      <c r="I406" s="239">
        <v>2017</v>
      </c>
      <c r="J406" s="357">
        <f>H406/H394</f>
        <v>0.35133476526541885</v>
      </c>
      <c r="K406" s="235" t="s">
        <v>322</v>
      </c>
      <c r="L406" s="235" t="s">
        <v>690</v>
      </c>
      <c r="M406" s="235"/>
      <c r="N406" s="351" t="s">
        <v>316</v>
      </c>
    </row>
    <row r="407" spans="6:14" x14ac:dyDescent="0.25">
      <c r="F407" s="605"/>
      <c r="G407" s="300" t="s">
        <v>294</v>
      </c>
      <c r="H407" s="404">
        <v>50</v>
      </c>
      <c r="I407" s="239">
        <v>2017</v>
      </c>
      <c r="J407" s="361">
        <f>H407/H395</f>
        <v>0.11210762331838565</v>
      </c>
      <c r="K407" s="321" t="s">
        <v>323</v>
      </c>
      <c r="L407" s="321" t="s">
        <v>690</v>
      </c>
      <c r="M407" s="321"/>
      <c r="N407" s="355" t="s">
        <v>316</v>
      </c>
    </row>
    <row r="408" spans="6:14" x14ac:dyDescent="0.25">
      <c r="F408" s="605"/>
      <c r="G408" s="299" t="s">
        <v>305</v>
      </c>
      <c r="H408" s="403">
        <v>3138</v>
      </c>
      <c r="I408" s="239">
        <v>2017</v>
      </c>
      <c r="J408" s="357">
        <f>H408/H394</f>
        <v>0.96287204664007364</v>
      </c>
      <c r="K408" s="235" t="s">
        <v>322</v>
      </c>
      <c r="L408" s="235" t="s">
        <v>690</v>
      </c>
      <c r="M408" s="235"/>
      <c r="N408" s="351" t="s">
        <v>317</v>
      </c>
    </row>
    <row r="409" spans="6:14" x14ac:dyDescent="0.25">
      <c r="F409" s="605"/>
      <c r="G409" s="300" t="s">
        <v>296</v>
      </c>
      <c r="H409" s="404">
        <v>142</v>
      </c>
      <c r="I409" s="239">
        <v>2017</v>
      </c>
      <c r="J409" s="361">
        <f>H409/H395</f>
        <v>0.31838565022421522</v>
      </c>
      <c r="K409" s="321" t="s">
        <v>323</v>
      </c>
      <c r="L409" s="321" t="s">
        <v>690</v>
      </c>
      <c r="M409" s="321"/>
      <c r="N409" s="355" t="s">
        <v>317</v>
      </c>
    </row>
    <row r="410" spans="6:14" x14ac:dyDescent="0.25">
      <c r="F410" s="605"/>
      <c r="G410" s="299" t="s">
        <v>298</v>
      </c>
      <c r="H410" s="403">
        <v>1186</v>
      </c>
      <c r="I410" s="239">
        <v>2017</v>
      </c>
      <c r="J410" s="357">
        <f>H410/H394</f>
        <v>0.3639153114452286</v>
      </c>
      <c r="K410" s="235" t="s">
        <v>322</v>
      </c>
      <c r="L410" s="235" t="s">
        <v>690</v>
      </c>
      <c r="M410" s="235"/>
      <c r="N410" s="351" t="s">
        <v>318</v>
      </c>
    </row>
    <row r="411" spans="6:14" x14ac:dyDescent="0.25">
      <c r="F411" s="605"/>
      <c r="G411" s="300" t="s">
        <v>297</v>
      </c>
      <c r="H411" s="404">
        <v>67</v>
      </c>
      <c r="I411" s="239">
        <v>2017</v>
      </c>
      <c r="J411" s="361">
        <f>H411/H395</f>
        <v>0.15022421524663676</v>
      </c>
      <c r="K411" s="321" t="s">
        <v>323</v>
      </c>
      <c r="L411" s="321" t="s">
        <v>690</v>
      </c>
      <c r="M411" s="321"/>
      <c r="N411" s="355" t="s">
        <v>318</v>
      </c>
    </row>
    <row r="412" spans="6:14" x14ac:dyDescent="0.25">
      <c r="F412" s="605"/>
      <c r="G412" s="299" t="s">
        <v>306</v>
      </c>
      <c r="H412" s="403">
        <v>38947</v>
      </c>
      <c r="I412" s="239">
        <v>2017</v>
      </c>
      <c r="J412" s="357">
        <f>SUM(H386,H388,H390,H392,H394,H396,H398,H400,H402,H404,H406,H408,H410)/SUM(H412,H413)</f>
        <v>0.91590235642726114</v>
      </c>
      <c r="K412" s="235" t="s">
        <v>321</v>
      </c>
      <c r="L412" s="235" t="s">
        <v>690</v>
      </c>
      <c r="M412" s="235"/>
      <c r="N412" s="351" t="s">
        <v>319</v>
      </c>
    </row>
    <row r="413" spans="6:14" x14ac:dyDescent="0.25">
      <c r="F413" s="605"/>
      <c r="G413" s="300" t="s">
        <v>306</v>
      </c>
      <c r="H413" s="404">
        <f>SUM(H387,H389,H391,H393,H395,H397,H399,H401,H403,H405,H407,H409,H411)</f>
        <v>3575</v>
      </c>
      <c r="I413" s="239">
        <v>2017</v>
      </c>
      <c r="J413" s="361">
        <f>SUM(H387,H389,H391,H393,H395,H397,H399,H401,H403,H405,H407,H409,H411)/SUM(H413,H412)</f>
        <v>8.4074126334603261E-2</v>
      </c>
      <c r="K413" s="321" t="s">
        <v>321</v>
      </c>
      <c r="L413" s="321" t="s">
        <v>690</v>
      </c>
      <c r="M413" s="321"/>
      <c r="N413" s="355" t="s">
        <v>320</v>
      </c>
    </row>
    <row r="414" spans="6:14" x14ac:dyDescent="0.25">
      <c r="F414" s="605"/>
      <c r="G414" s="299" t="s">
        <v>299</v>
      </c>
      <c r="H414" s="403">
        <f>SUM(H398,H400,H404,H406,H408,H410+H392+H396)</f>
        <v>28594</v>
      </c>
      <c r="I414" s="239">
        <v>2017</v>
      </c>
      <c r="J414" s="357">
        <f>H414/H394</f>
        <v>8.7738570113531757</v>
      </c>
      <c r="K414" s="235" t="s">
        <v>322</v>
      </c>
      <c r="L414" s="235"/>
      <c r="M414" s="235"/>
      <c r="N414" s="351"/>
    </row>
    <row r="415" spans="6:14" x14ac:dyDescent="0.25">
      <c r="F415" s="606"/>
      <c r="G415" s="300" t="s">
        <v>300</v>
      </c>
      <c r="H415" s="404">
        <f>SUM(H399,H401,H405,H407,H409,H411+H393+H397)</f>
        <v>2378</v>
      </c>
      <c r="I415" s="239">
        <v>2017</v>
      </c>
      <c r="J415" s="361">
        <f>H415/H395</f>
        <v>5.3318385650224212</v>
      </c>
      <c r="K415" s="321" t="s">
        <v>323</v>
      </c>
      <c r="L415" s="321"/>
      <c r="M415" s="321"/>
      <c r="N415" s="355"/>
    </row>
    <row r="416" spans="6:14" ht="30.75" customHeight="1" x14ac:dyDescent="0.25">
      <c r="F416" s="406" t="s">
        <v>349</v>
      </c>
      <c r="G416" s="228" t="s">
        <v>350</v>
      </c>
      <c r="H416" s="407">
        <v>4.4999999999999998E-2</v>
      </c>
      <c r="I416" s="228">
        <v>2005</v>
      </c>
      <c r="J416" s="407">
        <f>VLOOKUP(UPFRONTS!$F$20,'CBI - MULTIPLIERS'!$I$12:$J$45,2,FALSE)/VLOOKUP('CBI - MULTIPLIERS'!I416,'CBI - MULTIPLIERS'!$I$12:$J$45,2,FALSE)*'CBI - MULTIPLIERS'!H416</f>
        <v>6.4285714285714279E-2</v>
      </c>
      <c r="K416" s="228" t="s">
        <v>343</v>
      </c>
      <c r="L416" s="228" t="s">
        <v>705</v>
      </c>
      <c r="M416" s="408" t="s">
        <v>706</v>
      </c>
      <c r="N416" s="379"/>
    </row>
    <row r="417" spans="6:14" ht="13.5" customHeight="1" x14ac:dyDescent="0.3">
      <c r="F417" s="573" t="s">
        <v>383</v>
      </c>
      <c r="G417" s="235" t="s">
        <v>378</v>
      </c>
      <c r="H417" s="409">
        <v>0.43</v>
      </c>
      <c r="I417" s="235">
        <v>2019</v>
      </c>
      <c r="J417" s="409">
        <f>VLOOKUP(UPFRONTS!$F$20,'CBI - MULTIPLIERS'!$I$12:$J$45,2,FALSE)/VLOOKUP('CBI - MULTIPLIERS'!I417,'CBI - MULTIPLIERS'!$I$12:$J$45,2,FALSE)*'CBI - MULTIPLIERS'!H417</f>
        <v>0.43</v>
      </c>
      <c r="K417" s="235" t="s">
        <v>343</v>
      </c>
      <c r="L417" s="560" t="s">
        <v>704</v>
      </c>
      <c r="M417" s="410"/>
      <c r="N417" s="411"/>
    </row>
    <row r="418" spans="6:14" ht="13.5" customHeight="1" x14ac:dyDescent="0.25">
      <c r="F418" s="574"/>
      <c r="G418" s="239" t="s">
        <v>379</v>
      </c>
      <c r="H418" s="353">
        <v>0.43</v>
      </c>
      <c r="I418" s="239">
        <v>2019</v>
      </c>
      <c r="J418" s="353">
        <f>VLOOKUP(UPFRONTS!$F$20,'CBI - MULTIPLIERS'!$I$12:$J$45,2,FALSE)/VLOOKUP('CBI - MULTIPLIERS'!I418,'CBI - MULTIPLIERS'!$I$12:$J$45,2,FALSE)*'CBI - MULTIPLIERS'!H418</f>
        <v>0.43</v>
      </c>
      <c r="K418" s="239" t="s">
        <v>343</v>
      </c>
      <c r="L418" s="561"/>
      <c r="M418" s="619"/>
      <c r="N418" s="587"/>
    </row>
    <row r="419" spans="6:14" ht="13.5" customHeight="1" x14ac:dyDescent="0.25">
      <c r="F419" s="574"/>
      <c r="G419" s="239" t="s">
        <v>380</v>
      </c>
      <c r="H419" s="353">
        <v>0.43</v>
      </c>
      <c r="I419" s="239">
        <v>2017</v>
      </c>
      <c r="J419" s="353">
        <f>VLOOKUP(UPFRONTS!$F$20,'CBI - MULTIPLIERS'!$I$12:$J$45,2,FALSE)/VLOOKUP('CBI - MULTIPLIERS'!I419,'CBI - MULTIPLIERS'!$I$12:$J$45,2,FALSE)*'CBI - MULTIPLIERS'!H419</f>
        <v>0.45263157894736838</v>
      </c>
      <c r="K419" s="239" t="s">
        <v>343</v>
      </c>
      <c r="L419" s="614"/>
      <c r="M419" s="620"/>
      <c r="N419" s="621"/>
    </row>
    <row r="420" spans="6:14" ht="13.5" customHeight="1" x14ac:dyDescent="0.25">
      <c r="F420" s="574"/>
      <c r="G420" s="239" t="s">
        <v>354</v>
      </c>
      <c r="H420" s="352">
        <f>9.51*365</f>
        <v>3471.15</v>
      </c>
      <c r="I420" s="239">
        <v>2017</v>
      </c>
      <c r="J420" s="353"/>
      <c r="K420" s="239" t="s">
        <v>355</v>
      </c>
      <c r="L420" s="595" t="s">
        <v>691</v>
      </c>
      <c r="M420" s="616" t="s">
        <v>692</v>
      </c>
      <c r="N420" s="615" t="s">
        <v>356</v>
      </c>
    </row>
    <row r="421" spans="6:14" x14ac:dyDescent="0.25">
      <c r="F421" s="574"/>
      <c r="G421" s="239" t="s">
        <v>352</v>
      </c>
      <c r="H421" s="352">
        <f>9.19*365</f>
        <v>3354.35</v>
      </c>
      <c r="I421" s="239">
        <v>2017</v>
      </c>
      <c r="J421" s="353"/>
      <c r="K421" s="239" t="s">
        <v>355</v>
      </c>
      <c r="L421" s="595"/>
      <c r="M421" s="616"/>
      <c r="N421" s="615"/>
    </row>
    <row r="422" spans="6:14" x14ac:dyDescent="0.25">
      <c r="F422" s="574"/>
      <c r="G422" s="239" t="s">
        <v>353</v>
      </c>
      <c r="H422" s="352">
        <f>8.82*365</f>
        <v>3219.3</v>
      </c>
      <c r="I422" s="239">
        <v>2017</v>
      </c>
      <c r="J422" s="353"/>
      <c r="K422" s="239" t="s">
        <v>355</v>
      </c>
      <c r="L422" s="595"/>
      <c r="M422" s="616"/>
      <c r="N422" s="615"/>
    </row>
    <row r="423" spans="6:14" x14ac:dyDescent="0.25">
      <c r="F423" s="575"/>
      <c r="G423" s="321" t="s">
        <v>351</v>
      </c>
      <c r="H423" s="354">
        <v>0.43</v>
      </c>
      <c r="I423" s="321">
        <v>2019</v>
      </c>
      <c r="J423" s="354">
        <f>VLOOKUP(UPFRONTS!$F$20,'CBI - MULTIPLIERS'!$I$12:$J$45,2,FALSE)/VLOOKUP('CBI - MULTIPLIERS'!I423,'CBI - MULTIPLIERS'!$I$12:$J$45,2,FALSE)*'CBI - MULTIPLIERS'!H423</f>
        <v>0.43</v>
      </c>
      <c r="K423" s="321" t="s">
        <v>343</v>
      </c>
      <c r="L423" s="321" t="s">
        <v>160</v>
      </c>
      <c r="M423" s="321" t="s">
        <v>160</v>
      </c>
      <c r="N423" s="355" t="s">
        <v>357</v>
      </c>
    </row>
    <row r="424" spans="6:14" ht="13.5" customHeight="1" x14ac:dyDescent="0.25">
      <c r="F424" s="573" t="s">
        <v>358</v>
      </c>
      <c r="G424" s="235" t="s">
        <v>58</v>
      </c>
      <c r="H424" s="412">
        <v>1.92</v>
      </c>
      <c r="I424" s="235"/>
      <c r="J424" s="235"/>
      <c r="K424" s="235" t="s">
        <v>372</v>
      </c>
      <c r="L424" s="571" t="s">
        <v>370</v>
      </c>
      <c r="M424" s="592" t="s">
        <v>371</v>
      </c>
      <c r="N424" s="351"/>
    </row>
    <row r="425" spans="6:14" x14ac:dyDescent="0.25">
      <c r="F425" s="574"/>
      <c r="G425" s="239" t="s">
        <v>59</v>
      </c>
      <c r="H425" s="395">
        <v>3.25</v>
      </c>
      <c r="I425" s="239"/>
      <c r="J425" s="239"/>
      <c r="K425" s="239" t="s">
        <v>372</v>
      </c>
      <c r="L425" s="568"/>
      <c r="M425" s="568"/>
      <c r="N425" s="296"/>
    </row>
    <row r="426" spans="6:14" x14ac:dyDescent="0.25">
      <c r="F426" s="574"/>
      <c r="G426" s="239" t="s">
        <v>60</v>
      </c>
      <c r="H426" s="395">
        <v>4.82</v>
      </c>
      <c r="I426" s="239"/>
      <c r="J426" s="239"/>
      <c r="K426" s="239" t="s">
        <v>372</v>
      </c>
      <c r="L426" s="568"/>
      <c r="M426" s="568"/>
      <c r="N426" s="296"/>
    </row>
    <row r="427" spans="6:14" x14ac:dyDescent="0.25">
      <c r="F427" s="574"/>
      <c r="G427" s="239" t="s">
        <v>61</v>
      </c>
      <c r="H427" s="395">
        <v>5.98</v>
      </c>
      <c r="I427" s="239"/>
      <c r="J427" s="239"/>
      <c r="K427" s="239" t="s">
        <v>372</v>
      </c>
      <c r="L427" s="568"/>
      <c r="M427" s="568"/>
      <c r="N427" s="296"/>
    </row>
    <row r="428" spans="6:14" x14ac:dyDescent="0.25">
      <c r="F428" s="576"/>
      <c r="G428" s="319" t="s">
        <v>62</v>
      </c>
      <c r="H428" s="413">
        <v>2.58</v>
      </c>
      <c r="I428" s="319"/>
      <c r="J428" s="319"/>
      <c r="K428" s="319" t="s">
        <v>372</v>
      </c>
      <c r="L428" s="572"/>
      <c r="M428" s="572"/>
      <c r="N428" s="393"/>
    </row>
    <row r="429" spans="6:14" ht="13.5" customHeight="1" x14ac:dyDescent="0.25">
      <c r="F429" s="573" t="s">
        <v>359</v>
      </c>
      <c r="G429" s="235" t="s">
        <v>58</v>
      </c>
      <c r="H429" s="414">
        <f>(1406+733)*(3021/(1406+733))/13476</f>
        <v>0.22417631344612646</v>
      </c>
      <c r="I429" s="235"/>
      <c r="J429" s="235"/>
      <c r="K429" s="235" t="s">
        <v>324</v>
      </c>
      <c r="L429" s="571" t="s">
        <v>369</v>
      </c>
      <c r="M429" s="571"/>
      <c r="N429" s="351"/>
    </row>
    <row r="430" spans="6:14" x14ac:dyDescent="0.25">
      <c r="F430" s="574"/>
      <c r="G430" s="239" t="s">
        <v>59</v>
      </c>
      <c r="H430" s="415">
        <f>(1585+487)*(3384/(1585+487))/13476</f>
        <v>0.25111308993766696</v>
      </c>
      <c r="I430" s="239"/>
      <c r="J430" s="239"/>
      <c r="K430" s="239" t="s">
        <v>324</v>
      </c>
      <c r="L430" s="568"/>
      <c r="M430" s="568"/>
      <c r="N430" s="296"/>
    </row>
    <row r="431" spans="6:14" x14ac:dyDescent="0.25">
      <c r="F431" s="574"/>
      <c r="G431" s="239" t="s">
        <v>60</v>
      </c>
      <c r="H431" s="415">
        <f>(1682+349)*(3867/(1682+349))/13476</f>
        <v>0.28695458593054318</v>
      </c>
      <c r="I431" s="239"/>
      <c r="J431" s="239"/>
      <c r="K431" s="239" t="s">
        <v>324</v>
      </c>
      <c r="L431" s="568"/>
      <c r="M431" s="568"/>
      <c r="N431" s="296"/>
    </row>
    <row r="432" spans="6:14" x14ac:dyDescent="0.25">
      <c r="F432" s="574"/>
      <c r="G432" s="239" t="s">
        <v>61</v>
      </c>
      <c r="H432" s="415">
        <f>(1778+297)*(4954/(1778+297))/13476</f>
        <v>0.36761650341347579</v>
      </c>
      <c r="I432" s="239"/>
      <c r="J432" s="239"/>
      <c r="K432" s="239" t="s">
        <v>324</v>
      </c>
      <c r="L432" s="568"/>
      <c r="M432" s="568"/>
      <c r="N432" s="296"/>
    </row>
    <row r="433" spans="6:14" x14ac:dyDescent="0.25">
      <c r="F433" s="575"/>
      <c r="G433" s="321" t="s">
        <v>62</v>
      </c>
      <c r="H433" s="416">
        <f>(1522+590)*(3384/(1522+590))/13476</f>
        <v>0.25111308993766696</v>
      </c>
      <c r="I433" s="321"/>
      <c r="J433" s="319"/>
      <c r="K433" s="321" t="s">
        <v>324</v>
      </c>
      <c r="L433" s="572"/>
      <c r="M433" s="572"/>
      <c r="N433" s="355"/>
    </row>
    <row r="434" spans="6:14" x14ac:dyDescent="0.25">
      <c r="F434" s="594" t="s">
        <v>360</v>
      </c>
      <c r="G434" s="235" t="s">
        <v>58</v>
      </c>
      <c r="H434" s="409">
        <f>H429*(H424/(1+H424))</f>
        <v>0.14740360336183655</v>
      </c>
      <c r="I434" s="322">
        <v>2011</v>
      </c>
      <c r="J434" s="417">
        <f>VLOOKUP(UPFRONTS!$F$20,'CBI - MULTIPLIERS'!$I$12:$J$45,2,FALSE)/VLOOKUP(I434,'CBI - MULTIPLIERS'!$I$12:$J$45,2,FALSE)*H434</f>
        <v>0.17548048019266252</v>
      </c>
      <c r="K434" s="356" t="s">
        <v>324</v>
      </c>
      <c r="L434" s="235"/>
      <c r="M434" s="235"/>
      <c r="N434" s="351"/>
    </row>
    <row r="435" spans="6:14" x14ac:dyDescent="0.25">
      <c r="F435" s="574"/>
      <c r="G435" s="239" t="s">
        <v>59</v>
      </c>
      <c r="H435" s="353">
        <f>H430*(H425/(1+H425))</f>
        <v>0.19202765701115707</v>
      </c>
      <c r="I435" s="418">
        <v>2011</v>
      </c>
      <c r="J435" s="419">
        <f>VLOOKUP(UPFRONTS!$F$20,'CBI - MULTIPLIERS'!$I$12:$J$45,2,FALSE)/VLOOKUP(I435,'CBI - MULTIPLIERS'!$I$12:$J$45,2,FALSE)*H435</f>
        <v>0.22860435358471073</v>
      </c>
      <c r="K435" s="314" t="s">
        <v>324</v>
      </c>
      <c r="L435" s="239"/>
      <c r="M435" s="239"/>
      <c r="N435" s="296"/>
    </row>
    <row r="436" spans="6:14" x14ac:dyDescent="0.25">
      <c r="F436" s="574"/>
      <c r="G436" s="239" t="s">
        <v>60</v>
      </c>
      <c r="H436" s="353">
        <f>H431*(H426/(1+H426))</f>
        <v>0.23764967425862857</v>
      </c>
      <c r="I436" s="418">
        <v>2011</v>
      </c>
      <c r="J436" s="419">
        <f>VLOOKUP(UPFRONTS!$F$20,'CBI - MULTIPLIERS'!$I$12:$J$45,2,FALSE)/VLOOKUP(I436,'CBI - MULTIPLIERS'!$I$12:$J$45,2,FALSE)*H436</f>
        <v>0.28291627887931969</v>
      </c>
      <c r="K436" s="314" t="s">
        <v>324</v>
      </c>
      <c r="L436" s="239"/>
      <c r="M436" s="239"/>
      <c r="N436" s="296"/>
    </row>
    <row r="437" spans="6:14" x14ac:dyDescent="0.25">
      <c r="F437" s="574"/>
      <c r="G437" s="239" t="s">
        <v>61</v>
      </c>
      <c r="H437" s="353">
        <f>H432*(H427/(1+H427))</f>
        <v>0.31494938258059962</v>
      </c>
      <c r="I437" s="418">
        <v>2011</v>
      </c>
      <c r="J437" s="419">
        <f>VLOOKUP(UPFRONTS!$F$20,'CBI - MULTIPLIERS'!$I$12:$J$45,2,FALSE)/VLOOKUP(I437,'CBI - MULTIPLIERS'!$I$12:$J$45,2,FALSE)*H437</f>
        <v>0.37493974116738044</v>
      </c>
      <c r="K437" s="314" t="s">
        <v>324</v>
      </c>
      <c r="L437" s="239"/>
      <c r="M437" s="239"/>
      <c r="N437" s="296"/>
    </row>
    <row r="438" spans="6:14" x14ac:dyDescent="0.25">
      <c r="F438" s="575"/>
      <c r="G438" s="321" t="s">
        <v>62</v>
      </c>
      <c r="H438" s="354">
        <f>H433*(H428/(1+H428))</f>
        <v>0.18096976872602813</v>
      </c>
      <c r="I438" s="324">
        <v>2011</v>
      </c>
      <c r="J438" s="420">
        <f>VLOOKUP(UPFRONTS!$F$20,'CBI - MULTIPLIERS'!$I$12:$J$45,2,FALSE)/VLOOKUP(I438,'CBI - MULTIPLIERS'!$I$12:$J$45,2,FALSE)*H438</f>
        <v>0.21544020086431917</v>
      </c>
      <c r="K438" s="320" t="s">
        <v>324</v>
      </c>
      <c r="L438" s="321"/>
      <c r="M438" s="321"/>
      <c r="N438" s="355"/>
    </row>
    <row r="439" spans="6:14" x14ac:dyDescent="0.25">
      <c r="F439" s="573" t="s">
        <v>361</v>
      </c>
      <c r="G439" s="235" t="s">
        <v>58</v>
      </c>
      <c r="H439" s="409">
        <f>H429-H434</f>
        <v>7.6772710084289902E-2</v>
      </c>
      <c r="I439" s="322">
        <v>2011</v>
      </c>
      <c r="J439" s="417">
        <f>VLOOKUP(UPFRONTS!$F$20,'CBI - MULTIPLIERS'!$I$12:$J$45,2,FALSE)/VLOOKUP(I439,'CBI - MULTIPLIERS'!$I$12:$J$45,2,FALSE)*H439</f>
        <v>9.1396083433678443E-2</v>
      </c>
      <c r="K439" s="356" t="s">
        <v>324</v>
      </c>
      <c r="L439" s="235"/>
      <c r="M439" s="235"/>
      <c r="N439" s="351"/>
    </row>
    <row r="440" spans="6:14" x14ac:dyDescent="0.25">
      <c r="F440" s="574"/>
      <c r="G440" s="239" t="s">
        <v>59</v>
      </c>
      <c r="H440" s="353">
        <f>H430-H435</f>
        <v>5.908543292650989E-2</v>
      </c>
      <c r="I440" s="418">
        <v>2011</v>
      </c>
      <c r="J440" s="419">
        <f>VLOOKUP(UPFRONTS!$F$20,'CBI - MULTIPLIERS'!$I$12:$J$45,2,FALSE)/VLOOKUP(I440,'CBI - MULTIPLIERS'!$I$12:$J$45,2,FALSE)*H440</f>
        <v>7.0339801102987945E-2</v>
      </c>
      <c r="K440" s="314" t="s">
        <v>324</v>
      </c>
      <c r="L440" s="239"/>
      <c r="M440" s="239"/>
      <c r="N440" s="296"/>
    </row>
    <row r="441" spans="6:14" x14ac:dyDescent="0.25">
      <c r="F441" s="574"/>
      <c r="G441" s="239" t="s">
        <v>60</v>
      </c>
      <c r="H441" s="353">
        <f>H431-H436</f>
        <v>4.9304911671914614E-2</v>
      </c>
      <c r="I441" s="418">
        <v>2011</v>
      </c>
      <c r="J441" s="419">
        <f>VLOOKUP(UPFRONTS!$F$20,'CBI - MULTIPLIERS'!$I$12:$J$45,2,FALSE)/VLOOKUP(I441,'CBI - MULTIPLIERS'!$I$12:$J$45,2,FALSE)*H441</f>
        <v>5.8696323418945956E-2</v>
      </c>
      <c r="K441" s="314" t="s">
        <v>324</v>
      </c>
      <c r="L441" s="239"/>
      <c r="M441" s="239"/>
      <c r="N441" s="296"/>
    </row>
    <row r="442" spans="6:14" x14ac:dyDescent="0.25">
      <c r="F442" s="574"/>
      <c r="G442" s="239" t="s">
        <v>61</v>
      </c>
      <c r="H442" s="353">
        <f>H432-H437</f>
        <v>5.2667120832876169E-2</v>
      </c>
      <c r="I442" s="418">
        <v>2011</v>
      </c>
      <c r="J442" s="419">
        <f>VLOOKUP(UPFRONTS!$F$20,'CBI - MULTIPLIERS'!$I$12:$J$45,2,FALSE)/VLOOKUP(I442,'CBI - MULTIPLIERS'!$I$12:$J$45,2,FALSE)*H442</f>
        <v>6.2698953372471611E-2</v>
      </c>
      <c r="K442" s="314" t="s">
        <v>324</v>
      </c>
      <c r="L442" s="239"/>
      <c r="M442" s="239"/>
      <c r="N442" s="296"/>
    </row>
    <row r="443" spans="6:14" x14ac:dyDescent="0.25">
      <c r="F443" s="575"/>
      <c r="G443" s="321" t="s">
        <v>62</v>
      </c>
      <c r="H443" s="354">
        <f>H433-H438</f>
        <v>7.0143321211638826E-2</v>
      </c>
      <c r="I443" s="324">
        <v>2011</v>
      </c>
      <c r="J443" s="420">
        <f>VLOOKUP(UPFRONTS!$F$20,'CBI - MULTIPLIERS'!$I$12:$J$45,2,FALSE)/VLOOKUP(I443,'CBI - MULTIPLIERS'!$I$12:$J$45,2,FALSE)*H443</f>
        <v>8.3503953823379537E-2</v>
      </c>
      <c r="K443" s="320" t="s">
        <v>324</v>
      </c>
      <c r="L443" s="321"/>
      <c r="M443" s="321"/>
      <c r="N443" s="355"/>
    </row>
    <row r="444" spans="6:14" x14ac:dyDescent="0.25">
      <c r="F444" s="421" t="s">
        <v>373</v>
      </c>
      <c r="G444" s="228"/>
      <c r="H444" s="422" t="str">
        <f>IF(TAZ!G13&lt;500000,DROPDOWNS!C5,IF(TAZ!G13&lt;1000000,DROPDOWNS!C4,IF(TAZ!G13&lt;3000000,DROPDOWNS!C3,IF(TAZ!G13&gt;2999999,DROPDOWNS!C2,DROPDOWNS!C6))))</f>
        <v>&lt;500,000</v>
      </c>
      <c r="I444" s="383"/>
      <c r="J444" s="420"/>
      <c r="K444" s="228"/>
      <c r="L444" s="228"/>
      <c r="M444" s="228"/>
      <c r="N444" s="379"/>
    </row>
    <row r="445" spans="6:14" x14ac:dyDescent="0.25">
      <c r="F445" s="557" t="s">
        <v>779</v>
      </c>
      <c r="G445" s="389" t="s">
        <v>777</v>
      </c>
      <c r="H445" s="430">
        <v>7.08</v>
      </c>
      <c r="I445" s="428">
        <v>2020</v>
      </c>
      <c r="J445" s="420">
        <f>VLOOKUP(UPFRONTS!$F$20,'CBI - MULTIPLIERS'!$I$12:$J$45,2,FALSE)/VLOOKUP(I445,'CBI - MULTIPLIERS'!$I$12:$J$45,2,FALSE)*H445</f>
        <v>7.08</v>
      </c>
      <c r="K445" s="320" t="s">
        <v>324</v>
      </c>
      <c r="L445" s="560" t="s">
        <v>780</v>
      </c>
      <c r="M445" s="383"/>
      <c r="N445" s="384"/>
    </row>
    <row r="446" spans="6:14" x14ac:dyDescent="0.25">
      <c r="F446" s="558"/>
      <c r="G446" s="389" t="s">
        <v>778</v>
      </c>
      <c r="H446" s="430">
        <v>6.31</v>
      </c>
      <c r="I446" s="428">
        <v>2020</v>
      </c>
      <c r="J446" s="420">
        <f>VLOOKUP(UPFRONTS!$F$20,'CBI - MULTIPLIERS'!$I$12:$J$45,2,FALSE)/VLOOKUP(I446,'CBI - MULTIPLIERS'!$I$12:$J$45,2,FALSE)*H446</f>
        <v>6.31</v>
      </c>
      <c r="K446" s="320" t="s">
        <v>324</v>
      </c>
      <c r="L446" s="561"/>
      <c r="M446" s="383"/>
      <c r="N446" s="384"/>
    </row>
    <row r="447" spans="6:14" x14ac:dyDescent="0.25">
      <c r="F447" s="558"/>
      <c r="G447" s="389" t="s">
        <v>774</v>
      </c>
      <c r="H447" s="431">
        <v>0.68</v>
      </c>
      <c r="I447" s="428"/>
      <c r="J447" s="429"/>
      <c r="K447" s="383"/>
      <c r="L447" s="561"/>
      <c r="M447" s="383"/>
      <c r="N447" s="384"/>
    </row>
    <row r="448" spans="6:14" x14ac:dyDescent="0.25">
      <c r="F448" s="558"/>
      <c r="G448" s="389" t="s">
        <v>775</v>
      </c>
      <c r="H448" s="431">
        <v>0.59</v>
      </c>
      <c r="I448" s="428"/>
      <c r="J448" s="429"/>
      <c r="K448" s="383"/>
      <c r="L448" s="561"/>
      <c r="M448" s="383"/>
      <c r="N448" s="384"/>
    </row>
    <row r="449" spans="6:14" x14ac:dyDescent="0.25">
      <c r="F449" s="558"/>
      <c r="G449" s="389" t="s">
        <v>776</v>
      </c>
      <c r="H449" s="431">
        <v>0.89</v>
      </c>
      <c r="I449" s="428"/>
      <c r="J449" s="429"/>
      <c r="K449" s="383"/>
      <c r="L449" s="561"/>
      <c r="M449" s="383"/>
      <c r="N449" s="384"/>
    </row>
    <row r="450" spans="6:14" x14ac:dyDescent="0.25">
      <c r="F450" s="557" t="s">
        <v>770</v>
      </c>
      <c r="G450" s="239" t="s">
        <v>75</v>
      </c>
      <c r="H450" s="422">
        <v>3.0000000000000001E-3</v>
      </c>
      <c r="I450" s="428"/>
      <c r="J450" s="429"/>
      <c r="K450" s="383"/>
      <c r="L450" s="560" t="s">
        <v>773</v>
      </c>
      <c r="M450" s="383"/>
      <c r="N450" s="384"/>
    </row>
    <row r="451" spans="6:14" x14ac:dyDescent="0.25">
      <c r="F451" s="558"/>
      <c r="G451" s="239" t="s">
        <v>76</v>
      </c>
      <c r="H451" s="422">
        <v>4.7E-2</v>
      </c>
      <c r="I451" s="428"/>
      <c r="J451" s="429"/>
      <c r="K451" s="383"/>
      <c r="L451" s="561"/>
      <c r="M451" s="383"/>
      <c r="N451" s="384"/>
    </row>
    <row r="452" spans="6:14" x14ac:dyDescent="0.25">
      <c r="F452" s="558"/>
      <c r="G452" s="239" t="s">
        <v>77</v>
      </c>
      <c r="H452" s="422">
        <v>0.105</v>
      </c>
      <c r="I452" s="428"/>
      <c r="J452" s="429"/>
      <c r="K452" s="383"/>
      <c r="L452" s="561"/>
      <c r="M452" s="383"/>
      <c r="N452" s="384"/>
    </row>
    <row r="453" spans="6:14" x14ac:dyDescent="0.25">
      <c r="F453" s="558"/>
      <c r="G453" s="239" t="s">
        <v>74</v>
      </c>
      <c r="H453" s="422">
        <v>0.26600000000000001</v>
      </c>
      <c r="I453" s="428"/>
      <c r="J453" s="429"/>
      <c r="K453" s="383"/>
      <c r="L453" s="561"/>
      <c r="M453" s="383"/>
      <c r="N453" s="384"/>
    </row>
    <row r="454" spans="6:14" x14ac:dyDescent="0.25">
      <c r="F454" s="558"/>
      <c r="G454" s="239" t="s">
        <v>73</v>
      </c>
      <c r="H454" s="422">
        <v>0.59299999999999997</v>
      </c>
      <c r="I454" s="428"/>
      <c r="J454" s="429"/>
      <c r="K454" s="383"/>
      <c r="L454" s="561"/>
      <c r="M454" s="383"/>
      <c r="N454" s="384"/>
    </row>
    <row r="455" spans="6:14" x14ac:dyDescent="0.25">
      <c r="F455" s="559"/>
      <c r="G455" s="239" t="s">
        <v>72</v>
      </c>
      <c r="H455" s="422">
        <v>1</v>
      </c>
      <c r="I455" s="428"/>
      <c r="J455" s="429"/>
      <c r="K455" s="383"/>
      <c r="L455" s="561"/>
      <c r="M455" s="383"/>
      <c r="N455" s="384"/>
    </row>
    <row r="456" spans="6:14" ht="13.5" customHeight="1" x14ac:dyDescent="0.25">
      <c r="F456" s="573" t="s">
        <v>374</v>
      </c>
      <c r="G456" s="322" t="s">
        <v>71</v>
      </c>
      <c r="H456" s="409">
        <v>4600</v>
      </c>
      <c r="I456" s="322">
        <v>2020</v>
      </c>
      <c r="J456" s="423">
        <f>VLOOKUP(UPFRONTS!$F$20,'CBI - MULTIPLIERS'!$I$12:$J$45,2,FALSE)/VLOOKUP(I456,'CBI - MULTIPLIERS'!$I$12:$J$45,2,FALSE)*H456</f>
        <v>4600</v>
      </c>
      <c r="K456" s="235"/>
      <c r="L456" s="560" t="s">
        <v>771</v>
      </c>
      <c r="M456" s="235"/>
      <c r="N456" s="424"/>
    </row>
    <row r="457" spans="6:14" ht="13.5" customHeight="1" x14ac:dyDescent="0.25">
      <c r="F457" s="574"/>
      <c r="G457" s="239" t="s">
        <v>75</v>
      </c>
      <c r="H457" s="353">
        <f>$H$462*H450</f>
        <v>34800</v>
      </c>
      <c r="I457" s="418">
        <v>2020</v>
      </c>
      <c r="J457" s="423">
        <f>VLOOKUP(UPFRONTS!$F$20,'CBI - MULTIPLIERS'!$I$12:$J$45,2,FALSE)/VLOOKUP(I457,'CBI - MULTIPLIERS'!$I$12:$J$45,2,FALSE)*H457</f>
        <v>34800</v>
      </c>
      <c r="K457" s="239"/>
      <c r="L457" s="561"/>
      <c r="M457" s="593"/>
      <c r="N457" s="617"/>
    </row>
    <row r="458" spans="6:14" x14ac:dyDescent="0.25">
      <c r="F458" s="574"/>
      <c r="G458" s="239" t="s">
        <v>76</v>
      </c>
      <c r="H458" s="353">
        <f t="shared" ref="H458:H461" si="13">$H$462*H451</f>
        <v>545200</v>
      </c>
      <c r="I458" s="418">
        <v>2020</v>
      </c>
      <c r="J458" s="423">
        <f>VLOOKUP(UPFRONTS!$F$20,'CBI - MULTIPLIERS'!$I$12:$J$45,2,FALSE)/VLOOKUP(I458,'CBI - MULTIPLIERS'!$I$12:$J$45,2,FALSE)*H458</f>
        <v>545200</v>
      </c>
      <c r="K458" s="239"/>
      <c r="L458" s="561"/>
      <c r="M458" s="600"/>
      <c r="N458" s="587"/>
    </row>
    <row r="459" spans="6:14" x14ac:dyDescent="0.25">
      <c r="F459" s="574"/>
      <c r="G459" s="239" t="s">
        <v>77</v>
      </c>
      <c r="H459" s="353">
        <f t="shared" si="13"/>
        <v>1218000</v>
      </c>
      <c r="I459" s="418">
        <v>2020</v>
      </c>
      <c r="J459" s="423">
        <f>VLOOKUP(UPFRONTS!$F$20,'CBI - MULTIPLIERS'!$I$12:$J$45,2,FALSE)/VLOOKUP(I459,'CBI - MULTIPLIERS'!$I$12:$J$45,2,FALSE)*H459</f>
        <v>1218000</v>
      </c>
      <c r="K459" s="239"/>
      <c r="L459" s="561"/>
      <c r="M459" s="600"/>
      <c r="N459" s="587"/>
    </row>
    <row r="460" spans="6:14" x14ac:dyDescent="0.25">
      <c r="F460" s="574"/>
      <c r="G460" s="239" t="s">
        <v>74</v>
      </c>
      <c r="H460" s="353">
        <f t="shared" si="13"/>
        <v>3085600</v>
      </c>
      <c r="I460" s="418">
        <v>2020</v>
      </c>
      <c r="J460" s="423">
        <f>VLOOKUP(UPFRONTS!$F$20,'CBI - MULTIPLIERS'!$I$12:$J$45,2,FALSE)/VLOOKUP(I460,'CBI - MULTIPLIERS'!$I$12:$J$45,2,FALSE)*H460</f>
        <v>3085600</v>
      </c>
      <c r="K460" s="239"/>
      <c r="L460" s="561"/>
      <c r="M460" s="600"/>
      <c r="N460" s="587"/>
    </row>
    <row r="461" spans="6:14" x14ac:dyDescent="0.25">
      <c r="F461" s="574"/>
      <c r="G461" s="239" t="s">
        <v>73</v>
      </c>
      <c r="H461" s="353">
        <f t="shared" si="13"/>
        <v>6878800</v>
      </c>
      <c r="I461" s="418">
        <v>2020</v>
      </c>
      <c r="J461" s="423">
        <f>VLOOKUP(UPFRONTS!$F$20,'CBI - MULTIPLIERS'!$I$12:$J$45,2,FALSE)/VLOOKUP(I461,'CBI - MULTIPLIERS'!$I$12:$J$45,2,FALSE)*H461</f>
        <v>6878800</v>
      </c>
      <c r="K461" s="239"/>
      <c r="L461" s="561"/>
      <c r="M461" s="618"/>
      <c r="N461" s="587"/>
    </row>
    <row r="462" spans="6:14" ht="14.4" x14ac:dyDescent="0.3">
      <c r="F462" s="574"/>
      <c r="G462" s="239" t="s">
        <v>72</v>
      </c>
      <c r="H462" s="353">
        <v>11600000</v>
      </c>
      <c r="I462" s="418">
        <v>2020</v>
      </c>
      <c r="J462" s="423">
        <f>VLOOKUP(UPFRONTS!$F$20,'CBI - MULTIPLIERS'!$I$12:$J$45,2,FALSE)/VLOOKUP(I462,'CBI - MULTIPLIERS'!$I$12:$J$45,2,FALSE)*H462</f>
        <v>11600000</v>
      </c>
      <c r="K462" s="239"/>
      <c r="L462" s="614"/>
      <c r="M462" s="425"/>
      <c r="N462" s="426"/>
    </row>
    <row r="463" spans="6:14" x14ac:dyDescent="0.25">
      <c r="F463" s="575"/>
      <c r="G463" s="321" t="s">
        <v>375</v>
      </c>
      <c r="H463" s="353">
        <f>(H456*UPFRONTS!F39)+(UPFRONTS!F40*'CBI - MULTIPLIERS'!H457)+('CBI - MULTIPLIERS'!H458*UPFRONTS!F41)+('CBI - MULTIPLIERS'!H459*UPFRONTS!F42)+(UPFRONTS!F43*'CBI - MULTIPLIERS'!H460)+('CBI - MULTIPLIERS'!H461*UPFRONTS!F44)+('CBI - MULTIPLIERS'!H462*UPFRONTS!F45)</f>
        <v>0</v>
      </c>
      <c r="I463" s="418">
        <v>2020</v>
      </c>
      <c r="J463" s="427">
        <f>VLOOKUP(UPFRONTS!$F$20,'CBI - MULTIPLIERS'!$I$12:$J$45,2,FALSE)/VLOOKUP(I463,'CBI - MULTIPLIERS'!$I$12:$J$45,2,FALSE)*H463</f>
        <v>0</v>
      </c>
      <c r="K463" s="321" t="s">
        <v>324</v>
      </c>
      <c r="L463" s="321"/>
      <c r="M463" s="321"/>
      <c r="N463" s="355"/>
    </row>
  </sheetData>
  <mergeCells count="78">
    <mergeCell ref="L456:L462"/>
    <mergeCell ref="L417:L419"/>
    <mergeCell ref="M92:M132"/>
    <mergeCell ref="N420:N422"/>
    <mergeCell ref="M420:M422"/>
    <mergeCell ref="N457:N461"/>
    <mergeCell ref="M457:M461"/>
    <mergeCell ref="M418:M419"/>
    <mergeCell ref="N418:N419"/>
    <mergeCell ref="L52:L67"/>
    <mergeCell ref="F7:N9"/>
    <mergeCell ref="F386:F415"/>
    <mergeCell ref="M49:M51"/>
    <mergeCell ref="N46:N47"/>
    <mergeCell ref="F354:F361"/>
    <mergeCell ref="F362:F369"/>
    <mergeCell ref="N92:N132"/>
    <mergeCell ref="M226:M229"/>
    <mergeCell ref="M232:M233"/>
    <mergeCell ref="M230:M231"/>
    <mergeCell ref="N82:N87"/>
    <mergeCell ref="M52:M67"/>
    <mergeCell ref="M68:M73"/>
    <mergeCell ref="N33:N45"/>
    <mergeCell ref="F12:F51"/>
    <mergeCell ref="F434:F438"/>
    <mergeCell ref="L420:L422"/>
    <mergeCell ref="N74:N81"/>
    <mergeCell ref="N68:N73"/>
    <mergeCell ref="F370:F377"/>
    <mergeCell ref="F378:F385"/>
    <mergeCell ref="L250:L256"/>
    <mergeCell ref="L243:L249"/>
    <mergeCell ref="F92:F132"/>
    <mergeCell ref="L83:L87"/>
    <mergeCell ref="M83:M87"/>
    <mergeCell ref="M350:M353"/>
    <mergeCell ref="N350:N353"/>
    <mergeCell ref="L236:L242"/>
    <mergeCell ref="F456:F463"/>
    <mergeCell ref="F439:F443"/>
    <mergeCell ref="N52:N56"/>
    <mergeCell ref="N58:N64"/>
    <mergeCell ref="N66:N67"/>
    <mergeCell ref="F52:F91"/>
    <mergeCell ref="L429:L433"/>
    <mergeCell ref="M429:M433"/>
    <mergeCell ref="L424:L428"/>
    <mergeCell ref="M424:M428"/>
    <mergeCell ref="F334:F353"/>
    <mergeCell ref="F271:F333"/>
    <mergeCell ref="F236:F270"/>
    <mergeCell ref="F226:F235"/>
    <mergeCell ref="M234:M235"/>
    <mergeCell ref="L350:L353"/>
    <mergeCell ref="G12:G45"/>
    <mergeCell ref="G46:G47"/>
    <mergeCell ref="L46:L47"/>
    <mergeCell ref="M46:M47"/>
    <mergeCell ref="L49:L51"/>
    <mergeCell ref="L32:L45"/>
    <mergeCell ref="L12:L31"/>
    <mergeCell ref="F450:F455"/>
    <mergeCell ref="L450:L455"/>
    <mergeCell ref="F445:F449"/>
    <mergeCell ref="L445:L449"/>
    <mergeCell ref="G71:G73"/>
    <mergeCell ref="F195:F225"/>
    <mergeCell ref="F164:F194"/>
    <mergeCell ref="F133:F163"/>
    <mergeCell ref="L195:L225"/>
    <mergeCell ref="L164:L194"/>
    <mergeCell ref="L133:L163"/>
    <mergeCell ref="L68:L73"/>
    <mergeCell ref="L92:L132"/>
    <mergeCell ref="F417:F423"/>
    <mergeCell ref="F424:F428"/>
    <mergeCell ref="F429:F433"/>
  </mergeCells>
  <phoneticPr fontId="104" type="noConversion"/>
  <hyperlinks>
    <hyperlink ref="M226" r:id="rId1" display="http://nhts.ornl.gov/tables09/fatcat/2009/aptl_TRPTRANS_WHYTRP1S.html" xr:uid="{00000000-0004-0000-0800-000002000000}"/>
    <hyperlink ref="M232" r:id="rId2" display="http://nhts.ornl.gov/tables09/fatcat/2009/aptl_TRPTRANS_WHYTRP1S.html" xr:uid="{00000000-0004-0000-0800-000003000000}"/>
    <hyperlink ref="M230" r:id="rId3" display="http://www.saferoutesinfo.org/sites/default/files/SurveyTrends_2007-13_final1.pdf" xr:uid="{00000000-0004-0000-0800-000004000000}"/>
    <hyperlink ref="M68" r:id="rId4" display="http://nhts.ornl.gov/tables09/fatcat/2009/aptl_TRPTRANS_WHYTRP1S.html" xr:uid="{00000000-0004-0000-0800-000005000000}"/>
    <hyperlink ref="M92" r:id="rId5" xr:uid="{00000000-0004-0000-0800-000006000000}"/>
    <hyperlink ref="M420" r:id="rId6" display="http://nhts.ornl.gov/tables09/fatcat/2009/aptl_TRPTRANS_WHYTRP1S.html" xr:uid="{00000000-0004-0000-0800-000008000000}"/>
    <hyperlink ref="M424" r:id="rId7" xr:uid="{00000000-0004-0000-0800-000009000000}"/>
    <hyperlink ref="M234" r:id="rId8" display="http://nhts.ornl.gov/tables09/fatcat/2009/aptl_TRPTRANS_WHYTRP1S.html" xr:uid="{00000000-0004-0000-0800-00000B000000}"/>
    <hyperlink ref="M350" r:id="rId9" xr:uid="{00000000-0004-0000-0800-00000C000000}"/>
    <hyperlink ref="M48" r:id="rId10" xr:uid="{00000000-0004-0000-0800-00000E000000}"/>
    <hyperlink ref="M83" r:id="rId11" xr:uid="{00000000-0004-0000-0800-00000F000000}"/>
    <hyperlink ref="M52" r:id="rId12" xr:uid="{DF22D4E7-3B31-4F76-AC9A-C5540A63DC46}"/>
  </hyperlinks>
  <pageMargins left="0.7" right="0.7" top="0.75" bottom="0.75" header="0.3" footer="0.3"/>
  <pageSetup orientation="portrait" r:id="rId13"/>
  <drawing r:id="rId1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1"/>
  <sheetViews>
    <sheetView workbookViewId="0"/>
  </sheetViews>
  <sheetFormatPr defaultColWidth="8.6640625" defaultRowHeight="14.4" x14ac:dyDescent="0.3"/>
  <cols>
    <col min="17" max="17" width="15.5546875" customWidth="1"/>
  </cols>
  <sheetData>
    <row r="1" spans="1:18" x14ac:dyDescent="0.3">
      <c r="A1" s="6" t="s">
        <v>5</v>
      </c>
      <c r="B1" s="6" t="s">
        <v>56</v>
      </c>
      <c r="C1" s="21" t="s">
        <v>57</v>
      </c>
      <c r="D1" s="33" t="s">
        <v>157</v>
      </c>
      <c r="H1" s="33" t="s">
        <v>641</v>
      </c>
      <c r="K1" s="33" t="s">
        <v>661</v>
      </c>
      <c r="N1" s="33" t="s">
        <v>674</v>
      </c>
      <c r="P1" s="33" t="s">
        <v>679</v>
      </c>
      <c r="R1" s="33" t="s">
        <v>739</v>
      </c>
    </row>
    <row r="2" spans="1:18" x14ac:dyDescent="0.3">
      <c r="A2" s="17" t="s">
        <v>6</v>
      </c>
      <c r="B2" s="7">
        <v>2012</v>
      </c>
      <c r="C2" s="12" t="s">
        <v>58</v>
      </c>
      <c r="D2" s="9" t="s">
        <v>158</v>
      </c>
      <c r="E2" s="9" t="s">
        <v>445</v>
      </c>
      <c r="F2" s="9" t="s">
        <v>545</v>
      </c>
      <c r="H2" s="9" t="s">
        <v>642</v>
      </c>
      <c r="K2" s="128" t="s">
        <v>662</v>
      </c>
      <c r="N2" s="154" t="s">
        <v>675</v>
      </c>
      <c r="P2" s="154" t="s">
        <v>680</v>
      </c>
      <c r="R2" s="154" t="s">
        <v>740</v>
      </c>
    </row>
    <row r="3" spans="1:18" x14ac:dyDescent="0.3">
      <c r="A3" s="17" t="s">
        <v>7</v>
      </c>
      <c r="B3" s="7">
        <v>2013</v>
      </c>
      <c r="C3" s="12" t="s">
        <v>59</v>
      </c>
      <c r="D3" s="9" t="s">
        <v>159</v>
      </c>
      <c r="E3" s="9" t="s">
        <v>446</v>
      </c>
      <c r="F3" s="9" t="s">
        <v>546</v>
      </c>
      <c r="H3" s="127" t="s">
        <v>553</v>
      </c>
      <c r="K3" s="128" t="s">
        <v>628</v>
      </c>
      <c r="N3" s="154" t="s">
        <v>445</v>
      </c>
      <c r="P3" s="154" t="s">
        <v>445</v>
      </c>
      <c r="R3" s="154" t="s">
        <v>741</v>
      </c>
    </row>
    <row r="4" spans="1:18" x14ac:dyDescent="0.3">
      <c r="A4" s="17" t="s">
        <v>8</v>
      </c>
      <c r="B4" s="7">
        <v>2014</v>
      </c>
      <c r="C4" s="12" t="s">
        <v>60</v>
      </c>
      <c r="D4" s="154" t="s">
        <v>552</v>
      </c>
      <c r="F4" s="118" t="s">
        <v>547</v>
      </c>
      <c r="H4" s="127" t="s">
        <v>643</v>
      </c>
      <c r="K4" s="128" t="s">
        <v>663</v>
      </c>
      <c r="N4" s="154" t="s">
        <v>446</v>
      </c>
      <c r="P4" s="154" t="s">
        <v>446</v>
      </c>
      <c r="R4" s="154" t="s">
        <v>742</v>
      </c>
    </row>
    <row r="5" spans="1:18" x14ac:dyDescent="0.3">
      <c r="A5" s="17" t="s">
        <v>9</v>
      </c>
      <c r="B5" s="7">
        <v>2015</v>
      </c>
      <c r="C5" s="12" t="s">
        <v>61</v>
      </c>
      <c r="F5" s="118" t="s">
        <v>548</v>
      </c>
      <c r="H5" s="127" t="s">
        <v>645</v>
      </c>
      <c r="K5" s="128" t="s">
        <v>629</v>
      </c>
    </row>
    <row r="6" spans="1:18" x14ac:dyDescent="0.3">
      <c r="A6" s="17" t="s">
        <v>10</v>
      </c>
      <c r="B6" s="7">
        <v>2016</v>
      </c>
      <c r="C6" s="12" t="s">
        <v>62</v>
      </c>
      <c r="F6" s="118" t="s">
        <v>549</v>
      </c>
      <c r="H6" s="127" t="s">
        <v>644</v>
      </c>
    </row>
    <row r="7" spans="1:18" x14ac:dyDescent="0.3">
      <c r="A7" s="17" t="s">
        <v>11</v>
      </c>
      <c r="B7" s="7">
        <v>2017</v>
      </c>
      <c r="H7" s="127" t="s">
        <v>646</v>
      </c>
    </row>
    <row r="8" spans="1:18" x14ac:dyDescent="0.3">
      <c r="A8" s="17" t="s">
        <v>12</v>
      </c>
      <c r="B8" s="7">
        <v>2018</v>
      </c>
      <c r="H8" s="127" t="s">
        <v>573</v>
      </c>
    </row>
    <row r="9" spans="1:18" x14ac:dyDescent="0.3">
      <c r="A9" s="17" t="s">
        <v>13</v>
      </c>
      <c r="B9" s="7">
        <v>2019</v>
      </c>
      <c r="H9" s="127" t="s">
        <v>647</v>
      </c>
    </row>
    <row r="10" spans="1:18" x14ac:dyDescent="0.3">
      <c r="A10" s="17" t="s">
        <v>14</v>
      </c>
      <c r="B10" s="7">
        <v>2020</v>
      </c>
      <c r="H10" s="127"/>
    </row>
    <row r="11" spans="1:18" x14ac:dyDescent="0.3">
      <c r="A11" s="17" t="s">
        <v>15</v>
      </c>
      <c r="B11" s="7">
        <v>2021</v>
      </c>
      <c r="H11" s="127"/>
    </row>
    <row r="12" spans="1:18" x14ac:dyDescent="0.3">
      <c r="A12" s="17" t="s">
        <v>16</v>
      </c>
      <c r="B12" s="7">
        <v>2022</v>
      </c>
    </row>
    <row r="13" spans="1:18" x14ac:dyDescent="0.3">
      <c r="A13" s="17" t="s">
        <v>17</v>
      </c>
      <c r="B13" s="7">
        <v>2023</v>
      </c>
    </row>
    <row r="14" spans="1:18" x14ac:dyDescent="0.3">
      <c r="A14" s="17" t="s">
        <v>18</v>
      </c>
      <c r="B14" s="7">
        <v>2024</v>
      </c>
    </row>
    <row r="15" spans="1:18" x14ac:dyDescent="0.3">
      <c r="A15" s="17" t="s">
        <v>19</v>
      </c>
      <c r="B15" s="7">
        <v>2025</v>
      </c>
    </row>
    <row r="16" spans="1:18" x14ac:dyDescent="0.3">
      <c r="A16" s="17" t="s">
        <v>20</v>
      </c>
      <c r="B16" s="7">
        <v>2026</v>
      </c>
    </row>
    <row r="17" spans="1:2" x14ac:dyDescent="0.3">
      <c r="A17" s="17" t="s">
        <v>21</v>
      </c>
      <c r="B17" s="7">
        <v>2027</v>
      </c>
    </row>
    <row r="18" spans="1:2" x14ac:dyDescent="0.3">
      <c r="A18" s="17" t="s">
        <v>22</v>
      </c>
      <c r="B18" s="7">
        <v>2028</v>
      </c>
    </row>
    <row r="19" spans="1:2" x14ac:dyDescent="0.3">
      <c r="A19" s="17" t="s">
        <v>23</v>
      </c>
      <c r="B19" s="7">
        <v>2029</v>
      </c>
    </row>
    <row r="20" spans="1:2" x14ac:dyDescent="0.3">
      <c r="A20" s="17" t="s">
        <v>24</v>
      </c>
      <c r="B20" s="7">
        <v>2030</v>
      </c>
    </row>
    <row r="21" spans="1:2" x14ac:dyDescent="0.3">
      <c r="A21" s="17" t="s">
        <v>25</v>
      </c>
      <c r="B21" s="7">
        <v>2031</v>
      </c>
    </row>
    <row r="22" spans="1:2" x14ac:dyDescent="0.3">
      <c r="A22" s="17" t="s">
        <v>26</v>
      </c>
      <c r="B22" s="7">
        <v>2032</v>
      </c>
    </row>
    <row r="23" spans="1:2" x14ac:dyDescent="0.3">
      <c r="A23" s="17" t="s">
        <v>27</v>
      </c>
      <c r="B23" s="7">
        <v>2033</v>
      </c>
    </row>
    <row r="24" spans="1:2" x14ac:dyDescent="0.3">
      <c r="A24" s="17" t="s">
        <v>28</v>
      </c>
      <c r="B24" s="7">
        <v>2034</v>
      </c>
    </row>
    <row r="25" spans="1:2" x14ac:dyDescent="0.3">
      <c r="A25" s="17" t="s">
        <v>29</v>
      </c>
      <c r="B25" s="7">
        <v>2035</v>
      </c>
    </row>
    <row r="26" spans="1:2" x14ac:dyDescent="0.3">
      <c r="A26" s="17" t="s">
        <v>30</v>
      </c>
      <c r="B26" s="7">
        <v>2036</v>
      </c>
    </row>
    <row r="27" spans="1:2" x14ac:dyDescent="0.3">
      <c r="A27" s="17" t="s">
        <v>31</v>
      </c>
      <c r="B27" s="7">
        <v>2037</v>
      </c>
    </row>
    <row r="28" spans="1:2" x14ac:dyDescent="0.3">
      <c r="A28" s="17" t="s">
        <v>32</v>
      </c>
      <c r="B28" s="7">
        <v>2038</v>
      </c>
    </row>
    <row r="29" spans="1:2" x14ac:dyDescent="0.3">
      <c r="A29" s="17" t="s">
        <v>33</v>
      </c>
      <c r="B29" s="7">
        <v>2039</v>
      </c>
    </row>
    <row r="30" spans="1:2" x14ac:dyDescent="0.3">
      <c r="A30" s="17" t="s">
        <v>34</v>
      </c>
      <c r="B30" s="7">
        <v>2040</v>
      </c>
    </row>
    <row r="31" spans="1:2" x14ac:dyDescent="0.3">
      <c r="A31" s="17" t="s">
        <v>35</v>
      </c>
      <c r="B31" s="7">
        <v>2041</v>
      </c>
    </row>
    <row r="32" spans="1:2" x14ac:dyDescent="0.3">
      <c r="A32" s="17" t="s">
        <v>36</v>
      </c>
      <c r="B32" s="7">
        <v>2042</v>
      </c>
    </row>
    <row r="33" spans="1:2" x14ac:dyDescent="0.3">
      <c r="A33" s="17" t="s">
        <v>37</v>
      </c>
      <c r="B33" s="7">
        <v>2043</v>
      </c>
    </row>
    <row r="34" spans="1:2" x14ac:dyDescent="0.3">
      <c r="A34" s="17" t="s">
        <v>38</v>
      </c>
      <c r="B34" s="7">
        <v>2044</v>
      </c>
    </row>
    <row r="35" spans="1:2" x14ac:dyDescent="0.3">
      <c r="A35" s="17" t="s">
        <v>39</v>
      </c>
      <c r="B35" s="7">
        <v>2045</v>
      </c>
    </row>
    <row r="36" spans="1:2" x14ac:dyDescent="0.3">
      <c r="A36" s="17" t="s">
        <v>40</v>
      </c>
      <c r="B36" s="7">
        <v>2046</v>
      </c>
    </row>
    <row r="37" spans="1:2" x14ac:dyDescent="0.3">
      <c r="A37" s="17" t="s">
        <v>41</v>
      </c>
      <c r="B37" s="7">
        <v>2047</v>
      </c>
    </row>
    <row r="38" spans="1:2" x14ac:dyDescent="0.3">
      <c r="A38" s="17" t="s">
        <v>42</v>
      </c>
      <c r="B38" s="7">
        <v>2048</v>
      </c>
    </row>
    <row r="39" spans="1:2" x14ac:dyDescent="0.3">
      <c r="A39" s="17" t="s">
        <v>43</v>
      </c>
      <c r="B39" s="7">
        <v>2049</v>
      </c>
    </row>
    <row r="40" spans="1:2" x14ac:dyDescent="0.3">
      <c r="A40" s="17" t="s">
        <v>44</v>
      </c>
      <c r="B40" s="7">
        <v>2050</v>
      </c>
    </row>
    <row r="41" spans="1:2" x14ac:dyDescent="0.3">
      <c r="A41" s="17" t="s">
        <v>45</v>
      </c>
    </row>
    <row r="42" spans="1:2" x14ac:dyDescent="0.3">
      <c r="A42" s="17" t="s">
        <v>46</v>
      </c>
    </row>
    <row r="43" spans="1:2" x14ac:dyDescent="0.3">
      <c r="A43" s="17" t="s">
        <v>47</v>
      </c>
    </row>
    <row r="44" spans="1:2" x14ac:dyDescent="0.3">
      <c r="A44" s="17" t="s">
        <v>48</v>
      </c>
    </row>
    <row r="45" spans="1:2" x14ac:dyDescent="0.3">
      <c r="A45" s="17" t="s">
        <v>49</v>
      </c>
    </row>
    <row r="46" spans="1:2" x14ac:dyDescent="0.3">
      <c r="A46" s="17" t="s">
        <v>50</v>
      </c>
    </row>
    <row r="47" spans="1:2" x14ac:dyDescent="0.3">
      <c r="A47" s="17" t="s">
        <v>51</v>
      </c>
    </row>
    <row r="48" spans="1:2" x14ac:dyDescent="0.3">
      <c r="A48" s="17" t="s">
        <v>52</v>
      </c>
    </row>
    <row r="49" spans="1:1" x14ac:dyDescent="0.3">
      <c r="A49" s="17" t="s">
        <v>53</v>
      </c>
    </row>
    <row r="50" spans="1:1" x14ac:dyDescent="0.3">
      <c r="A50" s="17" t="s">
        <v>54</v>
      </c>
    </row>
    <row r="51" spans="1:1" x14ac:dyDescent="0.3">
      <c r="A51" s="17" t="s">
        <v>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F5016"/>
  <sheetViews>
    <sheetView topLeftCell="A4" zoomScale="90" zoomScaleNormal="90" workbookViewId="0">
      <selection activeCell="F22" sqref="F22"/>
    </sheetView>
  </sheetViews>
  <sheetFormatPr defaultColWidth="9.33203125" defaultRowHeight="13.2" x14ac:dyDescent="0.25"/>
  <cols>
    <col min="1" max="1" width="4.6640625" style="4" customWidth="1"/>
    <col min="2" max="4" width="9.33203125" style="4"/>
    <col min="5" max="5" width="4.6640625" style="4" customWidth="1"/>
    <col min="6" max="6" width="22.6640625" style="4" customWidth="1"/>
    <col min="7" max="7" width="8.6640625" style="4" bestFit="1" customWidth="1"/>
    <col min="8" max="8" width="11" style="4" bestFit="1" customWidth="1"/>
    <col min="9" max="9" width="9.44140625" style="4" bestFit="1" customWidth="1"/>
    <col min="10" max="10" width="11.44140625" style="4" bestFit="1" customWidth="1"/>
    <col min="11" max="11" width="6.6640625" style="4" bestFit="1" customWidth="1"/>
    <col min="12" max="12" width="7.6640625" style="4" bestFit="1" customWidth="1"/>
    <col min="13" max="13" width="9.44140625" style="4" bestFit="1" customWidth="1"/>
    <col min="14" max="14" width="13.44140625" style="4" bestFit="1" customWidth="1"/>
    <col min="15" max="15" width="17.33203125" style="4" bestFit="1" customWidth="1"/>
    <col min="16" max="16" width="8.44140625" style="4" customWidth="1"/>
    <col min="17" max="17" width="8.33203125" style="4" customWidth="1"/>
    <col min="18" max="18" width="12" style="4" bestFit="1" customWidth="1"/>
    <col min="19" max="19" width="9.33203125" style="4"/>
    <col min="20" max="20" width="10.5546875" style="4" bestFit="1" customWidth="1"/>
    <col min="21" max="21" width="9.33203125" style="4" bestFit="1" customWidth="1"/>
    <col min="22" max="24" width="11" style="4" bestFit="1" customWidth="1"/>
    <col min="25" max="28" width="10" style="4" bestFit="1" customWidth="1"/>
    <col min="29" max="29" width="10.44140625" style="4" bestFit="1" customWidth="1"/>
    <col min="30" max="30" width="9.44140625" style="4" bestFit="1" customWidth="1"/>
    <col min="31" max="32" width="9.33203125" style="4" bestFit="1" customWidth="1"/>
    <col min="33" max="16384" width="9.33203125" style="4"/>
  </cols>
  <sheetData>
    <row r="2" spans="2:32" ht="29.4" x14ac:dyDescent="0.45">
      <c r="F2" s="2" t="s">
        <v>123</v>
      </c>
    </row>
    <row r="3" spans="2:32" ht="15" x14ac:dyDescent="0.25">
      <c r="F3" s="3" t="str">
        <f>UPFRONTS!F4</f>
        <v>ALTA PLANNING + DESIGN</v>
      </c>
      <c r="R3" s="184"/>
      <c r="S3" s="184"/>
      <c r="T3" s="197"/>
    </row>
    <row r="4" spans="2:32" ht="15" x14ac:dyDescent="0.25">
      <c r="F4" s="3" t="str">
        <f>UPFRONTS!F5</f>
        <v>2022 RAISE GRANT</v>
      </c>
      <c r="T4" s="197"/>
    </row>
    <row r="5" spans="2:32" ht="13.8" x14ac:dyDescent="0.25">
      <c r="F5" s="1"/>
      <c r="T5" s="197"/>
    </row>
    <row r="6" spans="2:32" x14ac:dyDescent="0.25">
      <c r="F6" s="5" t="s">
        <v>148</v>
      </c>
      <c r="T6" s="197"/>
    </row>
    <row r="7" spans="2:32" x14ac:dyDescent="0.25">
      <c r="F7" s="532" t="s">
        <v>755</v>
      </c>
      <c r="G7" s="532"/>
      <c r="H7" s="532"/>
      <c r="I7" s="532"/>
      <c r="J7" s="532"/>
      <c r="K7" s="532"/>
      <c r="L7" s="532"/>
      <c r="M7" s="532"/>
      <c r="N7" s="532"/>
      <c r="O7" s="532"/>
      <c r="P7" s="532"/>
      <c r="Q7" s="532"/>
      <c r="R7" s="532"/>
      <c r="T7" s="197"/>
    </row>
    <row r="8" spans="2:32" x14ac:dyDescent="0.25">
      <c r="F8" s="532"/>
      <c r="G8" s="532"/>
      <c r="H8" s="532"/>
      <c r="I8" s="532"/>
      <c r="J8" s="532"/>
      <c r="K8" s="532"/>
      <c r="L8" s="532"/>
      <c r="M8" s="532"/>
      <c r="N8" s="532"/>
      <c r="O8" s="532"/>
      <c r="P8" s="532"/>
      <c r="Q8" s="532"/>
      <c r="R8" s="532"/>
      <c r="T8" s="204"/>
    </row>
    <row r="9" spans="2:32" x14ac:dyDescent="0.25">
      <c r="F9" s="532"/>
      <c r="G9" s="532"/>
      <c r="H9" s="532"/>
      <c r="I9" s="532"/>
      <c r="J9" s="532"/>
      <c r="K9" s="532"/>
      <c r="L9" s="532"/>
      <c r="M9" s="532"/>
      <c r="N9" s="532"/>
      <c r="O9" s="532"/>
      <c r="P9" s="532"/>
      <c r="Q9" s="532"/>
      <c r="R9" s="532"/>
    </row>
    <row r="10" spans="2:32" x14ac:dyDescent="0.25">
      <c r="F10" s="20">
        <f>COUNTA(F16:F5015)+15</f>
        <v>33</v>
      </c>
      <c r="L10" s="185"/>
    </row>
    <row r="11" spans="2:32" x14ac:dyDescent="0.25">
      <c r="F11" s="26"/>
      <c r="G11" s="529" t="s">
        <v>132</v>
      </c>
      <c r="H11" s="530"/>
      <c r="I11" s="530"/>
      <c r="J11" s="530"/>
      <c r="K11" s="530"/>
      <c r="L11" s="530"/>
      <c r="M11" s="530"/>
      <c r="N11" s="531"/>
      <c r="O11" s="23" t="s">
        <v>131</v>
      </c>
      <c r="P11" s="529" t="s">
        <v>133</v>
      </c>
      <c r="Q11" s="530"/>
      <c r="R11" s="530"/>
      <c r="U11" s="528"/>
      <c r="V11" s="528"/>
      <c r="W11" s="528"/>
      <c r="X11" s="528"/>
      <c r="Y11" s="528"/>
      <c r="Z11" s="528"/>
      <c r="AA11" s="528"/>
      <c r="AB11" s="528"/>
      <c r="AC11" s="36"/>
      <c r="AD11" s="528"/>
      <c r="AE11" s="528"/>
      <c r="AF11" s="528"/>
    </row>
    <row r="12" spans="2:32" x14ac:dyDescent="0.25">
      <c r="F12" s="38" t="s">
        <v>126</v>
      </c>
      <c r="G12" s="39" t="s">
        <v>135</v>
      </c>
      <c r="H12" s="37" t="s">
        <v>136</v>
      </c>
      <c r="I12" s="37" t="s">
        <v>137</v>
      </c>
      <c r="J12" s="37" t="s">
        <v>127</v>
      </c>
      <c r="K12" s="37" t="s">
        <v>128</v>
      </c>
      <c r="L12" s="37" t="s">
        <v>129</v>
      </c>
      <c r="M12" s="37" t="s">
        <v>134</v>
      </c>
      <c r="N12" s="40" t="s">
        <v>138</v>
      </c>
      <c r="O12" s="37" t="s">
        <v>139</v>
      </c>
      <c r="P12" s="39" t="s">
        <v>140</v>
      </c>
      <c r="Q12" s="41" t="s">
        <v>141</v>
      </c>
      <c r="R12" s="37" t="s">
        <v>142</v>
      </c>
      <c r="T12" s="251"/>
      <c r="U12" s="252"/>
      <c r="V12" s="252"/>
      <c r="W12" s="252"/>
      <c r="X12" s="252"/>
      <c r="Z12" s="252"/>
      <c r="AA12" s="252"/>
      <c r="AB12" s="252"/>
      <c r="AC12" s="252"/>
      <c r="AD12" s="252"/>
      <c r="AE12" s="253"/>
      <c r="AF12" s="252"/>
    </row>
    <row r="13" spans="2:32" x14ac:dyDescent="0.25">
      <c r="F13" s="4" t="s">
        <v>124</v>
      </c>
      <c r="G13" s="11">
        <f t="shared" ref="G13:R14" si="0">SUMIF($F$17:$F$4994,$F13, G$17:G$4994)</f>
        <v>788</v>
      </c>
      <c r="H13" s="11">
        <f t="shared" si="0"/>
        <v>644.6</v>
      </c>
      <c r="I13" s="11">
        <f t="shared" si="0"/>
        <v>54.29999999999999</v>
      </c>
      <c r="J13" s="11">
        <f t="shared" si="0"/>
        <v>0.15000000000000002</v>
      </c>
      <c r="K13" s="11">
        <f t="shared" si="0"/>
        <v>14.5</v>
      </c>
      <c r="L13" s="11">
        <f t="shared" si="0"/>
        <v>20.7</v>
      </c>
      <c r="M13" s="11">
        <f t="shared" si="0"/>
        <v>4</v>
      </c>
      <c r="N13" s="11">
        <f t="shared" si="0"/>
        <v>49.75</v>
      </c>
      <c r="O13" s="11">
        <f t="shared" si="0"/>
        <v>2000.85</v>
      </c>
      <c r="P13" s="11">
        <f t="shared" si="0"/>
        <v>176.65</v>
      </c>
      <c r="Q13" s="11">
        <f t="shared" si="0"/>
        <v>81.150000000000006</v>
      </c>
      <c r="R13" s="11">
        <f t="shared" si="0"/>
        <v>106.10000000000001</v>
      </c>
      <c r="S13" s="258"/>
      <c r="T13" s="258"/>
      <c r="U13" s="258"/>
      <c r="V13" s="258"/>
      <c r="W13" s="258"/>
      <c r="X13" s="258"/>
      <c r="AA13" s="254"/>
      <c r="AB13" s="254"/>
      <c r="AC13" s="255"/>
      <c r="AD13" s="255"/>
      <c r="AE13" s="256"/>
      <c r="AF13" s="256"/>
    </row>
    <row r="14" spans="2:32" x14ac:dyDescent="0.25">
      <c r="F14" s="4" t="s">
        <v>125</v>
      </c>
      <c r="G14" s="11">
        <f t="shared" si="0"/>
        <v>8112.56</v>
      </c>
      <c r="H14" s="11">
        <f t="shared" si="0"/>
        <v>6681.7899999999991</v>
      </c>
      <c r="I14" s="11">
        <f t="shared" si="0"/>
        <v>588.91</v>
      </c>
      <c r="J14" s="11">
        <f t="shared" si="0"/>
        <v>10.16</v>
      </c>
      <c r="K14" s="11">
        <f t="shared" si="0"/>
        <v>87</v>
      </c>
      <c r="L14" s="11">
        <f t="shared" si="0"/>
        <v>181.24</v>
      </c>
      <c r="M14" s="11">
        <f t="shared" si="0"/>
        <v>37.20000000000001</v>
      </c>
      <c r="N14" s="11">
        <f t="shared" si="0"/>
        <v>526.26</v>
      </c>
      <c r="O14" s="11">
        <f t="shared" si="0"/>
        <v>20311.760000000002</v>
      </c>
      <c r="P14" s="11">
        <f t="shared" si="0"/>
        <v>1692.05</v>
      </c>
      <c r="Q14" s="11">
        <f t="shared" si="0"/>
        <v>928.11</v>
      </c>
      <c r="R14" s="11">
        <f t="shared" si="0"/>
        <v>915.65</v>
      </c>
      <c r="S14" s="258"/>
      <c r="T14" s="258"/>
      <c r="U14" s="258"/>
      <c r="V14" s="258"/>
      <c r="W14" s="258"/>
      <c r="X14" s="258"/>
      <c r="AA14" s="218"/>
      <c r="AB14" s="218"/>
      <c r="AC14" s="30"/>
      <c r="AD14" s="30"/>
      <c r="AE14" s="30"/>
      <c r="AF14" s="30"/>
    </row>
    <row r="15" spans="2:32" x14ac:dyDescent="0.25">
      <c r="F15" s="15" t="s">
        <v>130</v>
      </c>
      <c r="G15" s="25">
        <f>G14</f>
        <v>8112.56</v>
      </c>
      <c r="H15" s="25">
        <f t="shared" ref="H15:R15" si="1">H14</f>
        <v>6681.7899999999991</v>
      </c>
      <c r="I15" s="25">
        <f t="shared" si="1"/>
        <v>588.91</v>
      </c>
      <c r="J15" s="25">
        <f t="shared" si="1"/>
        <v>10.16</v>
      </c>
      <c r="K15" s="25">
        <f t="shared" si="1"/>
        <v>87</v>
      </c>
      <c r="L15" s="25">
        <f t="shared" si="1"/>
        <v>181.24</v>
      </c>
      <c r="M15" s="25">
        <f t="shared" si="1"/>
        <v>37.20000000000001</v>
      </c>
      <c r="N15" s="25">
        <f t="shared" si="1"/>
        <v>526.26</v>
      </c>
      <c r="O15" s="25">
        <f t="shared" si="1"/>
        <v>20311.760000000002</v>
      </c>
      <c r="P15" s="25">
        <f t="shared" si="1"/>
        <v>1692.05</v>
      </c>
      <c r="Q15" s="25">
        <f t="shared" si="1"/>
        <v>928.11</v>
      </c>
      <c r="R15" s="25">
        <f t="shared" si="1"/>
        <v>915.65</v>
      </c>
      <c r="U15" s="195"/>
      <c r="V15" s="195"/>
      <c r="W15" s="195"/>
      <c r="X15" s="195"/>
      <c r="Y15" s="195"/>
      <c r="Z15" s="195"/>
      <c r="AA15" s="195"/>
      <c r="AB15" s="195"/>
      <c r="AC15" s="195"/>
      <c r="AD15" s="195"/>
      <c r="AE15" s="195"/>
      <c r="AF15" s="195"/>
    </row>
    <row r="16" spans="2:32" ht="13.5" hidden="1" customHeight="1" x14ac:dyDescent="0.25">
      <c r="B16" s="122"/>
      <c r="C16" s="122"/>
      <c r="D16" s="122"/>
      <c r="F16" s="31"/>
      <c r="G16" s="18">
        <v>0</v>
      </c>
      <c r="H16" s="18">
        <v>0</v>
      </c>
      <c r="I16" s="18">
        <v>0</v>
      </c>
      <c r="J16" s="18">
        <v>0</v>
      </c>
      <c r="K16" s="18">
        <v>0</v>
      </c>
      <c r="L16" s="18">
        <v>0</v>
      </c>
      <c r="M16" s="18">
        <v>0</v>
      </c>
      <c r="N16" s="18">
        <v>0</v>
      </c>
      <c r="O16" s="18">
        <v>0</v>
      </c>
      <c r="P16" s="18">
        <v>0</v>
      </c>
      <c r="Q16" s="18">
        <v>0</v>
      </c>
      <c r="R16" s="28">
        <v>0</v>
      </c>
    </row>
    <row r="17" spans="2:22" ht="14.4" x14ac:dyDescent="0.3">
      <c r="B17" s="488" t="s">
        <v>143</v>
      </c>
      <c r="C17" s="488"/>
      <c r="D17" s="488"/>
      <c r="F17" s="9" t="s">
        <v>124</v>
      </c>
      <c r="G17">
        <v>207.20000000000002</v>
      </c>
      <c r="H17">
        <v>172.5</v>
      </c>
      <c r="I17">
        <v>18.5</v>
      </c>
      <c r="J17">
        <v>0.1</v>
      </c>
      <c r="K17">
        <v>0</v>
      </c>
      <c r="L17">
        <v>0.9</v>
      </c>
      <c r="M17">
        <v>1.5</v>
      </c>
      <c r="N17">
        <v>13.700000000000001</v>
      </c>
      <c r="O17" s="453">
        <v>486.90000000000003</v>
      </c>
      <c r="P17">
        <v>55.6</v>
      </c>
      <c r="Q17">
        <v>17.900000000000002</v>
      </c>
      <c r="R17">
        <v>15.4</v>
      </c>
    </row>
    <row r="18" spans="2:22" ht="14.4" x14ac:dyDescent="0.3">
      <c r="B18" s="488"/>
      <c r="C18" s="488"/>
      <c r="D18" s="488"/>
      <c r="F18" s="9" t="s">
        <v>124</v>
      </c>
      <c r="G18">
        <v>296.5</v>
      </c>
      <c r="H18">
        <v>230.20000000000002</v>
      </c>
      <c r="I18">
        <v>15.8</v>
      </c>
      <c r="J18">
        <v>0</v>
      </c>
      <c r="K18">
        <v>14.5</v>
      </c>
      <c r="L18">
        <v>17.5</v>
      </c>
      <c r="M18">
        <v>1.1000000000000001</v>
      </c>
      <c r="N18">
        <v>17.400000000000002</v>
      </c>
      <c r="O18">
        <v>792.1</v>
      </c>
      <c r="P18">
        <v>66</v>
      </c>
      <c r="Q18">
        <v>31.6</v>
      </c>
      <c r="R18">
        <v>68.400000000000006</v>
      </c>
      <c r="V18" s="206"/>
    </row>
    <row r="19" spans="2:22" ht="14.4" x14ac:dyDescent="0.3">
      <c r="B19" s="488"/>
      <c r="C19" s="488"/>
      <c r="D19" s="488"/>
      <c r="F19" s="9" t="s">
        <v>124</v>
      </c>
      <c r="G19">
        <v>101.10000000000001</v>
      </c>
      <c r="H19">
        <v>81.25</v>
      </c>
      <c r="I19">
        <v>7.0500000000000007</v>
      </c>
      <c r="J19">
        <v>0.05</v>
      </c>
      <c r="K19">
        <v>0</v>
      </c>
      <c r="L19">
        <v>0.95000000000000007</v>
      </c>
      <c r="M19">
        <v>0.70000000000000007</v>
      </c>
      <c r="N19">
        <v>11.100000000000001</v>
      </c>
      <c r="O19">
        <v>221.10000000000002</v>
      </c>
      <c r="P19">
        <v>17.8</v>
      </c>
      <c r="Q19">
        <v>8.9500000000000011</v>
      </c>
      <c r="R19">
        <v>6.3000000000000007</v>
      </c>
    </row>
    <row r="20" spans="2:22" ht="14.4" x14ac:dyDescent="0.3">
      <c r="B20" s="488"/>
      <c r="C20" s="488"/>
      <c r="D20" s="488"/>
      <c r="F20" s="9" t="s">
        <v>124</v>
      </c>
      <c r="G20">
        <v>112.65</v>
      </c>
      <c r="H20">
        <v>101.75</v>
      </c>
      <c r="I20">
        <v>6.3000000000000007</v>
      </c>
      <c r="J20">
        <v>0</v>
      </c>
      <c r="K20">
        <v>0</v>
      </c>
      <c r="L20">
        <v>0</v>
      </c>
      <c r="M20">
        <v>0.70000000000000007</v>
      </c>
      <c r="N20">
        <v>3.9000000000000004</v>
      </c>
      <c r="O20">
        <v>289.85000000000002</v>
      </c>
      <c r="P20">
        <v>21.75</v>
      </c>
      <c r="Q20">
        <v>17.95</v>
      </c>
      <c r="R20">
        <v>14.25</v>
      </c>
    </row>
    <row r="21" spans="2:22" ht="14.4" x14ac:dyDescent="0.3">
      <c r="B21" s="488"/>
      <c r="C21" s="488"/>
      <c r="D21" s="488"/>
      <c r="F21" s="9" t="s">
        <v>124</v>
      </c>
      <c r="G21">
        <v>70.55</v>
      </c>
      <c r="H21">
        <v>58.900000000000006</v>
      </c>
      <c r="I21">
        <v>6.65</v>
      </c>
      <c r="J21">
        <v>0</v>
      </c>
      <c r="K21">
        <v>0</v>
      </c>
      <c r="L21">
        <v>1.35</v>
      </c>
      <c r="M21">
        <v>0</v>
      </c>
      <c r="N21">
        <v>3.6500000000000004</v>
      </c>
      <c r="O21">
        <v>210.9</v>
      </c>
      <c r="P21">
        <v>15.5</v>
      </c>
      <c r="Q21">
        <v>4.75</v>
      </c>
      <c r="R21">
        <v>1.75</v>
      </c>
    </row>
    <row r="22" spans="2:22" ht="14.4" x14ac:dyDescent="0.3">
      <c r="B22" s="488"/>
      <c r="C22" s="488"/>
      <c r="D22" s="488"/>
      <c r="F22" s="9" t="s">
        <v>125</v>
      </c>
      <c r="G22">
        <v>828.80000000000007</v>
      </c>
      <c r="H22">
        <v>690</v>
      </c>
      <c r="I22">
        <v>74</v>
      </c>
      <c r="J22">
        <v>0.4</v>
      </c>
      <c r="K22">
        <v>0</v>
      </c>
      <c r="L22">
        <v>3.6</v>
      </c>
      <c r="M22">
        <v>6</v>
      </c>
      <c r="N22">
        <v>54.800000000000004</v>
      </c>
      <c r="O22">
        <v>1947.6000000000001</v>
      </c>
      <c r="P22">
        <v>222.4</v>
      </c>
      <c r="Q22">
        <v>71.600000000000009</v>
      </c>
      <c r="R22">
        <v>61.6</v>
      </c>
    </row>
    <row r="23" spans="2:22" ht="14.4" x14ac:dyDescent="0.3">
      <c r="B23" s="488"/>
      <c r="C23" s="488"/>
      <c r="D23" s="488"/>
      <c r="F23" s="9" t="s">
        <v>125</v>
      </c>
      <c r="G23">
        <v>594.66000000000008</v>
      </c>
      <c r="H23">
        <v>454.74</v>
      </c>
      <c r="I23">
        <v>56.760000000000005</v>
      </c>
      <c r="J23">
        <v>7.2600000000000007</v>
      </c>
      <c r="K23">
        <v>0</v>
      </c>
      <c r="L23">
        <v>33.99</v>
      </c>
      <c r="M23">
        <v>0</v>
      </c>
      <c r="N23">
        <v>41.910000000000004</v>
      </c>
      <c r="O23">
        <v>1546.71</v>
      </c>
      <c r="P23">
        <v>105.60000000000001</v>
      </c>
      <c r="Q23">
        <v>111.21000000000001</v>
      </c>
      <c r="R23">
        <v>47.85</v>
      </c>
    </row>
    <row r="24" spans="2:22" ht="14.4" x14ac:dyDescent="0.3">
      <c r="B24" s="488"/>
      <c r="C24" s="488"/>
      <c r="D24" s="488"/>
      <c r="F24" s="9" t="s">
        <v>125</v>
      </c>
      <c r="G24">
        <v>1482.5</v>
      </c>
      <c r="H24">
        <v>1151</v>
      </c>
      <c r="I24">
        <v>79</v>
      </c>
      <c r="J24">
        <v>0</v>
      </c>
      <c r="K24">
        <v>72.5</v>
      </c>
      <c r="L24">
        <v>87.5</v>
      </c>
      <c r="M24">
        <v>5.5</v>
      </c>
      <c r="N24">
        <v>87</v>
      </c>
      <c r="O24">
        <v>3960.5</v>
      </c>
      <c r="P24">
        <v>330</v>
      </c>
      <c r="Q24">
        <v>158</v>
      </c>
      <c r="R24">
        <v>342</v>
      </c>
    </row>
    <row r="25" spans="2:22" ht="14.4" x14ac:dyDescent="0.3">
      <c r="B25" s="488"/>
      <c r="C25" s="488"/>
      <c r="D25" s="488"/>
      <c r="F25" s="9" t="s">
        <v>125</v>
      </c>
      <c r="G25">
        <v>1516.5</v>
      </c>
      <c r="H25">
        <v>1218.75</v>
      </c>
      <c r="I25">
        <v>105.75</v>
      </c>
      <c r="J25">
        <v>0.75</v>
      </c>
      <c r="K25">
        <v>0</v>
      </c>
      <c r="L25">
        <v>14.25</v>
      </c>
      <c r="M25">
        <v>10.5</v>
      </c>
      <c r="N25">
        <v>166.5</v>
      </c>
      <c r="O25">
        <v>3316.5</v>
      </c>
      <c r="P25">
        <v>267</v>
      </c>
      <c r="Q25">
        <v>134.25</v>
      </c>
      <c r="R25">
        <v>94.5</v>
      </c>
    </row>
    <row r="26" spans="2:22" ht="14.4" x14ac:dyDescent="0.3">
      <c r="B26" s="488"/>
      <c r="C26" s="488"/>
      <c r="D26" s="488"/>
      <c r="F26" s="9" t="s">
        <v>125</v>
      </c>
      <c r="G26">
        <v>261.90000000000003</v>
      </c>
      <c r="H26">
        <v>195.8</v>
      </c>
      <c r="I26">
        <v>42.1</v>
      </c>
      <c r="J26">
        <v>1.6</v>
      </c>
      <c r="K26">
        <v>0</v>
      </c>
      <c r="L26">
        <v>5.3000000000000007</v>
      </c>
      <c r="M26">
        <v>0</v>
      </c>
      <c r="N26">
        <v>17.100000000000001</v>
      </c>
      <c r="O26">
        <v>487.5</v>
      </c>
      <c r="P26">
        <v>58</v>
      </c>
      <c r="Q26">
        <v>24.8</v>
      </c>
      <c r="R26">
        <v>11.600000000000001</v>
      </c>
    </row>
    <row r="27" spans="2:22" ht="14.4" x14ac:dyDescent="0.3">
      <c r="B27" s="488"/>
      <c r="C27" s="488"/>
      <c r="D27" s="488"/>
      <c r="F27" s="9" t="s">
        <v>125</v>
      </c>
      <c r="G27">
        <v>1802.4</v>
      </c>
      <c r="H27">
        <v>1628</v>
      </c>
      <c r="I27">
        <v>100.80000000000001</v>
      </c>
      <c r="J27">
        <v>0</v>
      </c>
      <c r="K27">
        <v>0</v>
      </c>
      <c r="L27">
        <v>0</v>
      </c>
      <c r="M27">
        <v>11.200000000000001</v>
      </c>
      <c r="N27">
        <v>62.400000000000006</v>
      </c>
      <c r="O27">
        <v>4637.6000000000004</v>
      </c>
      <c r="P27">
        <v>348</v>
      </c>
      <c r="Q27">
        <v>287.2</v>
      </c>
      <c r="R27">
        <v>228</v>
      </c>
    </row>
    <row r="28" spans="2:22" ht="14.4" x14ac:dyDescent="0.3">
      <c r="F28" s="9" t="s">
        <v>125</v>
      </c>
      <c r="G28">
        <v>705.5</v>
      </c>
      <c r="H28">
        <v>589</v>
      </c>
      <c r="I28">
        <v>66.5</v>
      </c>
      <c r="J28">
        <v>0</v>
      </c>
      <c r="K28">
        <v>0</v>
      </c>
      <c r="L28">
        <v>13.5</v>
      </c>
      <c r="M28">
        <v>0</v>
      </c>
      <c r="N28">
        <v>36.5</v>
      </c>
      <c r="O28">
        <v>2109</v>
      </c>
      <c r="P28">
        <v>155</v>
      </c>
      <c r="Q28">
        <v>47.5</v>
      </c>
      <c r="R28">
        <v>17.5</v>
      </c>
    </row>
    <row r="29" spans="2:22" ht="14.4" x14ac:dyDescent="0.3">
      <c r="F29" s="9" t="s">
        <v>125</v>
      </c>
      <c r="G29">
        <v>132.30000000000001</v>
      </c>
      <c r="H29">
        <v>109.9</v>
      </c>
      <c r="I29">
        <v>9.7000000000000011</v>
      </c>
      <c r="J29">
        <v>0</v>
      </c>
      <c r="K29">
        <v>0</v>
      </c>
      <c r="L29">
        <v>2.4000000000000004</v>
      </c>
      <c r="M29">
        <v>0</v>
      </c>
      <c r="N29">
        <v>10.3</v>
      </c>
      <c r="O29">
        <v>305.5</v>
      </c>
      <c r="P29">
        <v>29.400000000000002</v>
      </c>
      <c r="Q29">
        <v>12.4</v>
      </c>
      <c r="R29">
        <v>6.5</v>
      </c>
    </row>
    <row r="30" spans="2:22" ht="14.4" x14ac:dyDescent="0.3">
      <c r="F30" s="9" t="s">
        <v>125</v>
      </c>
      <c r="G30">
        <v>207.20000000000002</v>
      </c>
      <c r="H30">
        <v>172.5</v>
      </c>
      <c r="I30">
        <v>18.5</v>
      </c>
      <c r="J30">
        <v>0.1</v>
      </c>
      <c r="K30">
        <v>0</v>
      </c>
      <c r="L30">
        <v>0.9</v>
      </c>
      <c r="M30">
        <v>1.5</v>
      </c>
      <c r="N30">
        <v>13.700000000000001</v>
      </c>
      <c r="O30" s="453">
        <v>486.90000000000003</v>
      </c>
      <c r="P30">
        <v>55.6</v>
      </c>
      <c r="Q30">
        <v>17.900000000000002</v>
      </c>
      <c r="R30">
        <v>15.4</v>
      </c>
    </row>
    <row r="31" spans="2:22" ht="14.4" x14ac:dyDescent="0.3">
      <c r="F31" s="9" t="s">
        <v>125</v>
      </c>
      <c r="G31">
        <v>296.5</v>
      </c>
      <c r="H31">
        <v>230.20000000000002</v>
      </c>
      <c r="I31">
        <v>15.8</v>
      </c>
      <c r="J31">
        <v>0</v>
      </c>
      <c r="K31">
        <v>14.5</v>
      </c>
      <c r="L31">
        <v>17.5</v>
      </c>
      <c r="M31">
        <v>1.1000000000000001</v>
      </c>
      <c r="N31">
        <v>17.400000000000002</v>
      </c>
      <c r="O31">
        <v>792.1</v>
      </c>
      <c r="P31">
        <v>66</v>
      </c>
      <c r="Q31">
        <v>31.6</v>
      </c>
      <c r="R31">
        <v>68.400000000000006</v>
      </c>
    </row>
    <row r="32" spans="2:22" ht="14.4" x14ac:dyDescent="0.3">
      <c r="F32" s="9" t="s">
        <v>125</v>
      </c>
      <c r="G32">
        <v>101.10000000000001</v>
      </c>
      <c r="H32">
        <v>81.25</v>
      </c>
      <c r="I32">
        <v>7.0500000000000007</v>
      </c>
      <c r="J32">
        <v>0.05</v>
      </c>
      <c r="K32">
        <v>0</v>
      </c>
      <c r="L32">
        <v>0.95000000000000007</v>
      </c>
      <c r="M32">
        <v>0.70000000000000007</v>
      </c>
      <c r="N32">
        <v>11.100000000000001</v>
      </c>
      <c r="O32">
        <v>221.10000000000002</v>
      </c>
      <c r="P32">
        <v>17.8</v>
      </c>
      <c r="Q32">
        <v>8.9500000000000011</v>
      </c>
      <c r="R32">
        <v>6.3000000000000007</v>
      </c>
    </row>
    <row r="33" spans="6:18" ht="14.4" x14ac:dyDescent="0.3">
      <c r="F33" s="9" t="s">
        <v>125</v>
      </c>
      <c r="G33">
        <v>112.65</v>
      </c>
      <c r="H33">
        <v>101.75</v>
      </c>
      <c r="I33">
        <v>6.3000000000000007</v>
      </c>
      <c r="J33">
        <v>0</v>
      </c>
      <c r="K33">
        <v>0</v>
      </c>
      <c r="L33">
        <v>0</v>
      </c>
      <c r="M33">
        <v>0.70000000000000007</v>
      </c>
      <c r="N33">
        <v>3.9000000000000004</v>
      </c>
      <c r="O33">
        <v>289.85000000000002</v>
      </c>
      <c r="P33">
        <v>21.75</v>
      </c>
      <c r="Q33">
        <v>17.95</v>
      </c>
      <c r="R33">
        <v>14.25</v>
      </c>
    </row>
    <row r="34" spans="6:18" ht="14.4" x14ac:dyDescent="0.3">
      <c r="F34" s="9" t="s">
        <v>125</v>
      </c>
      <c r="G34">
        <v>70.55</v>
      </c>
      <c r="H34">
        <v>58.900000000000006</v>
      </c>
      <c r="I34">
        <v>6.65</v>
      </c>
      <c r="J34">
        <v>0</v>
      </c>
      <c r="K34">
        <v>0</v>
      </c>
      <c r="L34">
        <v>1.35</v>
      </c>
      <c r="M34">
        <v>0</v>
      </c>
      <c r="N34">
        <v>3.6500000000000004</v>
      </c>
      <c r="O34">
        <v>210.9</v>
      </c>
      <c r="P34">
        <v>15.5</v>
      </c>
      <c r="Q34">
        <v>4.75</v>
      </c>
      <c r="R34">
        <v>1.75</v>
      </c>
    </row>
    <row r="35" spans="6:18" ht="14.4" x14ac:dyDescent="0.3">
      <c r="F35" s="9"/>
      <c r="G35"/>
      <c r="H35"/>
      <c r="I35"/>
      <c r="J35"/>
      <c r="K35"/>
      <c r="L35"/>
      <c r="M35"/>
      <c r="N35"/>
      <c r="O35"/>
      <c r="P35"/>
      <c r="Q35"/>
      <c r="R35"/>
    </row>
    <row r="36" spans="6:18" ht="14.4" x14ac:dyDescent="0.3">
      <c r="F36" s="9"/>
      <c r="G36"/>
      <c r="H36"/>
      <c r="I36"/>
      <c r="J36"/>
      <c r="K36"/>
      <c r="L36"/>
      <c r="M36"/>
      <c r="N36"/>
      <c r="O36"/>
      <c r="P36"/>
      <c r="Q36"/>
      <c r="R36"/>
    </row>
    <row r="37" spans="6:18" ht="14.4" x14ac:dyDescent="0.3">
      <c r="F37" s="9"/>
      <c r="G37"/>
      <c r="H37"/>
      <c r="I37"/>
      <c r="J37"/>
      <c r="K37"/>
      <c r="L37"/>
      <c r="M37"/>
      <c r="N37"/>
      <c r="O37"/>
      <c r="P37"/>
      <c r="Q37"/>
      <c r="R37"/>
    </row>
    <row r="38" spans="6:18" ht="14.4" x14ac:dyDescent="0.3">
      <c r="F38" s="9"/>
      <c r="G38"/>
      <c r="H38"/>
      <c r="I38"/>
      <c r="J38"/>
      <c r="K38"/>
      <c r="L38"/>
      <c r="M38"/>
      <c r="N38"/>
      <c r="O38"/>
      <c r="P38"/>
      <c r="Q38"/>
      <c r="R38"/>
    </row>
    <row r="39" spans="6:18" ht="14.4" x14ac:dyDescent="0.3">
      <c r="F39" s="9"/>
      <c r="G39"/>
      <c r="H39"/>
      <c r="I39"/>
      <c r="J39"/>
      <c r="K39"/>
      <c r="L39"/>
      <c r="M39"/>
      <c r="N39"/>
      <c r="O39"/>
      <c r="P39"/>
      <c r="Q39"/>
      <c r="R39"/>
    </row>
    <row r="40" spans="6:18" ht="14.4" x14ac:dyDescent="0.3">
      <c r="F40" s="9"/>
      <c r="G40"/>
      <c r="H40"/>
      <c r="I40"/>
      <c r="J40"/>
      <c r="K40"/>
      <c r="L40"/>
      <c r="M40"/>
      <c r="N40"/>
      <c r="O40"/>
      <c r="P40"/>
      <c r="Q40"/>
      <c r="R40"/>
    </row>
    <row r="41" spans="6:18" ht="14.4" x14ac:dyDescent="0.3">
      <c r="F41" s="9"/>
      <c r="G41"/>
      <c r="H41"/>
      <c r="I41"/>
      <c r="J41"/>
      <c r="K41"/>
      <c r="L41"/>
      <c r="M41"/>
      <c r="N41"/>
      <c r="O41"/>
      <c r="P41"/>
      <c r="Q41"/>
      <c r="R41"/>
    </row>
    <row r="42" spans="6:18" ht="14.4" x14ac:dyDescent="0.3">
      <c r="F42" s="9"/>
      <c r="G42"/>
      <c r="H42"/>
      <c r="I42"/>
      <c r="J42"/>
      <c r="K42"/>
      <c r="L42"/>
      <c r="M42"/>
      <c r="N42"/>
      <c r="O42"/>
      <c r="P42"/>
      <c r="Q42"/>
      <c r="R42"/>
    </row>
    <row r="43" spans="6:18" ht="14.4" x14ac:dyDescent="0.3">
      <c r="F43" s="9"/>
      <c r="G43"/>
      <c r="H43"/>
      <c r="I43"/>
      <c r="J43"/>
      <c r="K43"/>
      <c r="L43"/>
      <c r="M43"/>
      <c r="N43"/>
      <c r="O43"/>
      <c r="P43"/>
      <c r="Q43"/>
      <c r="R43"/>
    </row>
    <row r="44" spans="6:18" ht="14.4" x14ac:dyDescent="0.3">
      <c r="F44" s="9"/>
      <c r="G44"/>
      <c r="H44"/>
      <c r="I44"/>
      <c r="J44"/>
      <c r="K44"/>
      <c r="L44"/>
      <c r="M44"/>
      <c r="N44"/>
      <c r="O44"/>
      <c r="P44"/>
      <c r="Q44"/>
      <c r="R44"/>
    </row>
    <row r="45" spans="6:18" ht="14.4" x14ac:dyDescent="0.3">
      <c r="F45" s="9"/>
      <c r="G45"/>
      <c r="H45"/>
      <c r="I45"/>
      <c r="J45"/>
      <c r="K45"/>
      <c r="L45"/>
      <c r="M45"/>
      <c r="N45"/>
      <c r="O45"/>
      <c r="P45"/>
      <c r="Q45"/>
      <c r="R45"/>
    </row>
    <row r="46" spans="6:18" ht="15" thickBot="1" x14ac:dyDescent="0.35">
      <c r="F46" s="451"/>
      <c r="G46" s="452"/>
      <c r="H46" s="452"/>
      <c r="I46" s="452"/>
      <c r="J46" s="452"/>
      <c r="K46" s="452"/>
      <c r="L46" s="452"/>
      <c r="M46" s="452"/>
      <c r="N46" s="452"/>
      <c r="O46" s="452"/>
      <c r="P46" s="452"/>
      <c r="Q46" s="452"/>
      <c r="R46" s="452"/>
    </row>
    <row r="47" spans="6:18" ht="14.4" x14ac:dyDescent="0.3">
      <c r="F47" s="9"/>
      <c r="G47"/>
      <c r="H47"/>
      <c r="I47"/>
      <c r="J47"/>
      <c r="K47"/>
      <c r="L47"/>
      <c r="M47"/>
      <c r="N47"/>
      <c r="O47"/>
      <c r="P47"/>
      <c r="Q47"/>
      <c r="R47"/>
    </row>
    <row r="48" spans="6:18" ht="14.4" x14ac:dyDescent="0.3">
      <c r="F48" s="9"/>
      <c r="G48"/>
      <c r="H48"/>
      <c r="I48"/>
      <c r="J48"/>
      <c r="K48"/>
      <c r="L48"/>
      <c r="M48"/>
      <c r="N48"/>
      <c r="O48"/>
      <c r="P48"/>
      <c r="Q48"/>
      <c r="R48"/>
    </row>
    <row r="49" spans="6:18" ht="14.4" x14ac:dyDescent="0.3">
      <c r="F49" s="9"/>
      <c r="G49"/>
      <c r="H49"/>
      <c r="I49"/>
      <c r="J49"/>
      <c r="K49"/>
      <c r="L49"/>
      <c r="M49"/>
      <c r="N49"/>
      <c r="O49"/>
      <c r="P49"/>
      <c r="Q49"/>
      <c r="R49"/>
    </row>
    <row r="50" spans="6:18" ht="14.4" x14ac:dyDescent="0.3">
      <c r="F50" s="9"/>
      <c r="G50"/>
      <c r="H50"/>
      <c r="I50"/>
      <c r="J50"/>
      <c r="K50"/>
      <c r="L50"/>
      <c r="M50"/>
      <c r="N50"/>
      <c r="O50"/>
      <c r="P50"/>
      <c r="Q50"/>
      <c r="R50"/>
    </row>
    <row r="51" spans="6:18" ht="14.4" x14ac:dyDescent="0.3">
      <c r="F51" s="9"/>
      <c r="G51"/>
      <c r="H51"/>
      <c r="I51"/>
      <c r="J51"/>
      <c r="K51"/>
      <c r="L51"/>
      <c r="M51"/>
      <c r="N51"/>
      <c r="O51"/>
      <c r="P51"/>
      <c r="Q51"/>
      <c r="R51"/>
    </row>
    <row r="52" spans="6:18" ht="14.4" x14ac:dyDescent="0.3">
      <c r="F52" s="9"/>
      <c r="G52"/>
      <c r="H52"/>
      <c r="I52"/>
      <c r="J52"/>
      <c r="K52"/>
      <c r="L52"/>
      <c r="M52"/>
      <c r="N52"/>
      <c r="O52"/>
      <c r="P52"/>
      <c r="Q52"/>
      <c r="R52"/>
    </row>
    <row r="53" spans="6:18" ht="14.4" x14ac:dyDescent="0.3">
      <c r="F53" s="9"/>
      <c r="G53"/>
      <c r="H53"/>
      <c r="I53"/>
      <c r="J53"/>
      <c r="K53"/>
      <c r="L53"/>
      <c r="M53"/>
      <c r="N53"/>
      <c r="O53"/>
      <c r="P53"/>
      <c r="Q53"/>
      <c r="R53"/>
    </row>
    <row r="54" spans="6:18" ht="14.4" x14ac:dyDescent="0.3">
      <c r="F54" s="9"/>
      <c r="G54"/>
      <c r="H54"/>
      <c r="I54"/>
      <c r="J54"/>
      <c r="K54"/>
      <c r="L54"/>
      <c r="M54"/>
      <c r="N54"/>
      <c r="O54"/>
      <c r="P54"/>
      <c r="Q54"/>
      <c r="R54"/>
    </row>
    <row r="55" spans="6:18" ht="14.4" x14ac:dyDescent="0.3">
      <c r="F55" s="9"/>
      <c r="G55"/>
      <c r="H55"/>
      <c r="I55"/>
      <c r="J55"/>
      <c r="K55"/>
      <c r="L55"/>
      <c r="M55"/>
      <c r="N55"/>
      <c r="O55"/>
      <c r="P55"/>
      <c r="Q55"/>
      <c r="R55"/>
    </row>
    <row r="56" spans="6:18" ht="14.4" x14ac:dyDescent="0.3">
      <c r="F56" s="9"/>
      <c r="G56"/>
      <c r="H56"/>
      <c r="I56"/>
      <c r="J56"/>
      <c r="K56"/>
      <c r="L56"/>
      <c r="M56"/>
      <c r="N56"/>
      <c r="O56"/>
      <c r="P56"/>
      <c r="Q56"/>
      <c r="R56"/>
    </row>
    <row r="57" spans="6:18" ht="14.4" x14ac:dyDescent="0.3">
      <c r="F57" s="9"/>
      <c r="G57"/>
      <c r="H57"/>
      <c r="I57"/>
      <c r="J57"/>
      <c r="K57"/>
      <c r="L57"/>
      <c r="M57"/>
      <c r="N57"/>
      <c r="O57"/>
      <c r="P57"/>
      <c r="Q57"/>
      <c r="R57"/>
    </row>
    <row r="58" spans="6:18" ht="14.4" x14ac:dyDescent="0.3">
      <c r="F58" s="9"/>
      <c r="G58"/>
      <c r="H58"/>
      <c r="I58"/>
      <c r="J58"/>
      <c r="K58"/>
      <c r="L58"/>
      <c r="M58"/>
      <c r="N58"/>
      <c r="O58"/>
      <c r="P58"/>
      <c r="Q58"/>
      <c r="R58"/>
    </row>
    <row r="59" spans="6:18" ht="14.4" x14ac:dyDescent="0.3">
      <c r="F59" s="9"/>
      <c r="G59"/>
      <c r="H59"/>
      <c r="I59"/>
      <c r="J59"/>
      <c r="K59"/>
      <c r="L59"/>
      <c r="M59"/>
      <c r="N59"/>
      <c r="O59"/>
      <c r="P59"/>
      <c r="Q59"/>
      <c r="R59"/>
    </row>
    <row r="60" spans="6:18" ht="14.4" x14ac:dyDescent="0.3">
      <c r="F60" s="9"/>
      <c r="G60"/>
      <c r="H60"/>
      <c r="I60"/>
      <c r="J60"/>
      <c r="K60"/>
      <c r="L60"/>
      <c r="M60"/>
      <c r="N60"/>
      <c r="O60"/>
      <c r="P60"/>
      <c r="Q60"/>
      <c r="R60"/>
    </row>
    <row r="61" spans="6:18" ht="14.4" x14ac:dyDescent="0.3">
      <c r="F61" s="9"/>
      <c r="G61"/>
      <c r="H61"/>
      <c r="I61"/>
      <c r="J61"/>
      <c r="K61"/>
      <c r="L61"/>
      <c r="M61"/>
      <c r="N61"/>
      <c r="O61"/>
      <c r="P61"/>
      <c r="Q61"/>
      <c r="R61"/>
    </row>
    <row r="62" spans="6:18" ht="14.4" x14ac:dyDescent="0.3">
      <c r="F62" s="9"/>
      <c r="G62"/>
      <c r="H62"/>
      <c r="I62"/>
      <c r="J62"/>
      <c r="K62"/>
      <c r="L62"/>
      <c r="M62"/>
      <c r="N62"/>
      <c r="O62"/>
      <c r="P62"/>
      <c r="Q62"/>
      <c r="R62"/>
    </row>
    <row r="63" spans="6:18" ht="14.4" x14ac:dyDescent="0.3">
      <c r="F63" s="9"/>
      <c r="G63"/>
      <c r="H63"/>
      <c r="I63"/>
      <c r="J63"/>
      <c r="K63"/>
      <c r="L63"/>
      <c r="M63"/>
      <c r="N63"/>
      <c r="O63"/>
      <c r="P63"/>
      <c r="Q63"/>
      <c r="R63"/>
    </row>
    <row r="64" spans="6:18" ht="14.4" x14ac:dyDescent="0.3">
      <c r="F64" s="9"/>
      <c r="G64"/>
      <c r="H64"/>
      <c r="I64"/>
      <c r="J64"/>
      <c r="K64"/>
      <c r="L64"/>
      <c r="M64"/>
      <c r="N64"/>
      <c r="O64"/>
      <c r="P64"/>
      <c r="Q64"/>
      <c r="R64"/>
    </row>
    <row r="65" spans="6:18" ht="14.4" x14ac:dyDescent="0.3">
      <c r="F65" s="9"/>
      <c r="G65"/>
      <c r="H65"/>
      <c r="I65"/>
      <c r="J65"/>
      <c r="K65"/>
      <c r="L65"/>
      <c r="M65"/>
      <c r="N65"/>
      <c r="O65"/>
      <c r="P65"/>
      <c r="Q65"/>
      <c r="R65"/>
    </row>
    <row r="66" spans="6:18" ht="14.4" x14ac:dyDescent="0.3">
      <c r="F66" s="9"/>
      <c r="G66"/>
      <c r="H66"/>
      <c r="I66"/>
      <c r="J66"/>
      <c r="K66"/>
      <c r="L66"/>
      <c r="M66"/>
      <c r="N66"/>
      <c r="O66"/>
      <c r="P66"/>
      <c r="Q66"/>
      <c r="R66"/>
    </row>
    <row r="67" spans="6:18" ht="14.4" x14ac:dyDescent="0.3">
      <c r="F67" s="9"/>
      <c r="G67"/>
      <c r="H67"/>
      <c r="I67"/>
      <c r="J67"/>
      <c r="K67"/>
      <c r="L67"/>
      <c r="M67"/>
      <c r="N67"/>
      <c r="O67"/>
      <c r="P67"/>
      <c r="Q67"/>
      <c r="R67"/>
    </row>
    <row r="68" spans="6:18" ht="14.4" x14ac:dyDescent="0.3">
      <c r="F68" s="9"/>
      <c r="G68"/>
      <c r="H68"/>
      <c r="I68"/>
      <c r="J68"/>
      <c r="K68"/>
      <c r="L68"/>
      <c r="M68"/>
      <c r="N68"/>
      <c r="O68"/>
      <c r="P68"/>
      <c r="Q68"/>
      <c r="R68"/>
    </row>
    <row r="69" spans="6:18" ht="14.4" x14ac:dyDescent="0.3">
      <c r="F69" s="9"/>
      <c r="G69"/>
      <c r="H69"/>
      <c r="I69"/>
      <c r="J69"/>
      <c r="K69"/>
      <c r="L69"/>
      <c r="M69"/>
      <c r="N69"/>
      <c r="O69"/>
      <c r="P69"/>
      <c r="Q69"/>
      <c r="R69"/>
    </row>
    <row r="70" spans="6:18" ht="14.4" x14ac:dyDescent="0.3">
      <c r="F70" s="9"/>
      <c r="G70"/>
      <c r="H70"/>
      <c r="I70"/>
      <c r="J70"/>
      <c r="K70"/>
      <c r="L70"/>
      <c r="M70"/>
      <c r="N70"/>
      <c r="O70"/>
      <c r="P70"/>
      <c r="Q70"/>
      <c r="R70"/>
    </row>
    <row r="71" spans="6:18" ht="14.4" x14ac:dyDescent="0.3">
      <c r="F71" s="9"/>
      <c r="G71"/>
      <c r="H71"/>
      <c r="I71"/>
      <c r="J71"/>
      <c r="K71"/>
      <c r="L71"/>
      <c r="M71"/>
      <c r="N71"/>
      <c r="O71"/>
      <c r="P71"/>
      <c r="Q71"/>
      <c r="R71"/>
    </row>
    <row r="72" spans="6:18" ht="14.4" x14ac:dyDescent="0.3">
      <c r="F72" s="9"/>
      <c r="G72"/>
      <c r="H72"/>
      <c r="I72"/>
      <c r="J72"/>
      <c r="K72"/>
      <c r="L72"/>
      <c r="M72"/>
      <c r="N72"/>
      <c r="O72"/>
      <c r="P72"/>
      <c r="Q72"/>
      <c r="R72"/>
    </row>
    <row r="73" spans="6:18" ht="14.4" x14ac:dyDescent="0.3">
      <c r="F73" s="9"/>
      <c r="G73"/>
      <c r="H73"/>
      <c r="I73"/>
      <c r="J73"/>
      <c r="K73"/>
      <c r="L73"/>
      <c r="M73"/>
      <c r="N73"/>
      <c r="O73"/>
      <c r="P73"/>
      <c r="Q73"/>
      <c r="R73"/>
    </row>
    <row r="74" spans="6:18" ht="14.4" x14ac:dyDescent="0.3">
      <c r="F74" s="9"/>
      <c r="G74"/>
      <c r="H74"/>
      <c r="I74"/>
      <c r="J74"/>
      <c r="K74"/>
      <c r="L74"/>
      <c r="M74"/>
      <c r="N74"/>
      <c r="O74"/>
      <c r="P74"/>
      <c r="Q74"/>
      <c r="R74"/>
    </row>
    <row r="75" spans="6:18" ht="14.4" x14ac:dyDescent="0.3">
      <c r="F75" s="9"/>
      <c r="G75"/>
      <c r="H75"/>
      <c r="I75"/>
      <c r="J75"/>
      <c r="K75"/>
      <c r="L75"/>
      <c r="M75"/>
      <c r="N75"/>
      <c r="O75"/>
      <c r="P75"/>
      <c r="Q75"/>
      <c r="R75"/>
    </row>
    <row r="76" spans="6:18" ht="14.4" x14ac:dyDescent="0.3">
      <c r="F76" s="9"/>
      <c r="G76"/>
      <c r="H76"/>
      <c r="I76"/>
      <c r="J76"/>
      <c r="K76"/>
      <c r="L76"/>
      <c r="M76"/>
      <c r="N76"/>
      <c r="O76"/>
      <c r="P76"/>
      <c r="Q76"/>
      <c r="R76"/>
    </row>
    <row r="77" spans="6:18" ht="14.4" x14ac:dyDescent="0.3">
      <c r="F77" s="9"/>
      <c r="G77"/>
      <c r="H77"/>
      <c r="I77"/>
      <c r="J77"/>
      <c r="K77"/>
      <c r="L77"/>
      <c r="M77"/>
      <c r="N77"/>
      <c r="O77"/>
      <c r="P77"/>
      <c r="Q77"/>
      <c r="R77"/>
    </row>
    <row r="78" spans="6:18" ht="14.4" x14ac:dyDescent="0.3">
      <c r="F78" s="9"/>
      <c r="G78"/>
      <c r="H78"/>
      <c r="I78"/>
      <c r="J78"/>
      <c r="K78"/>
      <c r="L78"/>
      <c r="M78"/>
      <c r="N78"/>
      <c r="O78"/>
      <c r="P78"/>
      <c r="Q78"/>
      <c r="R78"/>
    </row>
    <row r="79" spans="6:18" ht="14.4" x14ac:dyDescent="0.3">
      <c r="F79" s="9"/>
      <c r="G79"/>
      <c r="H79"/>
      <c r="I79"/>
      <c r="J79"/>
      <c r="K79"/>
      <c r="L79"/>
      <c r="M79"/>
      <c r="N79"/>
      <c r="O79"/>
      <c r="P79"/>
      <c r="Q79"/>
      <c r="R79"/>
    </row>
    <row r="80" spans="6:18" ht="14.4" x14ac:dyDescent="0.3">
      <c r="F80" s="9"/>
      <c r="G80"/>
      <c r="H80"/>
      <c r="I80"/>
      <c r="J80"/>
      <c r="K80"/>
      <c r="L80"/>
      <c r="M80"/>
      <c r="N80"/>
      <c r="O80"/>
      <c r="P80"/>
      <c r="Q80"/>
      <c r="R80"/>
    </row>
    <row r="81" spans="6:18" ht="14.4" x14ac:dyDescent="0.3">
      <c r="F81" s="9"/>
      <c r="G81"/>
      <c r="H81"/>
      <c r="I81"/>
      <c r="J81"/>
      <c r="K81"/>
      <c r="L81"/>
      <c r="M81"/>
      <c r="N81"/>
      <c r="O81"/>
      <c r="P81"/>
      <c r="Q81"/>
      <c r="R81"/>
    </row>
    <row r="82" spans="6:18" ht="14.4" x14ac:dyDescent="0.3">
      <c r="F82" s="9"/>
      <c r="G82"/>
      <c r="H82"/>
      <c r="I82"/>
      <c r="J82"/>
      <c r="K82"/>
      <c r="L82"/>
      <c r="M82"/>
      <c r="N82"/>
      <c r="O82"/>
      <c r="P82"/>
      <c r="Q82"/>
      <c r="R82"/>
    </row>
    <row r="83" spans="6:18" ht="14.4" x14ac:dyDescent="0.3">
      <c r="F83" s="9"/>
      <c r="G83"/>
      <c r="H83"/>
      <c r="I83"/>
      <c r="J83"/>
      <c r="K83"/>
      <c r="L83"/>
      <c r="M83"/>
      <c r="N83"/>
      <c r="O83"/>
      <c r="P83"/>
      <c r="Q83"/>
      <c r="R83"/>
    </row>
    <row r="84" spans="6:18" ht="14.4" x14ac:dyDescent="0.3">
      <c r="F84" s="9"/>
      <c r="G84"/>
      <c r="H84"/>
      <c r="I84"/>
      <c r="J84"/>
      <c r="K84"/>
      <c r="L84"/>
      <c r="M84"/>
      <c r="N84"/>
      <c r="O84"/>
      <c r="P84"/>
      <c r="Q84"/>
      <c r="R84"/>
    </row>
    <row r="85" spans="6:18" ht="14.4" x14ac:dyDescent="0.3">
      <c r="F85" s="9"/>
      <c r="G85"/>
      <c r="H85"/>
      <c r="I85"/>
      <c r="J85"/>
      <c r="K85"/>
      <c r="L85"/>
      <c r="M85"/>
      <c r="N85"/>
      <c r="O85"/>
      <c r="P85"/>
      <c r="Q85"/>
      <c r="R85"/>
    </row>
    <row r="86" spans="6:18" ht="14.4" x14ac:dyDescent="0.3">
      <c r="F86" s="9"/>
      <c r="G86"/>
      <c r="H86"/>
      <c r="I86"/>
      <c r="J86"/>
      <c r="K86"/>
      <c r="L86"/>
      <c r="M86"/>
      <c r="N86"/>
      <c r="O86"/>
      <c r="P86"/>
      <c r="Q86"/>
      <c r="R86"/>
    </row>
    <row r="87" spans="6:18" ht="14.4" x14ac:dyDescent="0.3">
      <c r="F87" s="9"/>
      <c r="G87"/>
      <c r="H87"/>
      <c r="I87"/>
      <c r="J87"/>
      <c r="K87"/>
      <c r="L87"/>
      <c r="M87"/>
      <c r="N87"/>
      <c r="O87"/>
      <c r="P87"/>
      <c r="Q87"/>
      <c r="R87"/>
    </row>
    <row r="88" spans="6:18" ht="14.4" x14ac:dyDescent="0.3">
      <c r="F88" s="9"/>
      <c r="G88"/>
      <c r="H88"/>
      <c r="I88"/>
      <c r="J88"/>
      <c r="K88"/>
      <c r="L88"/>
      <c r="M88"/>
      <c r="N88"/>
      <c r="O88"/>
      <c r="P88"/>
      <c r="Q88"/>
      <c r="R88"/>
    </row>
    <row r="89" spans="6:18" ht="14.4" x14ac:dyDescent="0.3">
      <c r="F89" s="9"/>
      <c r="G89"/>
      <c r="H89"/>
      <c r="I89"/>
      <c r="J89"/>
      <c r="K89"/>
      <c r="L89"/>
      <c r="M89"/>
      <c r="N89"/>
      <c r="O89"/>
      <c r="P89"/>
      <c r="Q89"/>
      <c r="R89"/>
    </row>
    <row r="90" spans="6:18" ht="14.4" x14ac:dyDescent="0.3">
      <c r="F90" s="9"/>
      <c r="G90"/>
      <c r="H90"/>
      <c r="I90"/>
      <c r="J90"/>
      <c r="K90"/>
      <c r="L90"/>
      <c r="M90"/>
      <c r="N90"/>
      <c r="O90"/>
      <c r="P90"/>
      <c r="Q90"/>
      <c r="R90"/>
    </row>
    <row r="91" spans="6:18" ht="14.4" x14ac:dyDescent="0.3">
      <c r="F91" s="9"/>
      <c r="G91"/>
      <c r="H91"/>
      <c r="I91"/>
      <c r="J91"/>
      <c r="K91"/>
      <c r="L91"/>
      <c r="M91"/>
      <c r="N91"/>
      <c r="O91"/>
      <c r="P91"/>
      <c r="Q91"/>
      <c r="R91"/>
    </row>
    <row r="92" spans="6:18" ht="14.4" x14ac:dyDescent="0.3">
      <c r="F92" s="9"/>
      <c r="G92"/>
      <c r="H92"/>
      <c r="I92"/>
      <c r="J92"/>
      <c r="K92"/>
      <c r="L92"/>
      <c r="M92"/>
      <c r="N92"/>
      <c r="O92"/>
      <c r="P92"/>
      <c r="Q92"/>
      <c r="R92"/>
    </row>
    <row r="93" spans="6:18" ht="14.4" x14ac:dyDescent="0.3">
      <c r="F93" s="9"/>
      <c r="G93"/>
      <c r="H93"/>
      <c r="I93"/>
      <c r="J93"/>
      <c r="K93"/>
      <c r="L93"/>
      <c r="M93"/>
      <c r="N93"/>
      <c r="O93"/>
      <c r="P93"/>
      <c r="Q93"/>
      <c r="R93"/>
    </row>
    <row r="94" spans="6:18" ht="14.4" x14ac:dyDescent="0.3">
      <c r="F94" s="9"/>
      <c r="G94"/>
      <c r="H94"/>
      <c r="I94"/>
      <c r="J94"/>
      <c r="K94"/>
      <c r="L94"/>
      <c r="M94"/>
      <c r="N94"/>
      <c r="O94"/>
      <c r="P94"/>
      <c r="Q94"/>
      <c r="R94"/>
    </row>
    <row r="95" spans="6:18" ht="14.4" x14ac:dyDescent="0.3">
      <c r="F95" s="9"/>
      <c r="G95"/>
      <c r="H95"/>
      <c r="I95"/>
      <c r="J95"/>
      <c r="K95"/>
      <c r="L95"/>
      <c r="M95"/>
      <c r="N95"/>
      <c r="O95"/>
      <c r="P95"/>
      <c r="Q95"/>
      <c r="R95"/>
    </row>
    <row r="96" spans="6:18" ht="14.4" x14ac:dyDescent="0.3">
      <c r="F96" s="9"/>
      <c r="G96"/>
      <c r="H96"/>
      <c r="I96"/>
      <c r="J96"/>
      <c r="K96"/>
      <c r="L96"/>
      <c r="M96"/>
      <c r="N96"/>
      <c r="O96"/>
      <c r="P96"/>
      <c r="Q96"/>
      <c r="R96"/>
    </row>
    <row r="97" spans="6:18" ht="14.4" x14ac:dyDescent="0.3">
      <c r="F97" s="9"/>
      <c r="G97"/>
      <c r="H97"/>
      <c r="I97"/>
      <c r="J97"/>
      <c r="K97"/>
      <c r="L97"/>
      <c r="M97"/>
      <c r="N97"/>
      <c r="O97"/>
      <c r="P97"/>
      <c r="Q97"/>
      <c r="R97"/>
    </row>
    <row r="98" spans="6:18" ht="14.4" x14ac:dyDescent="0.3">
      <c r="F98" s="9"/>
      <c r="G98"/>
      <c r="H98"/>
      <c r="I98"/>
      <c r="J98"/>
      <c r="K98"/>
      <c r="L98"/>
      <c r="M98"/>
      <c r="N98"/>
      <c r="O98"/>
      <c r="P98"/>
      <c r="Q98"/>
      <c r="R98"/>
    </row>
    <row r="99" spans="6:18" ht="14.4" x14ac:dyDescent="0.3">
      <c r="F99" s="9"/>
      <c r="G99"/>
      <c r="H99"/>
      <c r="I99"/>
      <c r="J99"/>
      <c r="K99"/>
      <c r="L99"/>
      <c r="M99"/>
      <c r="N99"/>
      <c r="O99"/>
      <c r="P99"/>
      <c r="Q99"/>
      <c r="R99"/>
    </row>
    <row r="100" spans="6:18" ht="14.4" x14ac:dyDescent="0.3">
      <c r="F100" s="9"/>
      <c r="G100"/>
      <c r="H100"/>
      <c r="I100"/>
      <c r="J100"/>
      <c r="K100"/>
      <c r="L100"/>
      <c r="M100"/>
      <c r="N100"/>
      <c r="O100"/>
      <c r="P100"/>
      <c r="Q100"/>
      <c r="R100"/>
    </row>
    <row r="101" spans="6:18" ht="14.4" x14ac:dyDescent="0.3">
      <c r="F101" s="9"/>
      <c r="G101"/>
      <c r="H101"/>
      <c r="I101"/>
      <c r="J101"/>
      <c r="K101"/>
      <c r="L101"/>
      <c r="M101"/>
      <c r="N101"/>
      <c r="O101"/>
      <c r="P101"/>
      <c r="Q101"/>
      <c r="R101"/>
    </row>
    <row r="102" spans="6:18" ht="14.4" x14ac:dyDescent="0.3">
      <c r="F102" s="9"/>
      <c r="G102"/>
      <c r="H102"/>
      <c r="I102"/>
      <c r="J102"/>
      <c r="K102"/>
      <c r="L102"/>
      <c r="M102"/>
      <c r="N102"/>
      <c r="O102"/>
      <c r="P102"/>
      <c r="Q102"/>
      <c r="R102"/>
    </row>
    <row r="103" spans="6:18" ht="14.4" x14ac:dyDescent="0.3">
      <c r="F103" s="9"/>
      <c r="G103"/>
      <c r="H103"/>
      <c r="I103"/>
      <c r="J103"/>
      <c r="K103"/>
      <c r="L103"/>
      <c r="M103"/>
      <c r="N103"/>
      <c r="O103"/>
      <c r="P103"/>
      <c r="Q103"/>
      <c r="R103"/>
    </row>
    <row r="104" spans="6:18" ht="14.4" x14ac:dyDescent="0.3">
      <c r="F104" s="9"/>
      <c r="G104"/>
      <c r="H104"/>
      <c r="I104"/>
      <c r="J104"/>
      <c r="K104"/>
      <c r="L104"/>
      <c r="M104"/>
      <c r="N104"/>
      <c r="O104"/>
      <c r="P104"/>
      <c r="Q104"/>
      <c r="R104"/>
    </row>
    <row r="105" spans="6:18" ht="14.4" x14ac:dyDescent="0.3">
      <c r="F105" s="9"/>
      <c r="G105"/>
      <c r="H105"/>
      <c r="I105"/>
      <c r="J105"/>
      <c r="K105"/>
      <c r="L105"/>
      <c r="M105"/>
      <c r="N105"/>
      <c r="O105"/>
      <c r="P105"/>
      <c r="Q105"/>
      <c r="R105"/>
    </row>
    <row r="106" spans="6:18" ht="14.4" x14ac:dyDescent="0.3">
      <c r="F106" s="9"/>
      <c r="G106"/>
      <c r="H106"/>
      <c r="I106"/>
      <c r="J106"/>
      <c r="K106"/>
      <c r="L106"/>
      <c r="M106"/>
      <c r="N106"/>
      <c r="O106"/>
      <c r="P106"/>
      <c r="Q106"/>
      <c r="R106"/>
    </row>
    <row r="107" spans="6:18" ht="14.4" x14ac:dyDescent="0.3">
      <c r="F107" s="9"/>
      <c r="G107"/>
      <c r="H107"/>
      <c r="I107"/>
      <c r="J107"/>
      <c r="K107"/>
      <c r="L107"/>
      <c r="M107"/>
      <c r="N107"/>
      <c r="O107"/>
      <c r="P107"/>
      <c r="Q107"/>
      <c r="R107"/>
    </row>
    <row r="108" spans="6:18" ht="14.4" x14ac:dyDescent="0.3">
      <c r="F108" s="9"/>
      <c r="G108"/>
      <c r="H108"/>
      <c r="I108"/>
      <c r="J108"/>
      <c r="K108"/>
      <c r="L108"/>
      <c r="M108"/>
      <c r="N108"/>
      <c r="O108"/>
      <c r="P108"/>
      <c r="Q108"/>
      <c r="R108"/>
    </row>
    <row r="109" spans="6:18" ht="14.4" x14ac:dyDescent="0.3">
      <c r="F109" s="9"/>
      <c r="G109"/>
      <c r="H109"/>
      <c r="I109"/>
      <c r="J109"/>
      <c r="K109"/>
      <c r="L109"/>
      <c r="M109"/>
      <c r="N109"/>
      <c r="O109"/>
      <c r="P109"/>
      <c r="Q109"/>
      <c r="R109"/>
    </row>
    <row r="110" spans="6:18" ht="14.4" x14ac:dyDescent="0.3">
      <c r="F110" s="9"/>
      <c r="G110"/>
      <c r="H110"/>
      <c r="I110"/>
      <c r="J110"/>
      <c r="K110"/>
      <c r="L110"/>
      <c r="M110"/>
      <c r="N110"/>
      <c r="O110"/>
      <c r="P110"/>
      <c r="Q110"/>
      <c r="R110"/>
    </row>
    <row r="111" spans="6:18" ht="14.4" x14ac:dyDescent="0.3">
      <c r="F111" s="9"/>
      <c r="G111"/>
      <c r="H111"/>
      <c r="I111"/>
      <c r="J111"/>
      <c r="K111"/>
      <c r="L111"/>
      <c r="M111"/>
      <c r="N111"/>
      <c r="O111"/>
      <c r="P111"/>
      <c r="Q111"/>
      <c r="R111"/>
    </row>
    <row r="112" spans="6:18" ht="14.4" x14ac:dyDescent="0.3">
      <c r="F112" s="9"/>
      <c r="G112"/>
      <c r="H112"/>
      <c r="I112"/>
      <c r="J112"/>
      <c r="K112"/>
      <c r="L112"/>
      <c r="M112"/>
      <c r="N112"/>
      <c r="O112"/>
      <c r="P112"/>
      <c r="Q112"/>
      <c r="R112"/>
    </row>
    <row r="113" spans="6:18" ht="14.4" x14ac:dyDescent="0.3">
      <c r="F113" s="9"/>
      <c r="G113"/>
      <c r="H113"/>
      <c r="I113"/>
      <c r="J113"/>
      <c r="K113"/>
      <c r="L113"/>
      <c r="M113"/>
      <c r="N113"/>
      <c r="O113"/>
      <c r="P113"/>
      <c r="Q113"/>
      <c r="R113"/>
    </row>
    <row r="114" spans="6:18" ht="14.4" x14ac:dyDescent="0.3">
      <c r="F114" s="9"/>
      <c r="G114"/>
      <c r="H114"/>
      <c r="I114"/>
      <c r="J114"/>
      <c r="K114"/>
      <c r="L114"/>
      <c r="M114"/>
      <c r="N114"/>
      <c r="O114"/>
      <c r="P114"/>
      <c r="Q114"/>
      <c r="R114"/>
    </row>
    <row r="115" spans="6:18" ht="14.4" x14ac:dyDescent="0.3">
      <c r="F115" s="9"/>
      <c r="G115"/>
      <c r="H115"/>
      <c r="I115"/>
      <c r="J115"/>
      <c r="K115"/>
      <c r="L115"/>
      <c r="M115"/>
      <c r="N115"/>
      <c r="O115"/>
      <c r="P115"/>
      <c r="Q115"/>
      <c r="R115"/>
    </row>
    <row r="116" spans="6:18" ht="14.4" x14ac:dyDescent="0.3">
      <c r="F116" s="9"/>
      <c r="G116"/>
      <c r="H116"/>
      <c r="I116"/>
      <c r="J116"/>
      <c r="K116"/>
      <c r="L116"/>
      <c r="M116"/>
      <c r="N116"/>
      <c r="O116"/>
      <c r="P116"/>
      <c r="Q116"/>
      <c r="R116"/>
    </row>
    <row r="117" spans="6:18" ht="14.4" x14ac:dyDescent="0.3">
      <c r="F117" s="9"/>
      <c r="G117"/>
      <c r="H117"/>
      <c r="I117"/>
      <c r="J117"/>
      <c r="K117"/>
      <c r="L117"/>
      <c r="M117"/>
      <c r="N117"/>
      <c r="O117"/>
      <c r="P117"/>
      <c r="Q117"/>
      <c r="R117"/>
    </row>
    <row r="118" spans="6:18" ht="14.4" x14ac:dyDescent="0.3">
      <c r="F118" s="9"/>
      <c r="G118"/>
      <c r="H118"/>
      <c r="I118"/>
      <c r="J118"/>
      <c r="K118"/>
      <c r="L118"/>
      <c r="M118"/>
      <c r="N118"/>
      <c r="O118"/>
      <c r="P118"/>
      <c r="Q118"/>
      <c r="R118"/>
    </row>
    <row r="119" spans="6:18" ht="14.4" x14ac:dyDescent="0.3">
      <c r="F119" s="9"/>
      <c r="G119"/>
      <c r="H119"/>
      <c r="I119"/>
      <c r="J119"/>
      <c r="K119"/>
      <c r="L119"/>
      <c r="M119"/>
      <c r="N119"/>
      <c r="O119"/>
      <c r="P119"/>
      <c r="Q119"/>
      <c r="R119"/>
    </row>
    <row r="120" spans="6:18" ht="14.4" x14ac:dyDescent="0.3">
      <c r="F120" s="9"/>
      <c r="G120"/>
      <c r="H120"/>
      <c r="I120"/>
      <c r="J120"/>
      <c r="K120"/>
      <c r="L120"/>
      <c r="M120"/>
      <c r="N120"/>
      <c r="O120"/>
      <c r="P120"/>
      <c r="Q120"/>
      <c r="R120"/>
    </row>
    <row r="121" spans="6:18" ht="14.4" x14ac:dyDescent="0.3">
      <c r="F121" s="9"/>
      <c r="G121"/>
      <c r="H121"/>
      <c r="I121"/>
      <c r="J121"/>
      <c r="K121"/>
      <c r="L121"/>
      <c r="M121"/>
      <c r="N121"/>
      <c r="O121"/>
      <c r="P121"/>
      <c r="Q121"/>
      <c r="R121"/>
    </row>
    <row r="122" spans="6:18" ht="14.4" x14ac:dyDescent="0.3">
      <c r="F122" s="9"/>
      <c r="G122"/>
      <c r="H122"/>
      <c r="I122"/>
      <c r="J122"/>
      <c r="K122"/>
      <c r="L122"/>
      <c r="M122"/>
      <c r="N122"/>
      <c r="O122"/>
      <c r="P122"/>
      <c r="Q122"/>
      <c r="R122"/>
    </row>
    <row r="123" spans="6:18" ht="14.4" x14ac:dyDescent="0.3">
      <c r="F123" s="9"/>
      <c r="G123"/>
      <c r="H123"/>
      <c r="I123"/>
      <c r="J123"/>
      <c r="K123"/>
      <c r="L123"/>
      <c r="M123"/>
      <c r="N123"/>
      <c r="O123"/>
      <c r="P123"/>
      <c r="Q123"/>
      <c r="R123"/>
    </row>
    <row r="124" spans="6:18" ht="14.4" x14ac:dyDescent="0.3">
      <c r="F124" s="9"/>
      <c r="G124"/>
      <c r="H124"/>
      <c r="I124"/>
      <c r="J124"/>
      <c r="K124"/>
      <c r="L124"/>
      <c r="M124"/>
      <c r="N124"/>
      <c r="O124"/>
      <c r="P124"/>
      <c r="Q124"/>
      <c r="R124"/>
    </row>
    <row r="125" spans="6:18" ht="14.4" x14ac:dyDescent="0.3">
      <c r="F125" s="9"/>
      <c r="G125"/>
      <c r="H125"/>
      <c r="I125"/>
      <c r="J125"/>
      <c r="K125"/>
      <c r="L125"/>
      <c r="M125"/>
      <c r="N125"/>
      <c r="O125"/>
      <c r="P125"/>
      <c r="Q125"/>
      <c r="R125"/>
    </row>
    <row r="126" spans="6:18" ht="14.4" x14ac:dyDescent="0.3">
      <c r="F126" s="9"/>
      <c r="G126"/>
      <c r="H126"/>
      <c r="I126"/>
      <c r="J126"/>
      <c r="K126"/>
      <c r="L126"/>
      <c r="M126"/>
      <c r="N126"/>
      <c r="O126"/>
      <c r="P126"/>
      <c r="Q126"/>
      <c r="R126"/>
    </row>
    <row r="127" spans="6:18" ht="14.4" x14ac:dyDescent="0.3">
      <c r="F127" s="9"/>
      <c r="G127"/>
      <c r="H127"/>
      <c r="I127"/>
      <c r="J127"/>
      <c r="K127"/>
      <c r="L127"/>
      <c r="M127"/>
      <c r="N127"/>
      <c r="O127"/>
      <c r="P127"/>
      <c r="Q127"/>
      <c r="R127"/>
    </row>
    <row r="128" spans="6:18" ht="14.4" x14ac:dyDescent="0.3">
      <c r="F128" s="9"/>
      <c r="G128"/>
      <c r="H128"/>
      <c r="I128"/>
      <c r="J128"/>
      <c r="K128"/>
      <c r="L128"/>
      <c r="M128"/>
      <c r="N128"/>
      <c r="O128"/>
      <c r="P128"/>
      <c r="Q128"/>
      <c r="R128"/>
    </row>
    <row r="129" spans="6:18" ht="14.4" x14ac:dyDescent="0.3">
      <c r="F129" s="9"/>
      <c r="G129"/>
      <c r="H129"/>
      <c r="I129"/>
      <c r="J129"/>
      <c r="K129"/>
      <c r="L129"/>
      <c r="M129"/>
      <c r="N129"/>
      <c r="O129"/>
      <c r="P129"/>
      <c r="Q129"/>
      <c r="R129"/>
    </row>
    <row r="130" spans="6:18" ht="14.4" x14ac:dyDescent="0.3">
      <c r="F130" s="9"/>
      <c r="G130"/>
      <c r="H130"/>
      <c r="I130"/>
      <c r="J130"/>
      <c r="K130"/>
      <c r="L130"/>
      <c r="M130"/>
      <c r="N130"/>
      <c r="O130"/>
      <c r="P130"/>
      <c r="Q130"/>
      <c r="R130"/>
    </row>
    <row r="131" spans="6:18" ht="14.4" x14ac:dyDescent="0.3">
      <c r="F131" s="9"/>
      <c r="G131"/>
      <c r="H131"/>
      <c r="I131"/>
      <c r="J131"/>
      <c r="K131"/>
      <c r="L131"/>
      <c r="M131"/>
      <c r="N131"/>
      <c r="O131"/>
      <c r="P131"/>
      <c r="Q131"/>
      <c r="R131"/>
    </row>
    <row r="132" spans="6:18" ht="14.4" x14ac:dyDescent="0.3">
      <c r="F132" s="9"/>
      <c r="G132"/>
      <c r="H132"/>
      <c r="I132"/>
      <c r="J132"/>
      <c r="K132"/>
      <c r="L132"/>
      <c r="M132"/>
      <c r="N132"/>
      <c r="O132"/>
      <c r="P132"/>
      <c r="Q132"/>
      <c r="R132"/>
    </row>
    <row r="133" spans="6:18" ht="14.4" x14ac:dyDescent="0.3">
      <c r="F133" s="9"/>
      <c r="G133"/>
      <c r="H133"/>
      <c r="I133"/>
      <c r="J133"/>
      <c r="K133"/>
      <c r="L133"/>
      <c r="M133"/>
      <c r="N133"/>
      <c r="O133"/>
      <c r="P133"/>
      <c r="Q133"/>
      <c r="R133"/>
    </row>
    <row r="134" spans="6:18" ht="14.4" x14ac:dyDescent="0.3">
      <c r="F134" s="9"/>
      <c r="G134"/>
      <c r="H134"/>
      <c r="I134"/>
      <c r="J134"/>
      <c r="K134"/>
      <c r="L134"/>
      <c r="M134"/>
      <c r="N134"/>
      <c r="O134"/>
      <c r="P134"/>
      <c r="Q134"/>
      <c r="R134"/>
    </row>
    <row r="135" spans="6:18" ht="14.4" x14ac:dyDescent="0.3">
      <c r="F135" s="9"/>
      <c r="G135"/>
      <c r="H135"/>
      <c r="I135"/>
      <c r="J135"/>
      <c r="K135"/>
      <c r="L135"/>
      <c r="M135"/>
      <c r="N135"/>
      <c r="O135"/>
      <c r="P135"/>
      <c r="Q135"/>
      <c r="R135"/>
    </row>
    <row r="136" spans="6:18" ht="14.4" x14ac:dyDescent="0.3">
      <c r="F136" s="9"/>
      <c r="G136"/>
      <c r="H136"/>
      <c r="I136"/>
      <c r="J136"/>
      <c r="K136"/>
      <c r="L136"/>
      <c r="M136"/>
      <c r="N136"/>
      <c r="O136"/>
      <c r="P136"/>
      <c r="Q136"/>
      <c r="R136"/>
    </row>
    <row r="137" spans="6:18" ht="14.4" x14ac:dyDescent="0.3">
      <c r="F137" s="9"/>
      <c r="G137"/>
      <c r="H137"/>
      <c r="I137"/>
      <c r="J137"/>
      <c r="K137"/>
      <c r="L137"/>
      <c r="M137"/>
      <c r="N137"/>
      <c r="O137"/>
      <c r="P137"/>
      <c r="Q137"/>
      <c r="R137"/>
    </row>
    <row r="138" spans="6:18" ht="14.4" x14ac:dyDescent="0.3">
      <c r="F138" s="9"/>
      <c r="G138"/>
      <c r="H138"/>
      <c r="I138"/>
      <c r="J138"/>
      <c r="K138"/>
      <c r="L138"/>
      <c r="M138"/>
      <c r="N138"/>
      <c r="O138"/>
      <c r="P138"/>
      <c r="Q138"/>
      <c r="R138"/>
    </row>
    <row r="139" spans="6:18" ht="14.4" x14ac:dyDescent="0.3">
      <c r="F139" s="9"/>
      <c r="G139"/>
      <c r="H139"/>
      <c r="I139"/>
      <c r="J139"/>
      <c r="K139"/>
      <c r="L139"/>
      <c r="M139"/>
      <c r="N139"/>
      <c r="O139"/>
      <c r="P139"/>
      <c r="Q139"/>
      <c r="R139"/>
    </row>
    <row r="140" spans="6:18" ht="14.4" x14ac:dyDescent="0.3">
      <c r="F140" s="9"/>
      <c r="G140"/>
      <c r="H140"/>
      <c r="I140"/>
      <c r="J140"/>
      <c r="K140"/>
      <c r="L140"/>
      <c r="M140"/>
      <c r="N140"/>
      <c r="O140"/>
      <c r="P140"/>
      <c r="Q140"/>
      <c r="R140"/>
    </row>
    <row r="141" spans="6:18" ht="14.4" x14ac:dyDescent="0.3">
      <c r="F141" s="9"/>
      <c r="G141"/>
      <c r="H141"/>
      <c r="I141"/>
      <c r="J141"/>
      <c r="K141"/>
      <c r="L141"/>
      <c r="M141"/>
      <c r="N141"/>
      <c r="O141"/>
      <c r="P141"/>
      <c r="Q141"/>
      <c r="R141"/>
    </row>
    <row r="142" spans="6:18" ht="14.4" x14ac:dyDescent="0.3">
      <c r="F142" s="9"/>
      <c r="G142"/>
      <c r="H142"/>
      <c r="I142"/>
      <c r="J142"/>
      <c r="K142"/>
      <c r="L142"/>
      <c r="M142"/>
      <c r="N142"/>
      <c r="O142"/>
      <c r="P142"/>
      <c r="Q142"/>
      <c r="R142"/>
    </row>
    <row r="143" spans="6:18" ht="14.4" x14ac:dyDescent="0.3">
      <c r="F143" s="9"/>
      <c r="G143"/>
      <c r="H143"/>
      <c r="I143"/>
      <c r="J143"/>
      <c r="K143"/>
      <c r="L143"/>
      <c r="M143"/>
      <c r="N143"/>
      <c r="O143"/>
      <c r="P143"/>
      <c r="Q143"/>
      <c r="R143"/>
    </row>
    <row r="144" spans="6:18" ht="14.4" x14ac:dyDescent="0.3">
      <c r="F144" s="9"/>
      <c r="G144"/>
      <c r="H144"/>
      <c r="I144"/>
      <c r="J144"/>
      <c r="K144"/>
      <c r="L144"/>
      <c r="M144"/>
      <c r="N144"/>
      <c r="O144"/>
      <c r="P144"/>
      <c r="Q144"/>
      <c r="R144"/>
    </row>
    <row r="145" spans="6:18" ht="14.4" x14ac:dyDescent="0.3">
      <c r="F145" s="9"/>
      <c r="G145"/>
      <c r="H145"/>
      <c r="I145"/>
      <c r="J145"/>
      <c r="K145"/>
      <c r="L145"/>
      <c r="M145"/>
      <c r="N145"/>
      <c r="O145"/>
      <c r="P145"/>
      <c r="Q145"/>
      <c r="R145"/>
    </row>
    <row r="146" spans="6:18" ht="14.4" x14ac:dyDescent="0.3">
      <c r="F146" s="9"/>
      <c r="G146"/>
      <c r="H146"/>
      <c r="I146"/>
      <c r="J146"/>
      <c r="K146"/>
      <c r="L146"/>
      <c r="M146"/>
      <c r="N146"/>
      <c r="O146"/>
      <c r="P146"/>
      <c r="Q146"/>
      <c r="R146"/>
    </row>
    <row r="147" spans="6:18" ht="14.4" x14ac:dyDescent="0.3">
      <c r="F147" s="9"/>
      <c r="G147"/>
      <c r="H147"/>
      <c r="I147"/>
      <c r="J147"/>
      <c r="K147"/>
      <c r="L147"/>
      <c r="M147"/>
      <c r="N147"/>
      <c r="O147"/>
      <c r="P147"/>
      <c r="Q147"/>
      <c r="R147"/>
    </row>
    <row r="148" spans="6:18" ht="15" thickBot="1" x14ac:dyDescent="0.35">
      <c r="F148" s="451"/>
      <c r="G148"/>
      <c r="H148" s="452"/>
      <c r="I148" s="452"/>
      <c r="J148" s="452"/>
      <c r="K148" s="452"/>
      <c r="L148" s="452"/>
      <c r="M148" s="452"/>
      <c r="N148" s="452"/>
      <c r="O148" s="452"/>
      <c r="P148" s="452"/>
      <c r="Q148" s="452"/>
      <c r="R148" s="452"/>
    </row>
    <row r="149" spans="6:18" x14ac:dyDescent="0.25">
      <c r="F149" s="9"/>
      <c r="G149" s="9"/>
      <c r="H149" s="9"/>
      <c r="I149" s="9"/>
      <c r="J149" s="9"/>
      <c r="K149" s="9"/>
      <c r="L149" s="9"/>
      <c r="M149" s="9"/>
      <c r="N149" s="9"/>
      <c r="O149" s="9"/>
      <c r="P149" s="9"/>
      <c r="Q149" s="9"/>
      <c r="R149" s="9"/>
    </row>
    <row r="150" spans="6:18" x14ac:dyDescent="0.25">
      <c r="F150" s="9"/>
      <c r="G150" s="9"/>
      <c r="H150" s="9"/>
      <c r="I150" s="9"/>
      <c r="J150" s="9"/>
      <c r="K150" s="9"/>
      <c r="L150" s="9"/>
      <c r="M150" s="9"/>
      <c r="N150" s="9"/>
      <c r="O150" s="9"/>
      <c r="P150" s="9"/>
      <c r="Q150" s="9"/>
      <c r="R150" s="9"/>
    </row>
    <row r="151" spans="6:18" x14ac:dyDescent="0.25">
      <c r="F151" s="9"/>
      <c r="G151" s="9"/>
      <c r="H151" s="9"/>
      <c r="I151" s="9"/>
      <c r="J151" s="9"/>
      <c r="K151" s="9"/>
      <c r="L151" s="9"/>
      <c r="M151" s="9"/>
      <c r="N151" s="9"/>
      <c r="O151" s="9"/>
      <c r="P151" s="9"/>
      <c r="Q151" s="9"/>
      <c r="R151" s="9"/>
    </row>
    <row r="152" spans="6:18" x14ac:dyDescent="0.25">
      <c r="F152" s="9"/>
      <c r="G152" s="9"/>
      <c r="H152" s="9"/>
      <c r="I152" s="9"/>
      <c r="J152" s="9"/>
      <c r="K152" s="9"/>
      <c r="L152" s="9"/>
      <c r="M152" s="9"/>
      <c r="N152" s="9"/>
      <c r="O152" s="9"/>
      <c r="P152" s="9"/>
      <c r="Q152" s="9"/>
      <c r="R152" s="9"/>
    </row>
    <row r="153" spans="6:18" x14ac:dyDescent="0.25">
      <c r="F153" s="9"/>
      <c r="G153" s="9"/>
      <c r="H153" s="9"/>
      <c r="I153" s="9"/>
      <c r="J153" s="9"/>
      <c r="K153" s="9"/>
      <c r="L153" s="9"/>
      <c r="M153" s="9"/>
      <c r="N153" s="9"/>
      <c r="O153" s="9"/>
      <c r="P153" s="9"/>
      <c r="Q153" s="9"/>
      <c r="R153" s="9"/>
    </row>
    <row r="154" spans="6:18" x14ac:dyDescent="0.25">
      <c r="F154" s="9"/>
      <c r="G154" s="9"/>
      <c r="H154" s="9"/>
      <c r="I154" s="9"/>
      <c r="J154" s="9"/>
      <c r="K154" s="9"/>
      <c r="L154" s="9"/>
      <c r="M154" s="9"/>
      <c r="N154" s="9"/>
      <c r="O154" s="9"/>
      <c r="P154" s="9"/>
      <c r="Q154" s="9"/>
      <c r="R154" s="9"/>
    </row>
    <row r="155" spans="6:18" x14ac:dyDescent="0.25">
      <c r="F155" s="9"/>
      <c r="G155" s="9"/>
      <c r="H155" s="9"/>
      <c r="I155" s="9"/>
      <c r="J155" s="9"/>
      <c r="K155" s="9"/>
      <c r="L155" s="9"/>
      <c r="M155" s="9"/>
      <c r="N155" s="9"/>
      <c r="O155" s="9"/>
      <c r="P155" s="9"/>
      <c r="Q155" s="9"/>
      <c r="R155" s="9"/>
    </row>
    <row r="156" spans="6:18" x14ac:dyDescent="0.25">
      <c r="F156" s="9"/>
      <c r="G156" s="9"/>
      <c r="H156" s="9"/>
      <c r="I156" s="9"/>
      <c r="J156" s="9"/>
      <c r="K156" s="9"/>
      <c r="L156" s="9"/>
      <c r="M156" s="9"/>
      <c r="N156" s="9"/>
      <c r="O156" s="9"/>
      <c r="P156" s="9"/>
      <c r="Q156" s="9"/>
      <c r="R156" s="9"/>
    </row>
    <row r="157" spans="6:18" x14ac:dyDescent="0.25">
      <c r="F157" s="9"/>
      <c r="G157" s="9"/>
      <c r="H157" s="9"/>
      <c r="I157" s="9"/>
      <c r="J157" s="9"/>
      <c r="K157" s="9"/>
      <c r="L157" s="9"/>
      <c r="M157" s="9"/>
      <c r="N157" s="9"/>
      <c r="O157" s="9"/>
      <c r="P157" s="9"/>
      <c r="Q157" s="9"/>
      <c r="R157" s="9"/>
    </row>
    <row r="158" spans="6:18" x14ac:dyDescent="0.25">
      <c r="F158" s="9"/>
      <c r="G158" s="9"/>
      <c r="H158" s="9"/>
      <c r="I158" s="9"/>
      <c r="J158" s="9"/>
      <c r="K158" s="9"/>
      <c r="L158" s="9"/>
      <c r="M158" s="9"/>
      <c r="N158" s="9"/>
      <c r="O158" s="9"/>
      <c r="P158" s="9"/>
      <c r="Q158" s="9"/>
      <c r="R158" s="9"/>
    </row>
    <row r="159" spans="6:18" x14ac:dyDescent="0.25">
      <c r="F159" s="9"/>
      <c r="G159" s="9"/>
      <c r="H159" s="9"/>
      <c r="I159" s="9"/>
      <c r="J159" s="9"/>
      <c r="K159" s="9"/>
      <c r="L159" s="9"/>
      <c r="M159" s="9"/>
      <c r="N159" s="9"/>
      <c r="O159" s="9"/>
      <c r="P159" s="9"/>
      <c r="Q159" s="9"/>
      <c r="R159" s="9"/>
    </row>
    <row r="160" spans="6:18" x14ac:dyDescent="0.25">
      <c r="F160" s="9"/>
      <c r="G160" s="9"/>
      <c r="H160" s="9"/>
      <c r="I160" s="9"/>
      <c r="J160" s="9"/>
      <c r="K160" s="9"/>
      <c r="L160" s="9"/>
      <c r="M160" s="9"/>
      <c r="N160" s="9"/>
      <c r="O160" s="9"/>
      <c r="P160" s="9"/>
      <c r="Q160" s="9"/>
      <c r="R160" s="9"/>
    </row>
    <row r="161" spans="6:18" x14ac:dyDescent="0.25">
      <c r="F161" s="9"/>
      <c r="G161" s="9"/>
      <c r="H161" s="9"/>
      <c r="I161" s="9"/>
      <c r="J161" s="9"/>
      <c r="K161" s="9"/>
      <c r="L161" s="9"/>
      <c r="M161" s="9"/>
      <c r="N161" s="9"/>
      <c r="O161" s="9"/>
      <c r="P161" s="9"/>
      <c r="Q161" s="9"/>
      <c r="R161" s="9"/>
    </row>
    <row r="162" spans="6:18" x14ac:dyDescent="0.25">
      <c r="F162" s="9"/>
      <c r="G162" s="9"/>
      <c r="H162" s="9"/>
      <c r="I162" s="9"/>
      <c r="J162" s="9"/>
      <c r="K162" s="9"/>
      <c r="L162" s="9"/>
      <c r="M162" s="9"/>
      <c r="N162" s="9"/>
      <c r="O162" s="9"/>
      <c r="P162" s="9"/>
      <c r="Q162" s="9"/>
      <c r="R162" s="9"/>
    </row>
    <row r="163" spans="6:18" x14ac:dyDescent="0.25">
      <c r="F163" s="9"/>
      <c r="G163" s="9"/>
      <c r="H163" s="9"/>
      <c r="I163" s="9"/>
      <c r="J163" s="9"/>
      <c r="K163" s="9"/>
      <c r="L163" s="9"/>
      <c r="M163" s="9"/>
      <c r="N163" s="9"/>
      <c r="O163" s="9"/>
      <c r="P163" s="9"/>
      <c r="Q163" s="9"/>
      <c r="R163" s="9"/>
    </row>
    <row r="164" spans="6:18" x14ac:dyDescent="0.25">
      <c r="F164" s="9"/>
      <c r="G164" s="9"/>
      <c r="H164" s="9"/>
      <c r="I164" s="9"/>
      <c r="J164" s="9"/>
      <c r="K164" s="9"/>
      <c r="L164" s="9"/>
      <c r="M164" s="9"/>
      <c r="N164" s="9"/>
      <c r="O164" s="9"/>
      <c r="P164" s="9"/>
      <c r="Q164" s="9"/>
      <c r="R164" s="9"/>
    </row>
    <row r="165" spans="6:18" x14ac:dyDescent="0.25">
      <c r="F165" s="9"/>
      <c r="G165" s="9"/>
      <c r="H165" s="9"/>
      <c r="I165" s="9"/>
      <c r="J165" s="9"/>
      <c r="K165" s="9"/>
      <c r="L165" s="9"/>
      <c r="M165" s="9"/>
      <c r="N165" s="9"/>
      <c r="O165" s="9"/>
      <c r="P165" s="9"/>
      <c r="Q165" s="9"/>
      <c r="R165" s="9"/>
    </row>
    <row r="166" spans="6:18" x14ac:dyDescent="0.25">
      <c r="F166" s="9"/>
      <c r="G166" s="9"/>
      <c r="H166" s="9"/>
      <c r="I166" s="9"/>
      <c r="J166" s="9"/>
      <c r="K166" s="9"/>
      <c r="L166" s="9"/>
      <c r="M166" s="9"/>
      <c r="N166" s="9"/>
      <c r="O166" s="9"/>
      <c r="P166" s="9"/>
      <c r="Q166" s="9"/>
      <c r="R166" s="9"/>
    </row>
    <row r="167" spans="6:18" x14ac:dyDescent="0.25">
      <c r="F167" s="9"/>
      <c r="G167" s="9"/>
      <c r="H167" s="9"/>
      <c r="I167" s="9"/>
      <c r="J167" s="9"/>
      <c r="K167" s="9"/>
      <c r="L167" s="9"/>
      <c r="M167" s="9"/>
      <c r="N167" s="9"/>
      <c r="O167" s="9"/>
      <c r="P167" s="9"/>
      <c r="Q167" s="9"/>
      <c r="R167" s="9"/>
    </row>
    <row r="168" spans="6:18" x14ac:dyDescent="0.25">
      <c r="F168" s="9"/>
      <c r="G168" s="9"/>
      <c r="H168" s="9"/>
      <c r="I168" s="9"/>
      <c r="J168" s="9"/>
      <c r="K168" s="9"/>
      <c r="L168" s="9"/>
      <c r="M168" s="9"/>
      <c r="N168" s="9"/>
      <c r="O168" s="9"/>
      <c r="P168" s="9"/>
      <c r="Q168" s="9"/>
      <c r="R168" s="9"/>
    </row>
    <row r="169" spans="6:18" x14ac:dyDescent="0.25">
      <c r="F169" s="9"/>
      <c r="G169" s="9"/>
      <c r="H169" s="9"/>
      <c r="I169" s="9"/>
      <c r="J169" s="9"/>
      <c r="K169" s="9"/>
      <c r="L169" s="9"/>
      <c r="M169" s="9"/>
      <c r="N169" s="9"/>
      <c r="O169" s="9"/>
      <c r="P169" s="9"/>
      <c r="Q169" s="9"/>
      <c r="R169" s="9"/>
    </row>
    <row r="170" spans="6:18" x14ac:dyDescent="0.25">
      <c r="F170" s="9"/>
      <c r="G170" s="9"/>
      <c r="H170" s="9"/>
      <c r="I170" s="9"/>
      <c r="J170" s="9"/>
      <c r="K170" s="9"/>
      <c r="L170" s="9"/>
      <c r="M170" s="9"/>
      <c r="N170" s="9"/>
      <c r="O170" s="9"/>
      <c r="P170" s="9"/>
      <c r="Q170" s="9"/>
      <c r="R170" s="9"/>
    </row>
    <row r="171" spans="6:18" x14ac:dyDescent="0.25">
      <c r="F171" s="9"/>
      <c r="G171" s="9"/>
      <c r="H171" s="9"/>
      <c r="I171" s="9"/>
      <c r="J171" s="9"/>
      <c r="K171" s="9"/>
      <c r="L171" s="9"/>
      <c r="M171" s="9"/>
      <c r="N171" s="9"/>
      <c r="O171" s="9"/>
      <c r="P171" s="9"/>
      <c r="Q171" s="9"/>
      <c r="R171" s="9"/>
    </row>
    <row r="172" spans="6:18" x14ac:dyDescent="0.25">
      <c r="F172" s="9"/>
      <c r="G172" s="9"/>
      <c r="H172" s="9"/>
      <c r="I172" s="9"/>
      <c r="J172" s="9"/>
      <c r="K172" s="9"/>
      <c r="L172" s="9"/>
      <c r="M172" s="9"/>
      <c r="N172" s="9"/>
      <c r="O172" s="9"/>
      <c r="P172" s="9"/>
      <c r="Q172" s="9"/>
      <c r="R172" s="9"/>
    </row>
    <row r="173" spans="6:18" x14ac:dyDescent="0.25">
      <c r="F173" s="9"/>
      <c r="G173" s="9"/>
      <c r="H173" s="9"/>
      <c r="I173" s="9"/>
      <c r="J173" s="9"/>
      <c r="K173" s="9"/>
      <c r="L173" s="9"/>
      <c r="M173" s="9"/>
      <c r="N173" s="9"/>
      <c r="O173" s="9"/>
      <c r="P173" s="9"/>
      <c r="Q173" s="9"/>
      <c r="R173" s="9"/>
    </row>
    <row r="174" spans="6:18" x14ac:dyDescent="0.25">
      <c r="F174" s="9"/>
      <c r="G174" s="9"/>
      <c r="H174" s="9"/>
      <c r="I174" s="9"/>
      <c r="J174" s="9"/>
      <c r="K174" s="9"/>
      <c r="L174" s="9"/>
      <c r="M174" s="9"/>
      <c r="N174" s="9"/>
      <c r="O174" s="9"/>
      <c r="P174" s="9"/>
      <c r="Q174" s="9"/>
      <c r="R174" s="9"/>
    </row>
    <row r="175" spans="6:18" x14ac:dyDescent="0.25">
      <c r="F175" s="9"/>
      <c r="G175" s="9"/>
      <c r="H175" s="9"/>
      <c r="I175" s="9"/>
      <c r="J175" s="9"/>
      <c r="K175" s="9"/>
      <c r="L175" s="9"/>
      <c r="M175" s="9"/>
      <c r="N175" s="9"/>
      <c r="O175" s="9"/>
      <c r="P175" s="9"/>
      <c r="Q175" s="9"/>
      <c r="R175" s="9"/>
    </row>
    <row r="176" spans="6:18" x14ac:dyDescent="0.25">
      <c r="F176" s="9"/>
      <c r="G176" s="9"/>
      <c r="H176" s="9"/>
      <c r="I176" s="9"/>
      <c r="J176" s="9"/>
      <c r="K176" s="9"/>
      <c r="L176" s="9"/>
      <c r="M176" s="9"/>
      <c r="N176" s="9"/>
      <c r="O176" s="9"/>
      <c r="P176" s="9"/>
      <c r="Q176" s="9"/>
      <c r="R176" s="9"/>
    </row>
    <row r="177" spans="6:18" x14ac:dyDescent="0.25">
      <c r="F177" s="9"/>
      <c r="G177" s="9"/>
      <c r="H177" s="9"/>
      <c r="I177" s="9"/>
      <c r="J177" s="9"/>
      <c r="K177" s="9"/>
      <c r="L177" s="9"/>
      <c r="M177" s="9"/>
      <c r="N177" s="9"/>
      <c r="O177" s="9"/>
      <c r="P177" s="9"/>
      <c r="Q177" s="9"/>
      <c r="R177" s="9"/>
    </row>
    <row r="178" spans="6:18" x14ac:dyDescent="0.25">
      <c r="F178" s="9"/>
      <c r="G178" s="9"/>
      <c r="H178" s="9"/>
      <c r="I178" s="9"/>
      <c r="J178" s="9"/>
      <c r="K178" s="9"/>
      <c r="L178" s="9"/>
      <c r="M178" s="9"/>
      <c r="N178" s="9"/>
      <c r="O178" s="9"/>
      <c r="P178" s="9"/>
      <c r="Q178" s="9"/>
      <c r="R178" s="9"/>
    </row>
    <row r="179" spans="6:18" x14ac:dyDescent="0.25">
      <c r="F179" s="9"/>
      <c r="G179" s="9"/>
      <c r="H179" s="9"/>
      <c r="I179" s="9"/>
      <c r="J179" s="9"/>
      <c r="K179" s="9"/>
      <c r="L179" s="9"/>
      <c r="M179" s="9"/>
      <c r="N179" s="9"/>
      <c r="O179" s="9"/>
      <c r="P179" s="9"/>
      <c r="Q179" s="9"/>
      <c r="R179" s="9"/>
    </row>
    <row r="180" spans="6:18" x14ac:dyDescent="0.25">
      <c r="F180" s="9"/>
      <c r="G180" s="9"/>
      <c r="H180" s="9"/>
      <c r="I180" s="9"/>
      <c r="J180" s="9"/>
      <c r="K180" s="9"/>
      <c r="L180" s="9"/>
      <c r="M180" s="9"/>
      <c r="N180" s="9"/>
      <c r="O180" s="9"/>
      <c r="P180" s="9"/>
      <c r="Q180" s="9"/>
      <c r="R180" s="9"/>
    </row>
    <row r="181" spans="6:18" x14ac:dyDescent="0.25">
      <c r="F181" s="9"/>
      <c r="G181" s="9"/>
      <c r="H181" s="9"/>
      <c r="I181" s="9"/>
      <c r="J181" s="9"/>
      <c r="K181" s="9"/>
      <c r="L181" s="9"/>
      <c r="M181" s="9"/>
      <c r="N181" s="9"/>
      <c r="O181" s="9"/>
      <c r="P181" s="9"/>
      <c r="Q181" s="9"/>
      <c r="R181" s="9"/>
    </row>
    <row r="182" spans="6:18" x14ac:dyDescent="0.25">
      <c r="F182" s="9"/>
      <c r="G182" s="9"/>
      <c r="H182" s="9"/>
      <c r="I182" s="9"/>
      <c r="J182" s="9"/>
      <c r="K182" s="9"/>
      <c r="L182" s="9"/>
      <c r="M182" s="9"/>
      <c r="N182" s="9"/>
      <c r="O182" s="9"/>
      <c r="P182" s="9"/>
      <c r="Q182" s="9"/>
      <c r="R182" s="9"/>
    </row>
    <row r="183" spans="6:18" x14ac:dyDescent="0.25">
      <c r="F183" s="9"/>
      <c r="G183" s="9"/>
      <c r="H183" s="9"/>
      <c r="I183" s="9"/>
      <c r="J183" s="9"/>
      <c r="K183" s="9"/>
      <c r="L183" s="9"/>
      <c r="M183" s="9"/>
      <c r="N183" s="9"/>
      <c r="O183" s="9"/>
      <c r="P183" s="9"/>
      <c r="Q183" s="9"/>
      <c r="R183" s="9"/>
    </row>
    <row r="184" spans="6:18" x14ac:dyDescent="0.25">
      <c r="F184" s="9"/>
      <c r="G184" s="9"/>
      <c r="H184" s="9"/>
      <c r="I184" s="9"/>
      <c r="J184" s="9"/>
      <c r="K184" s="9"/>
      <c r="L184" s="9"/>
      <c r="M184" s="9"/>
      <c r="N184" s="9"/>
      <c r="O184" s="9"/>
      <c r="P184" s="9"/>
      <c r="Q184" s="9"/>
      <c r="R184" s="9"/>
    </row>
    <row r="185" spans="6:18" x14ac:dyDescent="0.25">
      <c r="F185" s="9"/>
      <c r="G185" s="9"/>
      <c r="H185" s="9"/>
      <c r="I185" s="9"/>
      <c r="J185" s="9"/>
      <c r="K185" s="9"/>
      <c r="L185" s="9"/>
      <c r="M185" s="9"/>
      <c r="N185" s="9"/>
      <c r="O185" s="9"/>
      <c r="P185" s="9"/>
      <c r="Q185" s="9"/>
      <c r="R185" s="9"/>
    </row>
    <row r="186" spans="6:18" x14ac:dyDescent="0.25">
      <c r="F186" s="9"/>
      <c r="G186" s="9"/>
      <c r="H186" s="9"/>
      <c r="I186" s="9"/>
      <c r="J186" s="9"/>
      <c r="K186" s="9"/>
      <c r="L186" s="9"/>
      <c r="M186" s="9"/>
      <c r="N186" s="9"/>
      <c r="O186" s="9"/>
      <c r="P186" s="9"/>
      <c r="Q186" s="9"/>
      <c r="R186" s="9"/>
    </row>
    <row r="187" spans="6:18" x14ac:dyDescent="0.25">
      <c r="F187" s="9"/>
      <c r="G187" s="9"/>
      <c r="H187" s="9"/>
      <c r="I187" s="9"/>
      <c r="J187" s="9"/>
      <c r="K187" s="9"/>
      <c r="L187" s="9"/>
      <c r="M187" s="9"/>
      <c r="N187" s="9"/>
      <c r="O187" s="9"/>
      <c r="P187" s="9"/>
      <c r="Q187" s="9"/>
      <c r="R187" s="9"/>
    </row>
    <row r="188" spans="6:18" x14ac:dyDescent="0.25">
      <c r="F188" s="9"/>
      <c r="G188" s="9"/>
      <c r="H188" s="9"/>
      <c r="I188" s="9"/>
      <c r="J188" s="9"/>
      <c r="K188" s="9"/>
      <c r="L188" s="9"/>
      <c r="M188" s="9"/>
      <c r="N188" s="9"/>
      <c r="O188" s="9"/>
      <c r="P188" s="9"/>
      <c r="Q188" s="9"/>
      <c r="R188" s="9"/>
    </row>
    <row r="189" spans="6:18" x14ac:dyDescent="0.25">
      <c r="F189" s="9"/>
      <c r="G189" s="9"/>
      <c r="H189" s="9"/>
      <c r="I189" s="9"/>
      <c r="J189" s="9"/>
      <c r="K189" s="9"/>
      <c r="L189" s="9"/>
      <c r="M189" s="9"/>
      <c r="N189" s="9"/>
      <c r="O189" s="9"/>
      <c r="P189" s="9"/>
      <c r="Q189" s="9"/>
      <c r="R189" s="9"/>
    </row>
    <row r="190" spans="6:18" x14ac:dyDescent="0.25">
      <c r="F190" s="9"/>
      <c r="G190" s="9"/>
      <c r="H190" s="9"/>
      <c r="I190" s="9"/>
      <c r="J190" s="9"/>
      <c r="K190" s="9"/>
      <c r="L190" s="9"/>
      <c r="M190" s="9"/>
      <c r="N190" s="9"/>
      <c r="O190" s="9"/>
      <c r="P190" s="9"/>
      <c r="Q190" s="9"/>
      <c r="R190" s="9"/>
    </row>
    <row r="191" spans="6:18" x14ac:dyDescent="0.25">
      <c r="F191" s="9"/>
      <c r="G191" s="9"/>
      <c r="H191" s="9"/>
      <c r="I191" s="9"/>
      <c r="J191" s="9"/>
      <c r="K191" s="9"/>
      <c r="L191" s="9"/>
      <c r="M191" s="9"/>
      <c r="N191" s="9"/>
      <c r="O191" s="9"/>
      <c r="P191" s="9"/>
      <c r="Q191" s="9"/>
      <c r="R191" s="9"/>
    </row>
    <row r="192" spans="6:18" x14ac:dyDescent="0.25">
      <c r="F192" s="9"/>
      <c r="G192" s="9"/>
      <c r="H192" s="9"/>
      <c r="I192" s="9"/>
      <c r="J192" s="9"/>
      <c r="K192" s="9"/>
      <c r="L192" s="9"/>
      <c r="M192" s="9"/>
      <c r="N192" s="9"/>
      <c r="O192" s="9"/>
      <c r="P192" s="9"/>
      <c r="Q192" s="9"/>
      <c r="R192" s="9"/>
    </row>
    <row r="193" spans="6:18" x14ac:dyDescent="0.25">
      <c r="F193" s="9"/>
      <c r="G193" s="9"/>
      <c r="H193" s="9"/>
      <c r="I193" s="9"/>
      <c r="J193" s="9"/>
      <c r="K193" s="9"/>
      <c r="L193" s="9"/>
      <c r="M193" s="9"/>
      <c r="N193" s="9"/>
      <c r="O193" s="9"/>
      <c r="P193" s="9"/>
      <c r="Q193" s="9"/>
      <c r="R193" s="9"/>
    </row>
    <row r="194" spans="6:18" x14ac:dyDescent="0.25">
      <c r="F194" s="9"/>
      <c r="G194" s="9"/>
      <c r="H194" s="9"/>
      <c r="I194" s="9"/>
      <c r="J194" s="9"/>
      <c r="K194" s="9"/>
      <c r="L194" s="9"/>
      <c r="M194" s="9"/>
      <c r="N194" s="9"/>
      <c r="O194" s="9"/>
      <c r="P194" s="9"/>
      <c r="Q194" s="9"/>
      <c r="R194" s="9"/>
    </row>
    <row r="195" spans="6:18" x14ac:dyDescent="0.25">
      <c r="F195" s="9"/>
      <c r="G195" s="9"/>
      <c r="H195" s="9"/>
      <c r="I195" s="9"/>
      <c r="J195" s="9"/>
      <c r="K195" s="9"/>
      <c r="L195" s="9"/>
      <c r="M195" s="9"/>
      <c r="N195" s="9"/>
      <c r="O195" s="9"/>
      <c r="P195" s="9"/>
      <c r="Q195" s="9"/>
      <c r="R195" s="9"/>
    </row>
    <row r="196" spans="6:18" x14ac:dyDescent="0.25">
      <c r="F196" s="9"/>
      <c r="G196" s="9"/>
      <c r="H196" s="9"/>
      <c r="I196" s="9"/>
      <c r="J196" s="9"/>
      <c r="K196" s="9"/>
      <c r="L196" s="9"/>
      <c r="M196" s="9"/>
      <c r="N196" s="9"/>
      <c r="O196" s="9"/>
      <c r="P196" s="9"/>
      <c r="Q196" s="9"/>
      <c r="R196" s="9"/>
    </row>
    <row r="197" spans="6:18" x14ac:dyDescent="0.25">
      <c r="F197" s="9"/>
      <c r="G197" s="9"/>
      <c r="H197" s="9"/>
      <c r="I197" s="9"/>
      <c r="J197" s="9"/>
      <c r="K197" s="9"/>
      <c r="L197" s="9"/>
      <c r="M197" s="9"/>
      <c r="N197" s="9"/>
      <c r="O197" s="9"/>
      <c r="P197" s="9"/>
      <c r="Q197" s="9"/>
      <c r="R197" s="9"/>
    </row>
    <row r="198" spans="6:18" x14ac:dyDescent="0.25">
      <c r="F198" s="9"/>
      <c r="G198" s="9"/>
      <c r="H198" s="9"/>
      <c r="I198" s="9"/>
      <c r="J198" s="9"/>
      <c r="K198" s="9"/>
      <c r="L198" s="9"/>
      <c r="M198" s="9"/>
      <c r="N198" s="9"/>
      <c r="O198" s="9"/>
      <c r="P198" s="9"/>
      <c r="Q198" s="9"/>
      <c r="R198" s="9"/>
    </row>
    <row r="199" spans="6:18" x14ac:dyDescent="0.25">
      <c r="F199" s="9"/>
      <c r="G199" s="9"/>
      <c r="H199" s="9"/>
      <c r="I199" s="9"/>
      <c r="J199" s="9"/>
      <c r="K199" s="9"/>
      <c r="L199" s="9"/>
      <c r="M199" s="9"/>
      <c r="N199" s="9"/>
      <c r="O199" s="9"/>
      <c r="P199" s="9"/>
      <c r="Q199" s="9"/>
      <c r="R199" s="9"/>
    </row>
    <row r="200" spans="6:18" x14ac:dyDescent="0.25">
      <c r="F200" s="9"/>
      <c r="G200" s="9"/>
      <c r="H200" s="9"/>
      <c r="I200" s="9"/>
      <c r="J200" s="9"/>
      <c r="K200" s="9"/>
      <c r="L200" s="9"/>
      <c r="M200" s="9"/>
      <c r="N200" s="9"/>
      <c r="O200" s="9"/>
      <c r="P200" s="9"/>
      <c r="Q200" s="9"/>
      <c r="R200" s="9"/>
    </row>
    <row r="201" spans="6:18" x14ac:dyDescent="0.25">
      <c r="F201" s="9"/>
      <c r="G201" s="9"/>
      <c r="H201" s="9"/>
      <c r="I201" s="9"/>
      <c r="J201" s="9"/>
      <c r="K201" s="9"/>
      <c r="L201" s="9"/>
      <c r="M201" s="9"/>
      <c r="N201" s="9"/>
      <c r="O201" s="9"/>
      <c r="P201" s="9"/>
      <c r="Q201" s="9"/>
      <c r="R201" s="9"/>
    </row>
    <row r="202" spans="6:18" x14ac:dyDescent="0.25">
      <c r="F202" s="9"/>
      <c r="G202" s="9"/>
      <c r="H202" s="9"/>
      <c r="I202" s="9"/>
      <c r="J202" s="9"/>
      <c r="K202" s="9"/>
      <c r="L202" s="9"/>
      <c r="M202" s="9"/>
      <c r="N202" s="9"/>
      <c r="O202" s="9"/>
      <c r="P202" s="9"/>
      <c r="Q202" s="9"/>
      <c r="R202" s="9"/>
    </row>
    <row r="203" spans="6:18" x14ac:dyDescent="0.25">
      <c r="F203" s="9"/>
      <c r="G203" s="9"/>
      <c r="H203" s="9"/>
      <c r="I203" s="9"/>
      <c r="J203" s="9"/>
      <c r="K203" s="9"/>
      <c r="L203" s="9"/>
      <c r="M203" s="9"/>
      <c r="N203" s="9"/>
      <c r="O203" s="9"/>
      <c r="P203" s="9"/>
      <c r="Q203" s="9"/>
      <c r="R203" s="9"/>
    </row>
    <row r="204" spans="6:18" x14ac:dyDescent="0.25">
      <c r="F204" s="9"/>
      <c r="G204" s="9"/>
      <c r="H204" s="9"/>
      <c r="I204" s="9"/>
      <c r="J204" s="9"/>
      <c r="K204" s="9"/>
      <c r="L204" s="9"/>
      <c r="M204" s="9"/>
      <c r="N204" s="9"/>
      <c r="O204" s="9"/>
      <c r="P204" s="9"/>
      <c r="Q204" s="9"/>
      <c r="R204" s="9"/>
    </row>
    <row r="205" spans="6:18" x14ac:dyDescent="0.25">
      <c r="F205" s="9"/>
      <c r="G205" s="9"/>
      <c r="H205" s="9"/>
      <c r="I205" s="9"/>
      <c r="J205" s="9"/>
      <c r="K205" s="9"/>
      <c r="L205" s="9"/>
      <c r="M205" s="9"/>
      <c r="N205" s="9"/>
      <c r="O205" s="9"/>
      <c r="P205" s="9"/>
      <c r="Q205" s="9"/>
      <c r="R205" s="9"/>
    </row>
    <row r="206" spans="6:18" x14ac:dyDescent="0.25">
      <c r="F206" s="9"/>
      <c r="G206" s="9"/>
      <c r="H206" s="9"/>
      <c r="I206" s="9"/>
      <c r="J206" s="9"/>
      <c r="K206" s="9"/>
      <c r="L206" s="9"/>
      <c r="M206" s="9"/>
      <c r="N206" s="9"/>
      <c r="O206" s="9"/>
      <c r="P206" s="9"/>
      <c r="Q206" s="9"/>
      <c r="R206" s="9"/>
    </row>
    <row r="207" spans="6:18" x14ac:dyDescent="0.25">
      <c r="F207" s="9"/>
      <c r="G207" s="9"/>
      <c r="H207" s="9"/>
      <c r="I207" s="9"/>
      <c r="J207" s="9"/>
      <c r="K207" s="9"/>
      <c r="L207" s="9"/>
      <c r="M207" s="9"/>
      <c r="N207" s="9"/>
      <c r="O207" s="9"/>
      <c r="P207" s="9"/>
      <c r="Q207" s="9"/>
      <c r="R207" s="9"/>
    </row>
    <row r="208" spans="6:18" x14ac:dyDescent="0.25">
      <c r="F208" s="9"/>
      <c r="G208" s="9"/>
      <c r="H208" s="9"/>
      <c r="I208" s="9"/>
      <c r="J208" s="9"/>
      <c r="K208" s="9"/>
      <c r="L208" s="9"/>
      <c r="M208" s="9"/>
      <c r="N208" s="9"/>
      <c r="O208" s="9"/>
      <c r="P208" s="9"/>
      <c r="Q208" s="9"/>
      <c r="R208" s="9"/>
    </row>
    <row r="209" spans="6:18" x14ac:dyDescent="0.25">
      <c r="F209" s="9"/>
      <c r="G209" s="9"/>
      <c r="H209" s="9"/>
      <c r="I209" s="9"/>
      <c r="J209" s="9"/>
      <c r="K209" s="9"/>
      <c r="L209" s="9"/>
      <c r="M209" s="9"/>
      <c r="N209" s="9"/>
      <c r="O209" s="9"/>
      <c r="P209" s="9"/>
      <c r="Q209" s="9"/>
      <c r="R209" s="9"/>
    </row>
    <row r="210" spans="6:18" x14ac:dyDescent="0.25">
      <c r="F210" s="9"/>
      <c r="G210" s="9"/>
      <c r="H210" s="9"/>
      <c r="I210" s="9"/>
      <c r="J210" s="9"/>
      <c r="K210" s="9"/>
      <c r="L210" s="9"/>
      <c r="M210" s="9"/>
      <c r="N210" s="9"/>
      <c r="O210" s="9"/>
      <c r="P210" s="9"/>
      <c r="Q210" s="9"/>
      <c r="R210" s="9"/>
    </row>
    <row r="211" spans="6:18" x14ac:dyDescent="0.25">
      <c r="F211" s="9"/>
      <c r="G211" s="9"/>
      <c r="H211" s="9"/>
      <c r="I211" s="9"/>
      <c r="J211" s="9"/>
      <c r="K211" s="9"/>
      <c r="L211" s="9"/>
      <c r="M211" s="9"/>
      <c r="N211" s="9"/>
      <c r="O211" s="9"/>
      <c r="P211" s="9"/>
      <c r="Q211" s="9"/>
      <c r="R211" s="9"/>
    </row>
    <row r="212" spans="6:18" x14ac:dyDescent="0.25">
      <c r="F212" s="9"/>
      <c r="G212" s="9"/>
      <c r="H212" s="9"/>
      <c r="I212" s="9"/>
      <c r="J212" s="9"/>
      <c r="K212" s="9"/>
      <c r="L212" s="9"/>
      <c r="M212" s="9"/>
      <c r="N212" s="9"/>
      <c r="O212" s="9"/>
      <c r="P212" s="9"/>
      <c r="Q212" s="9"/>
      <c r="R212" s="9"/>
    </row>
    <row r="213" spans="6:18" x14ac:dyDescent="0.25">
      <c r="F213" s="9"/>
      <c r="G213" s="9"/>
      <c r="H213" s="9"/>
      <c r="I213" s="9"/>
      <c r="J213" s="9"/>
      <c r="K213" s="9"/>
      <c r="L213" s="9"/>
      <c r="M213" s="9"/>
      <c r="N213" s="9"/>
      <c r="O213" s="9"/>
      <c r="P213" s="9"/>
      <c r="Q213" s="9"/>
      <c r="R213" s="9"/>
    </row>
    <row r="214" spans="6:18" x14ac:dyDescent="0.25">
      <c r="F214" s="9"/>
      <c r="G214" s="9"/>
      <c r="H214" s="9"/>
      <c r="I214" s="9"/>
      <c r="J214" s="9"/>
      <c r="K214" s="9"/>
      <c r="L214" s="9"/>
      <c r="M214" s="9"/>
      <c r="N214" s="9"/>
      <c r="O214" s="9"/>
      <c r="P214" s="9"/>
      <c r="Q214" s="9"/>
      <c r="R214" s="9"/>
    </row>
    <row r="215" spans="6:18" x14ac:dyDescent="0.25">
      <c r="F215" s="9"/>
      <c r="G215" s="9"/>
      <c r="H215" s="9"/>
      <c r="I215" s="9"/>
      <c r="J215" s="9"/>
      <c r="K215" s="9"/>
      <c r="L215" s="9"/>
      <c r="M215" s="9"/>
      <c r="N215" s="9"/>
      <c r="O215" s="9"/>
      <c r="P215" s="9"/>
      <c r="Q215" s="9"/>
      <c r="R215" s="9"/>
    </row>
    <row r="216" spans="6:18" x14ac:dyDescent="0.25">
      <c r="F216" s="9"/>
      <c r="G216" s="9"/>
      <c r="H216" s="9"/>
      <c r="I216" s="9"/>
      <c r="J216" s="9"/>
      <c r="K216" s="9"/>
      <c r="L216" s="9"/>
      <c r="M216" s="9"/>
      <c r="N216" s="9"/>
      <c r="O216" s="9"/>
      <c r="P216" s="9"/>
      <c r="Q216" s="9"/>
      <c r="R216" s="9"/>
    </row>
    <row r="217" spans="6:18" x14ac:dyDescent="0.25">
      <c r="F217" s="9"/>
      <c r="G217" s="9"/>
      <c r="H217" s="9"/>
      <c r="I217" s="9"/>
      <c r="J217" s="9"/>
      <c r="K217" s="9"/>
      <c r="L217" s="9"/>
      <c r="M217" s="9"/>
      <c r="N217" s="9"/>
      <c r="O217" s="9"/>
      <c r="P217" s="9"/>
      <c r="Q217" s="9"/>
      <c r="R217" s="9"/>
    </row>
    <row r="218" spans="6:18" x14ac:dyDescent="0.25">
      <c r="F218" s="9"/>
      <c r="G218" s="9"/>
      <c r="H218" s="9"/>
      <c r="I218" s="9"/>
      <c r="J218" s="9"/>
      <c r="K218" s="9"/>
      <c r="L218" s="9"/>
      <c r="M218" s="9"/>
      <c r="N218" s="9"/>
      <c r="O218" s="9"/>
      <c r="P218" s="9"/>
      <c r="Q218" s="9"/>
      <c r="R218" s="9"/>
    </row>
    <row r="219" spans="6:18" x14ac:dyDescent="0.25">
      <c r="F219" s="9"/>
      <c r="G219" s="9"/>
      <c r="H219" s="9"/>
      <c r="I219" s="9"/>
      <c r="J219" s="9"/>
      <c r="K219" s="9"/>
      <c r="L219" s="9"/>
      <c r="M219" s="9"/>
      <c r="N219" s="9"/>
      <c r="O219" s="9"/>
      <c r="P219" s="9"/>
      <c r="Q219" s="9"/>
      <c r="R219" s="9"/>
    </row>
    <row r="220" spans="6:18" x14ac:dyDescent="0.25">
      <c r="F220" s="9"/>
      <c r="G220" s="9"/>
      <c r="H220" s="9"/>
      <c r="I220" s="9"/>
      <c r="J220" s="9"/>
      <c r="K220" s="9"/>
      <c r="L220" s="9"/>
      <c r="M220" s="9"/>
      <c r="N220" s="9"/>
      <c r="O220" s="9"/>
      <c r="P220" s="9"/>
      <c r="Q220" s="9"/>
      <c r="R220" s="9"/>
    </row>
    <row r="221" spans="6:18" x14ac:dyDescent="0.25">
      <c r="F221" s="9"/>
      <c r="G221" s="9"/>
      <c r="H221" s="9"/>
      <c r="I221" s="9"/>
      <c r="J221" s="9"/>
      <c r="K221" s="9"/>
      <c r="L221" s="9"/>
      <c r="M221" s="9"/>
      <c r="N221" s="9"/>
      <c r="O221" s="9"/>
      <c r="P221" s="9"/>
      <c r="Q221" s="9"/>
      <c r="R221" s="9"/>
    </row>
    <row r="222" spans="6:18" x14ac:dyDescent="0.25">
      <c r="F222" s="9"/>
      <c r="G222" s="9"/>
      <c r="H222" s="9"/>
      <c r="I222" s="9"/>
      <c r="J222" s="9"/>
      <c r="K222" s="9"/>
      <c r="L222" s="9"/>
      <c r="M222" s="9"/>
      <c r="N222" s="9"/>
      <c r="O222" s="9"/>
      <c r="P222" s="9"/>
      <c r="Q222" s="9"/>
      <c r="R222" s="9"/>
    </row>
    <row r="223" spans="6:18" x14ac:dyDescent="0.25">
      <c r="F223" s="9"/>
      <c r="G223" s="9"/>
      <c r="H223" s="9"/>
      <c r="I223" s="9"/>
      <c r="J223" s="9"/>
      <c r="K223" s="9"/>
      <c r="L223" s="9"/>
      <c r="M223" s="9"/>
      <c r="N223" s="9"/>
      <c r="O223" s="9"/>
      <c r="P223" s="9"/>
      <c r="Q223" s="9"/>
      <c r="R223" s="9"/>
    </row>
    <row r="224" spans="6:18" x14ac:dyDescent="0.25">
      <c r="F224" s="9"/>
      <c r="G224" s="9"/>
      <c r="H224" s="9"/>
      <c r="I224" s="9"/>
      <c r="J224" s="9"/>
      <c r="K224" s="9"/>
      <c r="L224" s="9"/>
      <c r="M224" s="9"/>
      <c r="N224" s="9"/>
      <c r="O224" s="9"/>
      <c r="P224" s="9"/>
      <c r="Q224" s="9"/>
      <c r="R224" s="9"/>
    </row>
    <row r="225" spans="6:18" x14ac:dyDescent="0.25">
      <c r="F225" s="9"/>
      <c r="G225" s="9"/>
      <c r="H225" s="9"/>
      <c r="I225" s="9"/>
      <c r="J225" s="9"/>
      <c r="K225" s="9"/>
      <c r="L225" s="9"/>
      <c r="M225" s="9"/>
      <c r="N225" s="9"/>
      <c r="O225" s="9"/>
      <c r="P225" s="9"/>
      <c r="Q225" s="9"/>
      <c r="R225" s="9"/>
    </row>
    <row r="226" spans="6:18" x14ac:dyDescent="0.25">
      <c r="F226" s="9"/>
      <c r="G226" s="9"/>
      <c r="H226" s="9"/>
      <c r="I226" s="9"/>
      <c r="J226" s="9"/>
      <c r="K226" s="9"/>
      <c r="L226" s="9"/>
      <c r="M226" s="9"/>
      <c r="N226" s="9"/>
      <c r="O226" s="9"/>
      <c r="P226" s="9"/>
      <c r="Q226" s="9"/>
      <c r="R226" s="9"/>
    </row>
    <row r="227" spans="6:18" x14ac:dyDescent="0.25">
      <c r="F227" s="9"/>
      <c r="G227" s="9"/>
      <c r="H227" s="9"/>
      <c r="I227" s="9"/>
      <c r="J227" s="9"/>
      <c r="K227" s="9"/>
      <c r="L227" s="9"/>
      <c r="M227" s="9"/>
      <c r="N227" s="9"/>
      <c r="O227" s="9"/>
      <c r="P227" s="9"/>
      <c r="Q227" s="9"/>
      <c r="R227" s="9"/>
    </row>
    <row r="228" spans="6:18" x14ac:dyDescent="0.25">
      <c r="F228" s="9"/>
      <c r="G228" s="9"/>
      <c r="H228" s="9"/>
      <c r="I228" s="9"/>
      <c r="J228" s="9"/>
      <c r="K228" s="9"/>
      <c r="L228" s="9"/>
      <c r="M228" s="9"/>
      <c r="N228" s="9"/>
      <c r="O228" s="9"/>
      <c r="P228" s="9"/>
      <c r="Q228" s="9"/>
      <c r="R228" s="9"/>
    </row>
    <row r="229" spans="6:18" x14ac:dyDescent="0.25">
      <c r="F229" s="9"/>
      <c r="G229" s="9"/>
      <c r="H229" s="9"/>
      <c r="I229" s="9"/>
      <c r="J229" s="9"/>
      <c r="K229" s="9"/>
      <c r="L229" s="9"/>
      <c r="M229" s="9"/>
      <c r="N229" s="9"/>
      <c r="O229" s="9"/>
      <c r="P229" s="9"/>
      <c r="Q229" s="9"/>
      <c r="R229" s="9"/>
    </row>
    <row r="230" spans="6:18" x14ac:dyDescent="0.25">
      <c r="F230" s="9"/>
      <c r="G230" s="9"/>
      <c r="H230" s="9"/>
      <c r="I230" s="9"/>
      <c r="J230" s="9"/>
      <c r="K230" s="9"/>
      <c r="L230" s="9"/>
      <c r="M230" s="9"/>
      <c r="N230" s="9"/>
      <c r="O230" s="9"/>
      <c r="P230" s="9"/>
      <c r="Q230" s="9"/>
      <c r="R230" s="9"/>
    </row>
    <row r="231" spans="6:18" x14ac:dyDescent="0.25">
      <c r="F231" s="9"/>
      <c r="G231" s="9"/>
      <c r="H231" s="9"/>
      <c r="I231" s="9"/>
      <c r="J231" s="9"/>
      <c r="K231" s="9"/>
      <c r="L231" s="9"/>
      <c r="M231" s="9"/>
      <c r="N231" s="9"/>
      <c r="O231" s="9"/>
      <c r="P231" s="9"/>
      <c r="Q231" s="9"/>
      <c r="R231" s="9"/>
    </row>
    <row r="232" spans="6:18" x14ac:dyDescent="0.25">
      <c r="F232" s="9"/>
      <c r="G232" s="9"/>
      <c r="H232" s="9"/>
      <c r="I232" s="9"/>
      <c r="J232" s="9"/>
      <c r="K232" s="9"/>
      <c r="L232" s="9"/>
      <c r="M232" s="9"/>
      <c r="N232" s="9"/>
      <c r="O232" s="9"/>
      <c r="P232" s="9"/>
      <c r="Q232" s="9"/>
      <c r="R232" s="9"/>
    </row>
    <row r="233" spans="6:18" x14ac:dyDescent="0.25">
      <c r="F233" s="9"/>
      <c r="G233" s="9"/>
      <c r="H233" s="9"/>
      <c r="I233" s="9"/>
      <c r="J233" s="9"/>
      <c r="K233" s="9"/>
      <c r="L233" s="9"/>
      <c r="M233" s="9"/>
      <c r="N233" s="9"/>
      <c r="O233" s="9"/>
      <c r="P233" s="9"/>
      <c r="Q233" s="9"/>
      <c r="R233" s="9"/>
    </row>
    <row r="234" spans="6:18" x14ac:dyDescent="0.25">
      <c r="F234" s="9"/>
      <c r="G234" s="9"/>
      <c r="H234" s="9"/>
      <c r="I234" s="9"/>
      <c r="J234" s="9"/>
      <c r="K234" s="9"/>
      <c r="L234" s="9"/>
      <c r="M234" s="9"/>
      <c r="N234" s="9"/>
      <c r="O234" s="9"/>
      <c r="P234" s="9"/>
      <c r="Q234" s="9"/>
      <c r="R234" s="9"/>
    </row>
    <row r="235" spans="6:18" x14ac:dyDescent="0.25">
      <c r="F235" s="9"/>
      <c r="G235" s="9"/>
      <c r="H235" s="9"/>
      <c r="I235" s="9"/>
      <c r="J235" s="9"/>
      <c r="K235" s="9"/>
      <c r="L235" s="9"/>
      <c r="M235" s="9"/>
      <c r="N235" s="9"/>
      <c r="O235" s="9"/>
      <c r="P235" s="9"/>
      <c r="Q235" s="9"/>
      <c r="R235" s="9"/>
    </row>
    <row r="236" spans="6:18" x14ac:dyDescent="0.25">
      <c r="F236" s="9"/>
      <c r="G236" s="9"/>
      <c r="H236" s="9"/>
      <c r="I236" s="9"/>
      <c r="J236" s="9"/>
      <c r="K236" s="9"/>
      <c r="L236" s="9"/>
      <c r="M236" s="9"/>
      <c r="N236" s="9"/>
      <c r="O236" s="9"/>
      <c r="P236" s="9"/>
      <c r="Q236" s="9"/>
      <c r="R236" s="9"/>
    </row>
    <row r="237" spans="6:18" x14ac:dyDescent="0.25">
      <c r="F237" s="9"/>
      <c r="G237" s="9"/>
      <c r="H237" s="9"/>
      <c r="I237" s="9"/>
      <c r="J237" s="9"/>
      <c r="K237" s="9"/>
      <c r="L237" s="9"/>
      <c r="M237" s="9"/>
      <c r="N237" s="9"/>
      <c r="O237" s="9"/>
      <c r="P237" s="9"/>
      <c r="Q237" s="9"/>
      <c r="R237" s="9"/>
    </row>
    <row r="238" spans="6:18" x14ac:dyDescent="0.25">
      <c r="F238" s="9"/>
      <c r="G238" s="9"/>
      <c r="H238" s="9"/>
      <c r="I238" s="9"/>
      <c r="J238" s="9"/>
      <c r="K238" s="9"/>
      <c r="L238" s="9"/>
      <c r="M238" s="9"/>
      <c r="N238" s="9"/>
      <c r="O238" s="9"/>
      <c r="P238" s="9"/>
      <c r="Q238" s="9"/>
      <c r="R238" s="9"/>
    </row>
    <row r="239" spans="6:18" x14ac:dyDescent="0.25">
      <c r="F239" s="9"/>
      <c r="G239" s="9"/>
      <c r="H239" s="9"/>
      <c r="I239" s="9"/>
      <c r="J239" s="9"/>
      <c r="K239" s="9"/>
      <c r="L239" s="9"/>
      <c r="M239" s="9"/>
      <c r="N239" s="9"/>
      <c r="O239" s="9"/>
      <c r="P239" s="9"/>
      <c r="Q239" s="9"/>
      <c r="R239" s="9"/>
    </row>
    <row r="240" spans="6:18" x14ac:dyDescent="0.25">
      <c r="F240" s="9"/>
      <c r="G240" s="9"/>
      <c r="H240" s="9"/>
      <c r="I240" s="9"/>
      <c r="J240" s="9"/>
      <c r="K240" s="9"/>
      <c r="L240" s="9"/>
      <c r="M240" s="9"/>
      <c r="N240" s="9"/>
      <c r="O240" s="9"/>
      <c r="P240" s="9"/>
      <c r="Q240" s="9"/>
      <c r="R240" s="9"/>
    </row>
    <row r="241" spans="6:18" x14ac:dyDescent="0.25">
      <c r="F241" s="9"/>
      <c r="G241" s="9"/>
      <c r="H241" s="9"/>
      <c r="I241" s="9"/>
      <c r="J241" s="9"/>
      <c r="K241" s="9"/>
      <c r="L241" s="9"/>
      <c r="M241" s="9"/>
      <c r="N241" s="9"/>
      <c r="O241" s="9"/>
      <c r="P241" s="9"/>
      <c r="Q241" s="9"/>
      <c r="R241" s="9"/>
    </row>
    <row r="242" spans="6:18" x14ac:dyDescent="0.25">
      <c r="F242" s="9"/>
      <c r="G242" s="9"/>
      <c r="H242" s="9"/>
      <c r="I242" s="9"/>
      <c r="J242" s="9"/>
      <c r="K242" s="9"/>
      <c r="L242" s="9"/>
      <c r="M242" s="9"/>
      <c r="N242" s="9"/>
      <c r="O242" s="9"/>
      <c r="P242" s="9"/>
      <c r="Q242" s="9"/>
      <c r="R242" s="9"/>
    </row>
    <row r="243" spans="6:18" x14ac:dyDescent="0.25">
      <c r="F243" s="9"/>
      <c r="G243" s="9"/>
      <c r="H243" s="9"/>
      <c r="I243" s="9"/>
      <c r="J243" s="9"/>
      <c r="K243" s="9"/>
      <c r="L243" s="9"/>
      <c r="M243" s="9"/>
      <c r="N243" s="9"/>
      <c r="O243" s="9"/>
      <c r="P243" s="9"/>
      <c r="Q243" s="9"/>
      <c r="R243" s="9"/>
    </row>
    <row r="244" spans="6:18" x14ac:dyDescent="0.25">
      <c r="F244" s="9"/>
      <c r="G244" s="9"/>
      <c r="H244" s="9"/>
      <c r="I244" s="9"/>
      <c r="J244" s="9"/>
      <c r="K244" s="9"/>
      <c r="L244" s="9"/>
      <c r="M244" s="9"/>
      <c r="N244" s="9"/>
      <c r="O244" s="9"/>
      <c r="P244" s="9"/>
      <c r="Q244" s="9"/>
      <c r="R244" s="9"/>
    </row>
    <row r="245" spans="6:18" x14ac:dyDescent="0.25">
      <c r="F245" s="9"/>
      <c r="G245" s="9"/>
      <c r="H245" s="9"/>
      <c r="I245" s="9"/>
      <c r="J245" s="9"/>
      <c r="K245" s="9"/>
      <c r="L245" s="9"/>
      <c r="M245" s="9"/>
      <c r="N245" s="9"/>
      <c r="O245" s="9"/>
      <c r="P245" s="9"/>
      <c r="Q245" s="9"/>
      <c r="R245" s="9"/>
    </row>
    <row r="246" spans="6:18" x14ac:dyDescent="0.25">
      <c r="F246" s="9"/>
      <c r="G246" s="9"/>
      <c r="H246" s="9"/>
      <c r="I246" s="9"/>
      <c r="J246" s="9"/>
      <c r="K246" s="9"/>
      <c r="L246" s="9"/>
      <c r="M246" s="9"/>
      <c r="N246" s="9"/>
      <c r="O246" s="9"/>
      <c r="P246" s="9"/>
      <c r="Q246" s="9"/>
      <c r="R246" s="9"/>
    </row>
    <row r="247" spans="6:18" x14ac:dyDescent="0.25">
      <c r="F247" s="9"/>
      <c r="G247" s="9"/>
      <c r="H247" s="9"/>
      <c r="I247" s="9"/>
      <c r="J247" s="9"/>
      <c r="K247" s="9"/>
      <c r="L247" s="9"/>
      <c r="M247" s="9"/>
      <c r="N247" s="9"/>
      <c r="O247" s="9"/>
      <c r="P247" s="9"/>
      <c r="Q247" s="9"/>
      <c r="R247" s="9"/>
    </row>
    <row r="248" spans="6:18" x14ac:dyDescent="0.25">
      <c r="F248" s="9"/>
      <c r="G248" s="9"/>
      <c r="H248" s="9"/>
      <c r="I248" s="9"/>
      <c r="J248" s="9"/>
      <c r="K248" s="9"/>
      <c r="L248" s="9"/>
      <c r="M248" s="9"/>
      <c r="N248" s="9"/>
      <c r="O248" s="9"/>
      <c r="P248" s="9"/>
      <c r="Q248" s="9"/>
      <c r="R248" s="9"/>
    </row>
    <row r="249" spans="6:18" x14ac:dyDescent="0.25">
      <c r="F249" s="9"/>
      <c r="G249" s="9"/>
      <c r="H249" s="9"/>
      <c r="I249" s="9"/>
      <c r="J249" s="9"/>
      <c r="K249" s="9"/>
      <c r="L249" s="9"/>
      <c r="M249" s="9"/>
      <c r="N249" s="9"/>
      <c r="O249" s="9"/>
      <c r="P249" s="9"/>
      <c r="Q249" s="9"/>
      <c r="R249" s="9"/>
    </row>
    <row r="250" spans="6:18" x14ac:dyDescent="0.25">
      <c r="F250" s="9"/>
      <c r="G250" s="9"/>
      <c r="H250" s="9"/>
      <c r="I250" s="9"/>
      <c r="J250" s="9"/>
      <c r="K250" s="9"/>
      <c r="L250" s="9"/>
      <c r="M250" s="9"/>
      <c r="N250" s="9"/>
      <c r="O250" s="9"/>
      <c r="P250" s="9"/>
      <c r="Q250" s="9"/>
      <c r="R250" s="9"/>
    </row>
    <row r="251" spans="6:18" x14ac:dyDescent="0.25">
      <c r="F251" s="9"/>
      <c r="G251" s="9"/>
      <c r="H251" s="9"/>
      <c r="I251" s="9"/>
      <c r="J251" s="9"/>
      <c r="K251" s="9"/>
      <c r="L251" s="9"/>
      <c r="M251" s="9"/>
      <c r="N251" s="9"/>
      <c r="O251" s="9"/>
      <c r="P251" s="9"/>
      <c r="Q251" s="9"/>
      <c r="R251" s="9"/>
    </row>
    <row r="252" spans="6:18" x14ac:dyDescent="0.25">
      <c r="F252" s="9"/>
      <c r="G252" s="9"/>
      <c r="H252" s="9"/>
      <c r="I252" s="9"/>
      <c r="J252" s="9"/>
      <c r="K252" s="9"/>
      <c r="L252" s="9"/>
      <c r="M252" s="9"/>
      <c r="N252" s="9"/>
      <c r="O252" s="9"/>
      <c r="P252" s="9"/>
      <c r="Q252" s="9"/>
      <c r="R252" s="9"/>
    </row>
    <row r="253" spans="6:18" x14ac:dyDescent="0.25">
      <c r="F253" s="9"/>
      <c r="G253" s="9"/>
      <c r="H253" s="9"/>
      <c r="I253" s="9"/>
      <c r="J253" s="9"/>
      <c r="K253" s="9"/>
      <c r="L253" s="9"/>
      <c r="M253" s="9"/>
      <c r="N253" s="9"/>
      <c r="O253" s="9"/>
      <c r="P253" s="9"/>
      <c r="Q253" s="9"/>
      <c r="R253" s="9"/>
    </row>
    <row r="254" spans="6:18" x14ac:dyDescent="0.25">
      <c r="F254" s="9"/>
      <c r="G254" s="9"/>
      <c r="H254" s="9"/>
      <c r="I254" s="9"/>
      <c r="J254" s="9"/>
      <c r="K254" s="9"/>
      <c r="L254" s="9"/>
      <c r="M254" s="9"/>
      <c r="N254" s="9"/>
      <c r="O254" s="9"/>
      <c r="P254" s="9"/>
      <c r="Q254" s="9"/>
      <c r="R254" s="9"/>
    </row>
    <row r="255" spans="6:18" x14ac:dyDescent="0.25">
      <c r="F255" s="9"/>
      <c r="G255" s="9"/>
      <c r="H255" s="9"/>
      <c r="I255" s="9"/>
      <c r="J255" s="9"/>
      <c r="K255" s="9"/>
      <c r="L255" s="9"/>
      <c r="M255" s="9"/>
      <c r="N255" s="9"/>
      <c r="O255" s="9"/>
      <c r="P255" s="9"/>
      <c r="Q255" s="9"/>
      <c r="R255" s="9"/>
    </row>
    <row r="256" spans="6:18" x14ac:dyDescent="0.25">
      <c r="F256" s="9"/>
      <c r="G256" s="9"/>
      <c r="H256" s="9"/>
      <c r="I256" s="9"/>
      <c r="J256" s="9"/>
      <c r="K256" s="9"/>
      <c r="L256" s="9"/>
      <c r="M256" s="9"/>
      <c r="N256" s="9"/>
      <c r="O256" s="9"/>
      <c r="P256" s="9"/>
      <c r="Q256" s="9"/>
      <c r="R256" s="9"/>
    </row>
    <row r="257" spans="6:18" x14ac:dyDescent="0.25">
      <c r="F257" s="9"/>
      <c r="G257" s="9"/>
      <c r="H257" s="9"/>
      <c r="I257" s="9"/>
      <c r="J257" s="9"/>
      <c r="K257" s="9"/>
      <c r="L257" s="9"/>
      <c r="M257" s="9"/>
      <c r="N257" s="9"/>
      <c r="O257" s="9"/>
      <c r="P257" s="9"/>
      <c r="Q257" s="9"/>
      <c r="R257" s="9"/>
    </row>
    <row r="258" spans="6:18" x14ac:dyDescent="0.25">
      <c r="F258" s="9"/>
      <c r="G258" s="9"/>
      <c r="H258" s="9"/>
      <c r="I258" s="9"/>
      <c r="J258" s="9"/>
      <c r="K258" s="9"/>
      <c r="L258" s="9"/>
      <c r="M258" s="9"/>
      <c r="N258" s="9"/>
      <c r="O258" s="9"/>
      <c r="P258" s="9"/>
      <c r="Q258" s="9"/>
      <c r="R258" s="9"/>
    </row>
    <row r="259" spans="6:18" x14ac:dyDescent="0.25">
      <c r="F259" s="9"/>
      <c r="G259" s="9"/>
      <c r="H259" s="9"/>
      <c r="I259" s="9"/>
      <c r="J259" s="9"/>
      <c r="K259" s="9"/>
      <c r="L259" s="9"/>
      <c r="M259" s="9"/>
      <c r="N259" s="9"/>
      <c r="O259" s="9"/>
      <c r="P259" s="9"/>
      <c r="Q259" s="9"/>
      <c r="R259" s="9"/>
    </row>
    <row r="260" spans="6:18" x14ac:dyDescent="0.25">
      <c r="F260" s="9"/>
      <c r="G260" s="9"/>
      <c r="H260" s="9"/>
      <c r="I260" s="9"/>
      <c r="J260" s="9"/>
      <c r="K260" s="9"/>
      <c r="L260" s="9"/>
      <c r="M260" s="9"/>
      <c r="N260" s="9"/>
      <c r="O260" s="9"/>
      <c r="P260" s="9"/>
      <c r="Q260" s="9"/>
      <c r="R260" s="9"/>
    </row>
    <row r="261" spans="6:18" x14ac:dyDescent="0.25">
      <c r="F261" s="9"/>
      <c r="G261" s="9"/>
      <c r="H261" s="9"/>
      <c r="I261" s="9"/>
      <c r="J261" s="9"/>
      <c r="K261" s="9"/>
      <c r="L261" s="9"/>
      <c r="M261" s="9"/>
      <c r="N261" s="9"/>
      <c r="O261" s="9"/>
      <c r="P261" s="9"/>
      <c r="Q261" s="9"/>
      <c r="R261" s="9"/>
    </row>
    <row r="262" spans="6:18" x14ac:dyDescent="0.25">
      <c r="F262" s="9"/>
      <c r="G262" s="9"/>
      <c r="H262" s="9"/>
      <c r="I262" s="9"/>
      <c r="J262" s="9"/>
      <c r="K262" s="9"/>
      <c r="L262" s="9"/>
      <c r="M262" s="9"/>
      <c r="N262" s="9"/>
      <c r="O262" s="9"/>
      <c r="P262" s="9"/>
      <c r="Q262" s="9"/>
      <c r="R262" s="9"/>
    </row>
    <row r="263" spans="6:18" x14ac:dyDescent="0.25">
      <c r="F263" s="9"/>
      <c r="G263" s="9"/>
      <c r="H263" s="9"/>
      <c r="I263" s="9"/>
      <c r="J263" s="9"/>
      <c r="K263" s="9"/>
      <c r="L263" s="9"/>
      <c r="M263" s="9"/>
      <c r="N263" s="9"/>
      <c r="O263" s="9"/>
      <c r="P263" s="9"/>
      <c r="Q263" s="9"/>
      <c r="R263" s="9"/>
    </row>
    <row r="264" spans="6:18" x14ac:dyDescent="0.25">
      <c r="F264" s="9"/>
      <c r="G264" s="9"/>
      <c r="H264" s="9"/>
      <c r="I264" s="9"/>
      <c r="J264" s="9"/>
      <c r="K264" s="9"/>
      <c r="L264" s="9"/>
      <c r="M264" s="9"/>
      <c r="N264" s="9"/>
      <c r="O264" s="9"/>
      <c r="P264" s="9"/>
      <c r="Q264" s="9"/>
      <c r="R264" s="9"/>
    </row>
    <row r="265" spans="6:18" x14ac:dyDescent="0.25">
      <c r="F265" s="9"/>
      <c r="G265" s="9"/>
      <c r="H265" s="9"/>
      <c r="I265" s="9"/>
      <c r="J265" s="9"/>
      <c r="K265" s="9"/>
      <c r="L265" s="9"/>
      <c r="M265" s="9"/>
      <c r="N265" s="9"/>
      <c r="O265" s="9"/>
      <c r="P265" s="9"/>
      <c r="Q265" s="9"/>
      <c r="R265" s="9"/>
    </row>
    <row r="266" spans="6:18" x14ac:dyDescent="0.25">
      <c r="F266" s="9"/>
      <c r="G266" s="9"/>
      <c r="H266" s="9"/>
      <c r="I266" s="9"/>
      <c r="J266" s="9"/>
      <c r="K266" s="9"/>
      <c r="L266" s="9"/>
      <c r="M266" s="9"/>
      <c r="N266" s="9"/>
      <c r="O266" s="9"/>
      <c r="P266" s="9"/>
      <c r="Q266" s="9"/>
      <c r="R266" s="9"/>
    </row>
    <row r="267" spans="6:18" x14ac:dyDescent="0.25">
      <c r="F267" s="9"/>
      <c r="G267" s="9"/>
      <c r="H267" s="9"/>
      <c r="I267" s="9"/>
      <c r="J267" s="9"/>
      <c r="K267" s="9"/>
      <c r="L267" s="9"/>
      <c r="M267" s="9"/>
      <c r="N267" s="9"/>
      <c r="O267" s="9"/>
      <c r="P267" s="9"/>
      <c r="Q267" s="9"/>
      <c r="R267" s="9"/>
    </row>
    <row r="268" spans="6:18" x14ac:dyDescent="0.25">
      <c r="F268" s="9"/>
      <c r="G268" s="9"/>
      <c r="H268" s="9"/>
      <c r="I268" s="9"/>
      <c r="J268" s="9"/>
      <c r="K268" s="9"/>
      <c r="L268" s="9"/>
      <c r="M268" s="9"/>
      <c r="N268" s="9"/>
      <c r="O268" s="9"/>
      <c r="P268" s="9"/>
      <c r="Q268" s="9"/>
      <c r="R268" s="9"/>
    </row>
    <row r="269" spans="6:18" x14ac:dyDescent="0.25">
      <c r="F269" s="9"/>
      <c r="G269" s="9"/>
      <c r="H269" s="9"/>
      <c r="I269" s="9"/>
      <c r="J269" s="9"/>
      <c r="K269" s="9"/>
      <c r="L269" s="9"/>
      <c r="M269" s="9"/>
      <c r="N269" s="9"/>
      <c r="O269" s="9"/>
      <c r="P269" s="9"/>
      <c r="Q269" s="9"/>
      <c r="R269" s="9"/>
    </row>
    <row r="270" spans="6:18" x14ac:dyDescent="0.25">
      <c r="F270" s="9"/>
      <c r="G270" s="9"/>
      <c r="H270" s="9"/>
      <c r="I270" s="9"/>
      <c r="J270" s="9"/>
      <c r="K270" s="9"/>
      <c r="L270" s="9"/>
      <c r="M270" s="9"/>
      <c r="N270" s="9"/>
      <c r="O270" s="9"/>
      <c r="P270" s="9"/>
      <c r="Q270" s="9"/>
      <c r="R270" s="9"/>
    </row>
    <row r="271" spans="6:18" x14ac:dyDescent="0.25">
      <c r="F271" s="9"/>
      <c r="G271" s="9"/>
      <c r="H271" s="9"/>
      <c r="I271" s="9"/>
      <c r="J271" s="9"/>
      <c r="K271" s="9"/>
      <c r="L271" s="9"/>
      <c r="M271" s="9"/>
      <c r="N271" s="9"/>
      <c r="O271" s="9"/>
      <c r="P271" s="9"/>
      <c r="Q271" s="9"/>
      <c r="R271" s="9"/>
    </row>
    <row r="272" spans="6:18" x14ac:dyDescent="0.25">
      <c r="F272" s="31"/>
      <c r="G272" s="31"/>
      <c r="H272" s="31"/>
      <c r="I272" s="31"/>
      <c r="J272" s="31"/>
      <c r="K272" s="31"/>
      <c r="L272" s="31"/>
      <c r="M272" s="31"/>
      <c r="N272" s="31"/>
      <c r="O272" s="31"/>
      <c r="P272" s="31"/>
      <c r="Q272" s="31"/>
      <c r="R272" s="31"/>
    </row>
    <row r="273" spans="6:18" x14ac:dyDescent="0.25">
      <c r="F273" s="31"/>
      <c r="G273" s="31"/>
      <c r="H273" s="31"/>
      <c r="I273" s="31"/>
      <c r="J273" s="31"/>
      <c r="K273" s="31"/>
      <c r="L273" s="31"/>
      <c r="M273" s="31"/>
      <c r="N273" s="31"/>
      <c r="O273" s="31"/>
      <c r="P273" s="31"/>
      <c r="Q273" s="31"/>
      <c r="R273" s="31"/>
    </row>
    <row r="274" spans="6:18" x14ac:dyDescent="0.25">
      <c r="F274" s="31"/>
      <c r="G274" s="31"/>
      <c r="H274" s="31"/>
      <c r="I274" s="31"/>
      <c r="J274" s="31"/>
      <c r="K274" s="31"/>
      <c r="L274" s="31"/>
      <c r="M274" s="31"/>
      <c r="N274" s="31"/>
      <c r="O274" s="31"/>
      <c r="P274" s="31"/>
      <c r="Q274" s="31"/>
      <c r="R274" s="31"/>
    </row>
    <row r="275" spans="6:18" x14ac:dyDescent="0.25">
      <c r="F275" s="31"/>
      <c r="G275" s="31"/>
      <c r="H275" s="31"/>
      <c r="I275" s="31"/>
      <c r="J275" s="31"/>
      <c r="K275" s="31"/>
      <c r="L275" s="31"/>
      <c r="M275" s="31"/>
      <c r="N275" s="31"/>
      <c r="O275" s="31"/>
      <c r="P275" s="31"/>
      <c r="Q275" s="31"/>
      <c r="R275" s="31"/>
    </row>
    <row r="276" spans="6:18" x14ac:dyDescent="0.25">
      <c r="F276" s="31"/>
      <c r="G276" s="31"/>
      <c r="H276" s="31"/>
      <c r="I276" s="31"/>
      <c r="J276" s="31"/>
      <c r="K276" s="31"/>
      <c r="L276" s="31"/>
      <c r="M276" s="31"/>
      <c r="N276" s="31"/>
      <c r="O276" s="31"/>
      <c r="P276" s="31"/>
      <c r="Q276" s="31"/>
      <c r="R276" s="31"/>
    </row>
    <row r="277" spans="6:18" x14ac:dyDescent="0.25">
      <c r="F277" s="31"/>
      <c r="G277" s="31"/>
      <c r="H277" s="31"/>
      <c r="I277" s="31"/>
      <c r="J277" s="31"/>
      <c r="K277" s="31"/>
      <c r="L277" s="31"/>
      <c r="M277" s="31"/>
      <c r="N277" s="31"/>
      <c r="O277" s="31"/>
      <c r="P277" s="31"/>
      <c r="Q277" s="31"/>
      <c r="R277" s="31"/>
    </row>
    <row r="278" spans="6:18" x14ac:dyDescent="0.25">
      <c r="F278" s="31"/>
      <c r="G278" s="31"/>
      <c r="H278" s="31"/>
      <c r="I278" s="31"/>
      <c r="J278" s="31"/>
      <c r="K278" s="31"/>
      <c r="L278" s="31"/>
      <c r="M278" s="31"/>
      <c r="N278" s="31"/>
      <c r="O278" s="31"/>
      <c r="P278" s="31"/>
      <c r="Q278" s="31"/>
      <c r="R278" s="31"/>
    </row>
    <row r="279" spans="6:18" x14ac:dyDescent="0.25">
      <c r="F279" s="31"/>
      <c r="G279" s="31"/>
      <c r="H279" s="31"/>
      <c r="I279" s="31"/>
      <c r="J279" s="31"/>
      <c r="K279" s="31"/>
      <c r="L279" s="31"/>
      <c r="M279" s="31"/>
      <c r="N279" s="31"/>
      <c r="O279" s="31"/>
      <c r="P279" s="31"/>
      <c r="Q279" s="31"/>
      <c r="R279" s="31"/>
    </row>
    <row r="280" spans="6:18" x14ac:dyDescent="0.25">
      <c r="F280" s="31"/>
      <c r="G280" s="31"/>
      <c r="H280" s="31"/>
      <c r="I280" s="31"/>
      <c r="J280" s="31"/>
      <c r="K280" s="31"/>
      <c r="L280" s="31"/>
      <c r="M280" s="31"/>
      <c r="N280" s="31"/>
      <c r="O280" s="31"/>
      <c r="P280" s="31"/>
      <c r="Q280" s="31"/>
      <c r="R280" s="31"/>
    </row>
    <row r="281" spans="6:18" x14ac:dyDescent="0.25">
      <c r="F281" s="31"/>
      <c r="G281" s="31"/>
      <c r="H281" s="31"/>
      <c r="I281" s="31"/>
      <c r="J281" s="31"/>
      <c r="K281" s="31"/>
      <c r="L281" s="31"/>
      <c r="M281" s="31"/>
      <c r="N281" s="31"/>
      <c r="O281" s="31"/>
      <c r="P281" s="31"/>
      <c r="Q281" s="31"/>
      <c r="R281" s="31"/>
    </row>
    <row r="282" spans="6:18" x14ac:dyDescent="0.25">
      <c r="F282" s="31"/>
      <c r="G282" s="31"/>
      <c r="H282" s="31"/>
      <c r="I282" s="31"/>
      <c r="J282" s="31"/>
      <c r="K282" s="31"/>
      <c r="L282" s="31"/>
      <c r="M282" s="31"/>
      <c r="N282" s="31"/>
      <c r="O282" s="31"/>
      <c r="P282" s="31"/>
      <c r="Q282" s="31"/>
      <c r="R282" s="31"/>
    </row>
    <row r="283" spans="6:18" x14ac:dyDescent="0.25">
      <c r="F283" s="31"/>
      <c r="G283" s="31"/>
      <c r="H283" s="31"/>
      <c r="I283" s="31"/>
      <c r="J283" s="31"/>
      <c r="K283" s="31"/>
      <c r="L283" s="31"/>
      <c r="M283" s="31"/>
      <c r="N283" s="31"/>
      <c r="O283" s="31"/>
      <c r="P283" s="31"/>
      <c r="Q283" s="31"/>
      <c r="R283" s="31"/>
    </row>
    <row r="284" spans="6:18" x14ac:dyDescent="0.25">
      <c r="F284" s="31"/>
      <c r="G284" s="31"/>
      <c r="H284" s="31"/>
      <c r="I284" s="31"/>
      <c r="J284" s="31"/>
      <c r="K284" s="31"/>
      <c r="L284" s="31"/>
      <c r="M284" s="31"/>
      <c r="N284" s="31"/>
      <c r="O284" s="31"/>
      <c r="P284" s="31"/>
      <c r="Q284" s="31"/>
      <c r="R284" s="31"/>
    </row>
    <row r="285" spans="6:18" x14ac:dyDescent="0.25">
      <c r="F285" s="31"/>
      <c r="G285" s="31"/>
      <c r="H285" s="31"/>
      <c r="I285" s="31"/>
      <c r="J285" s="31"/>
      <c r="K285" s="31"/>
      <c r="L285" s="31"/>
      <c r="M285" s="31"/>
      <c r="N285" s="31"/>
      <c r="O285" s="31"/>
      <c r="P285" s="31"/>
      <c r="Q285" s="31"/>
      <c r="R285" s="31"/>
    </row>
    <row r="286" spans="6:18" x14ac:dyDescent="0.25">
      <c r="F286" s="31"/>
      <c r="G286" s="31"/>
      <c r="H286" s="31"/>
      <c r="I286" s="31"/>
      <c r="J286" s="31"/>
      <c r="K286" s="31"/>
      <c r="L286" s="31"/>
      <c r="M286" s="31"/>
      <c r="N286" s="31"/>
      <c r="O286" s="31"/>
      <c r="P286" s="31"/>
      <c r="Q286" s="31"/>
      <c r="R286" s="31"/>
    </row>
    <row r="287" spans="6:18" x14ac:dyDescent="0.25">
      <c r="F287" s="31"/>
      <c r="G287" s="31"/>
      <c r="H287" s="31"/>
      <c r="I287" s="31"/>
      <c r="J287" s="31"/>
      <c r="K287" s="31"/>
      <c r="L287" s="31"/>
      <c r="M287" s="31"/>
      <c r="N287" s="31"/>
      <c r="O287" s="31"/>
      <c r="P287" s="31"/>
      <c r="Q287" s="31"/>
      <c r="R287" s="31"/>
    </row>
    <row r="288" spans="6:18" x14ac:dyDescent="0.25">
      <c r="F288" s="31"/>
      <c r="G288" s="31"/>
      <c r="H288" s="31"/>
      <c r="I288" s="31"/>
      <c r="J288" s="31"/>
      <c r="K288" s="31"/>
      <c r="L288" s="31"/>
      <c r="M288" s="31"/>
      <c r="N288" s="31"/>
      <c r="O288" s="31"/>
      <c r="P288" s="31"/>
      <c r="Q288" s="31"/>
      <c r="R288" s="31"/>
    </row>
    <row r="289" spans="6:18" x14ac:dyDescent="0.25">
      <c r="F289" s="31"/>
      <c r="G289" s="31"/>
      <c r="H289" s="31"/>
      <c r="I289" s="31"/>
      <c r="J289" s="31"/>
      <c r="K289" s="31"/>
      <c r="L289" s="31"/>
      <c r="M289" s="31"/>
      <c r="N289" s="31"/>
      <c r="O289" s="31"/>
      <c r="P289" s="31"/>
      <c r="Q289" s="31"/>
      <c r="R289" s="31"/>
    </row>
    <row r="290" spans="6:18" x14ac:dyDescent="0.25">
      <c r="F290" s="31"/>
      <c r="G290" s="31"/>
      <c r="H290" s="31"/>
      <c r="I290" s="31"/>
      <c r="J290" s="31"/>
      <c r="K290" s="31"/>
      <c r="L290" s="31"/>
      <c r="M290" s="31"/>
      <c r="N290" s="31"/>
      <c r="O290" s="31"/>
      <c r="P290" s="31"/>
      <c r="Q290" s="31"/>
      <c r="R290" s="31"/>
    </row>
    <row r="291" spans="6:18" x14ac:dyDescent="0.25">
      <c r="F291" s="31"/>
      <c r="G291" s="31"/>
      <c r="H291" s="31"/>
      <c r="I291" s="31"/>
      <c r="J291" s="31"/>
      <c r="K291" s="31"/>
      <c r="L291" s="31"/>
      <c r="M291" s="31"/>
      <c r="N291" s="31"/>
      <c r="O291" s="31"/>
      <c r="P291" s="31"/>
      <c r="Q291" s="31"/>
      <c r="R291" s="31"/>
    </row>
    <row r="292" spans="6:18" x14ac:dyDescent="0.25">
      <c r="F292" s="31"/>
      <c r="G292" s="31"/>
      <c r="H292" s="31"/>
      <c r="I292" s="31"/>
      <c r="J292" s="31"/>
      <c r="K292" s="31"/>
      <c r="L292" s="31"/>
      <c r="M292" s="31"/>
      <c r="N292" s="31"/>
      <c r="O292" s="31"/>
      <c r="P292" s="31"/>
      <c r="Q292" s="31"/>
      <c r="R292" s="31"/>
    </row>
    <row r="293" spans="6:18" x14ac:dyDescent="0.25">
      <c r="F293" s="31"/>
      <c r="G293" s="31"/>
      <c r="H293" s="31"/>
      <c r="I293" s="31"/>
      <c r="J293" s="31"/>
      <c r="K293" s="31"/>
      <c r="L293" s="31"/>
      <c r="M293" s="31"/>
      <c r="N293" s="31"/>
      <c r="O293" s="31"/>
      <c r="P293" s="31"/>
      <c r="Q293" s="31"/>
      <c r="R293" s="31"/>
    </row>
    <row r="294" spans="6:18" x14ac:dyDescent="0.25">
      <c r="F294" s="31"/>
      <c r="G294" s="31"/>
      <c r="H294" s="31"/>
      <c r="I294" s="31"/>
      <c r="J294" s="31"/>
      <c r="K294" s="31"/>
      <c r="L294" s="31"/>
      <c r="M294" s="31"/>
      <c r="N294" s="31"/>
      <c r="O294" s="31"/>
      <c r="P294" s="31"/>
      <c r="Q294" s="31"/>
      <c r="R294" s="31"/>
    </row>
    <row r="295" spans="6:18" x14ac:dyDescent="0.25">
      <c r="F295" s="31"/>
      <c r="G295" s="31"/>
      <c r="H295" s="31"/>
      <c r="I295" s="31"/>
      <c r="J295" s="31"/>
      <c r="K295" s="31"/>
      <c r="L295" s="31"/>
      <c r="M295" s="31"/>
      <c r="N295" s="31"/>
      <c r="O295" s="31"/>
      <c r="P295" s="31"/>
      <c r="Q295" s="31"/>
      <c r="R295" s="31"/>
    </row>
    <row r="296" spans="6:18" x14ac:dyDescent="0.25">
      <c r="F296" s="31"/>
      <c r="G296" s="31"/>
      <c r="H296" s="31"/>
      <c r="I296" s="31"/>
      <c r="J296" s="31"/>
      <c r="K296" s="31"/>
      <c r="L296" s="31"/>
      <c r="M296" s="31"/>
      <c r="N296" s="31"/>
      <c r="O296" s="31"/>
      <c r="P296" s="31"/>
      <c r="Q296" s="31"/>
      <c r="R296" s="31"/>
    </row>
    <row r="297" spans="6:18" x14ac:dyDescent="0.25">
      <c r="F297" s="31"/>
      <c r="G297" s="31"/>
      <c r="H297" s="31"/>
      <c r="I297" s="31"/>
      <c r="J297" s="31"/>
      <c r="K297" s="31"/>
      <c r="L297" s="31"/>
      <c r="M297" s="31"/>
      <c r="N297" s="31"/>
      <c r="O297" s="31"/>
      <c r="P297" s="31"/>
      <c r="Q297" s="31"/>
      <c r="R297" s="31"/>
    </row>
    <row r="298" spans="6:18" x14ac:dyDescent="0.25">
      <c r="F298" s="31"/>
      <c r="G298" s="31"/>
      <c r="H298" s="31"/>
      <c r="I298" s="31"/>
      <c r="J298" s="31"/>
      <c r="K298" s="31"/>
      <c r="L298" s="31"/>
      <c r="M298" s="31"/>
      <c r="N298" s="31"/>
      <c r="O298" s="31"/>
      <c r="P298" s="31"/>
      <c r="Q298" s="31"/>
      <c r="R298" s="31"/>
    </row>
    <row r="299" spans="6:18" x14ac:dyDescent="0.25">
      <c r="F299" s="31"/>
      <c r="G299" s="31"/>
      <c r="H299" s="31"/>
      <c r="I299" s="31"/>
      <c r="J299" s="31"/>
      <c r="K299" s="31"/>
      <c r="L299" s="31"/>
      <c r="M299" s="31"/>
      <c r="N299" s="31"/>
      <c r="O299" s="31"/>
      <c r="P299" s="31"/>
      <c r="Q299" s="31"/>
      <c r="R299" s="31"/>
    </row>
    <row r="300" spans="6:18" x14ac:dyDescent="0.25">
      <c r="F300" s="31"/>
      <c r="G300" s="31"/>
      <c r="H300" s="31"/>
      <c r="I300" s="31"/>
      <c r="J300" s="31"/>
      <c r="K300" s="31"/>
      <c r="L300" s="31"/>
      <c r="M300" s="31"/>
      <c r="N300" s="31"/>
      <c r="O300" s="31"/>
      <c r="P300" s="31"/>
      <c r="Q300" s="31"/>
      <c r="R300" s="31"/>
    </row>
    <row r="301" spans="6:18" x14ac:dyDescent="0.25">
      <c r="F301" s="31"/>
      <c r="G301" s="31"/>
      <c r="H301" s="31"/>
      <c r="I301" s="31"/>
      <c r="J301" s="31"/>
      <c r="K301" s="31"/>
      <c r="L301" s="31"/>
      <c r="M301" s="31"/>
      <c r="N301" s="31"/>
      <c r="O301" s="31"/>
      <c r="P301" s="31"/>
      <c r="Q301" s="31"/>
      <c r="R301" s="31"/>
    </row>
    <row r="302" spans="6:18" x14ac:dyDescent="0.25">
      <c r="F302" s="31"/>
      <c r="G302" s="31"/>
      <c r="H302" s="31"/>
      <c r="I302" s="31"/>
      <c r="J302" s="31"/>
      <c r="K302" s="31"/>
      <c r="L302" s="31"/>
      <c r="M302" s="31"/>
      <c r="N302" s="31"/>
      <c r="O302" s="31"/>
      <c r="P302" s="31"/>
      <c r="Q302" s="31"/>
      <c r="R302" s="31"/>
    </row>
    <row r="303" spans="6:18" x14ac:dyDescent="0.25">
      <c r="F303" s="31"/>
      <c r="G303" s="31"/>
      <c r="H303" s="31"/>
      <c r="I303" s="31"/>
      <c r="J303" s="31"/>
      <c r="K303" s="31"/>
      <c r="L303" s="31"/>
      <c r="M303" s="31"/>
      <c r="N303" s="31"/>
      <c r="O303" s="31"/>
      <c r="P303" s="31"/>
      <c r="Q303" s="31"/>
      <c r="R303" s="31"/>
    </row>
    <row r="304" spans="6:18" x14ac:dyDescent="0.25">
      <c r="F304" s="31"/>
      <c r="G304" s="31"/>
      <c r="H304" s="31"/>
      <c r="I304" s="31"/>
      <c r="J304" s="31"/>
      <c r="K304" s="31"/>
      <c r="L304" s="31"/>
      <c r="M304" s="31"/>
      <c r="N304" s="31"/>
      <c r="O304" s="31"/>
      <c r="P304" s="31"/>
      <c r="Q304" s="31"/>
      <c r="R304" s="31"/>
    </row>
    <row r="305" spans="6:18" x14ac:dyDescent="0.25">
      <c r="F305" s="31"/>
      <c r="G305" s="31"/>
      <c r="H305" s="31"/>
      <c r="I305" s="31"/>
      <c r="J305" s="31"/>
      <c r="K305" s="31"/>
      <c r="L305" s="31"/>
      <c r="M305" s="31"/>
      <c r="N305" s="31"/>
      <c r="O305" s="31"/>
      <c r="P305" s="31"/>
      <c r="Q305" s="31"/>
      <c r="R305" s="31"/>
    </row>
    <row r="306" spans="6:18" x14ac:dyDescent="0.25">
      <c r="F306" s="31"/>
      <c r="G306" s="31"/>
      <c r="H306" s="31"/>
      <c r="I306" s="31"/>
      <c r="J306" s="31"/>
      <c r="K306" s="31"/>
      <c r="L306" s="31"/>
      <c r="M306" s="31"/>
      <c r="N306" s="31"/>
      <c r="O306" s="31"/>
      <c r="P306" s="31"/>
      <c r="Q306" s="31"/>
      <c r="R306" s="31"/>
    </row>
    <row r="307" spans="6:18" x14ac:dyDescent="0.25">
      <c r="F307" s="31"/>
      <c r="G307" s="31"/>
      <c r="H307" s="31"/>
      <c r="I307" s="31"/>
      <c r="J307" s="31"/>
      <c r="K307" s="31"/>
      <c r="L307" s="31"/>
      <c r="M307" s="31"/>
      <c r="N307" s="31"/>
      <c r="O307" s="31"/>
      <c r="P307" s="31"/>
      <c r="Q307" s="31"/>
      <c r="R307" s="31"/>
    </row>
    <row r="308" spans="6:18" x14ac:dyDescent="0.25">
      <c r="F308" s="31"/>
      <c r="G308" s="31"/>
      <c r="H308" s="31"/>
      <c r="I308" s="31"/>
      <c r="J308" s="31"/>
      <c r="K308" s="31"/>
      <c r="L308" s="31"/>
      <c r="M308" s="31"/>
      <c r="N308" s="31"/>
      <c r="O308" s="31"/>
      <c r="P308" s="31"/>
      <c r="Q308" s="31"/>
      <c r="R308" s="31"/>
    </row>
    <row r="309" spans="6:18" x14ac:dyDescent="0.25">
      <c r="F309" s="31"/>
      <c r="G309" s="31"/>
      <c r="H309" s="31"/>
      <c r="I309" s="31"/>
      <c r="J309" s="31"/>
      <c r="K309" s="31"/>
      <c r="L309" s="31"/>
      <c r="M309" s="31"/>
      <c r="N309" s="31"/>
      <c r="O309" s="31"/>
      <c r="P309" s="31"/>
      <c r="Q309" s="31"/>
      <c r="R309" s="31"/>
    </row>
    <row r="310" spans="6:18" x14ac:dyDescent="0.25">
      <c r="F310" s="31"/>
      <c r="G310" s="31"/>
      <c r="H310" s="31"/>
      <c r="I310" s="31"/>
      <c r="J310" s="31"/>
      <c r="K310" s="31"/>
      <c r="L310" s="31"/>
      <c r="M310" s="31"/>
      <c r="N310" s="31"/>
      <c r="O310" s="31"/>
      <c r="P310" s="31"/>
      <c r="Q310" s="31"/>
      <c r="R310" s="31"/>
    </row>
    <row r="311" spans="6:18" x14ac:dyDescent="0.25">
      <c r="F311" s="31"/>
      <c r="G311" s="31"/>
      <c r="H311" s="31"/>
      <c r="I311" s="31"/>
      <c r="J311" s="31"/>
      <c r="K311" s="31"/>
      <c r="L311" s="31"/>
      <c r="M311" s="31"/>
      <c r="N311" s="31"/>
      <c r="O311" s="31"/>
      <c r="P311" s="31"/>
      <c r="Q311" s="31"/>
      <c r="R311" s="31"/>
    </row>
    <row r="312" spans="6:18" x14ac:dyDescent="0.25">
      <c r="F312" s="31"/>
      <c r="G312" s="31"/>
      <c r="H312" s="31"/>
      <c r="I312" s="31"/>
      <c r="J312" s="31"/>
      <c r="K312" s="31"/>
      <c r="L312" s="31"/>
      <c r="M312" s="31"/>
      <c r="N312" s="31"/>
      <c r="O312" s="31"/>
      <c r="P312" s="31"/>
      <c r="Q312" s="31"/>
      <c r="R312" s="31"/>
    </row>
    <row r="313" spans="6:18" x14ac:dyDescent="0.25">
      <c r="F313" s="31"/>
      <c r="G313" s="31"/>
      <c r="H313" s="31"/>
      <c r="I313" s="31"/>
      <c r="J313" s="31"/>
      <c r="K313" s="31"/>
      <c r="L313" s="31"/>
      <c r="M313" s="31"/>
      <c r="N313" s="31"/>
      <c r="O313" s="31"/>
      <c r="P313" s="31"/>
      <c r="Q313" s="31"/>
      <c r="R313" s="31"/>
    </row>
    <row r="314" spans="6:18" x14ac:dyDescent="0.25">
      <c r="F314" s="31"/>
      <c r="G314" s="31"/>
      <c r="H314" s="31"/>
      <c r="I314" s="31"/>
      <c r="J314" s="31"/>
      <c r="K314" s="31"/>
      <c r="L314" s="31"/>
      <c r="M314" s="31"/>
      <c r="N314" s="31"/>
      <c r="O314" s="31"/>
      <c r="P314" s="31"/>
      <c r="Q314" s="31"/>
      <c r="R314" s="31"/>
    </row>
    <row r="315" spans="6:18" x14ac:dyDescent="0.25">
      <c r="F315" s="31"/>
      <c r="G315" s="31"/>
      <c r="H315" s="31"/>
      <c r="I315" s="31"/>
      <c r="J315" s="31"/>
      <c r="K315" s="31"/>
      <c r="L315" s="31"/>
      <c r="M315" s="31"/>
      <c r="N315" s="31"/>
      <c r="O315" s="31"/>
      <c r="P315" s="31"/>
      <c r="Q315" s="31"/>
      <c r="R315" s="31"/>
    </row>
    <row r="316" spans="6:18" x14ac:dyDescent="0.25">
      <c r="F316" s="31"/>
      <c r="G316" s="31"/>
      <c r="H316" s="31"/>
      <c r="I316" s="31"/>
      <c r="J316" s="31"/>
      <c r="K316" s="31"/>
      <c r="L316" s="31"/>
      <c r="M316" s="31"/>
      <c r="N316" s="31"/>
      <c r="O316" s="31"/>
      <c r="P316" s="31"/>
      <c r="Q316" s="31"/>
      <c r="R316" s="31"/>
    </row>
    <row r="317" spans="6:18" x14ac:dyDescent="0.25">
      <c r="F317" s="31"/>
      <c r="G317" s="31"/>
      <c r="H317" s="31"/>
      <c r="I317" s="31"/>
      <c r="J317" s="31"/>
      <c r="K317" s="31"/>
      <c r="L317" s="31"/>
      <c r="M317" s="31"/>
      <c r="N317" s="31"/>
      <c r="O317" s="31"/>
      <c r="P317" s="31"/>
      <c r="Q317" s="31"/>
      <c r="R317" s="31"/>
    </row>
    <row r="318" spans="6:18" x14ac:dyDescent="0.25">
      <c r="F318" s="31"/>
      <c r="G318" s="31"/>
      <c r="H318" s="31"/>
      <c r="I318" s="31"/>
      <c r="J318" s="31"/>
      <c r="K318" s="31"/>
      <c r="L318" s="31"/>
      <c r="M318" s="31"/>
      <c r="N318" s="31"/>
      <c r="O318" s="31"/>
      <c r="P318" s="31"/>
      <c r="Q318" s="31"/>
      <c r="R318" s="31"/>
    </row>
    <row r="319" spans="6:18" x14ac:dyDescent="0.25">
      <c r="F319" s="31"/>
      <c r="G319" s="31"/>
      <c r="H319" s="31"/>
      <c r="I319" s="31"/>
      <c r="J319" s="31"/>
      <c r="K319" s="31"/>
      <c r="L319" s="31"/>
      <c r="M319" s="31"/>
      <c r="N319" s="31"/>
      <c r="O319" s="31"/>
      <c r="P319" s="31"/>
      <c r="Q319" s="31"/>
      <c r="R319" s="31"/>
    </row>
    <row r="320" spans="6:18" x14ac:dyDescent="0.25">
      <c r="F320" s="31"/>
      <c r="G320" s="31"/>
      <c r="H320" s="31"/>
      <c r="I320" s="31"/>
      <c r="J320" s="31"/>
      <c r="K320" s="31"/>
      <c r="L320" s="31"/>
      <c r="M320" s="31"/>
      <c r="N320" s="31"/>
      <c r="O320" s="31"/>
      <c r="P320" s="31"/>
      <c r="Q320" s="31"/>
      <c r="R320" s="31"/>
    </row>
    <row r="321" spans="6:18" x14ac:dyDescent="0.25">
      <c r="F321" s="31"/>
      <c r="G321" s="31"/>
      <c r="H321" s="31"/>
      <c r="I321" s="31"/>
      <c r="J321" s="31"/>
      <c r="K321" s="31"/>
      <c r="L321" s="31"/>
      <c r="M321" s="31"/>
      <c r="N321" s="31"/>
      <c r="O321" s="31"/>
      <c r="P321" s="31"/>
      <c r="Q321" s="31"/>
      <c r="R321" s="31"/>
    </row>
    <row r="322" spans="6:18" x14ac:dyDescent="0.25">
      <c r="F322" s="31"/>
      <c r="G322" s="31"/>
      <c r="H322" s="31"/>
      <c r="I322" s="31"/>
      <c r="J322" s="31"/>
      <c r="K322" s="31"/>
      <c r="L322" s="31"/>
      <c r="M322" s="31"/>
      <c r="N322" s="31"/>
      <c r="O322" s="31"/>
      <c r="P322" s="31"/>
      <c r="Q322" s="31"/>
      <c r="R322" s="31"/>
    </row>
    <row r="323" spans="6:18" x14ac:dyDescent="0.25">
      <c r="F323" s="31"/>
      <c r="G323" s="31"/>
      <c r="H323" s="31"/>
      <c r="I323" s="31"/>
      <c r="J323" s="31"/>
      <c r="K323" s="31"/>
      <c r="L323" s="31"/>
      <c r="M323" s="31"/>
      <c r="N323" s="31"/>
      <c r="O323" s="31"/>
      <c r="P323" s="31"/>
      <c r="Q323" s="31"/>
      <c r="R323" s="31"/>
    </row>
    <row r="324" spans="6:18" x14ac:dyDescent="0.25">
      <c r="F324" s="31"/>
      <c r="G324" s="31"/>
      <c r="H324" s="31"/>
      <c r="I324" s="31"/>
      <c r="J324" s="31"/>
      <c r="K324" s="31"/>
      <c r="L324" s="31"/>
      <c r="M324" s="31"/>
      <c r="N324" s="31"/>
      <c r="O324" s="31"/>
      <c r="P324" s="31"/>
      <c r="Q324" s="31"/>
      <c r="R324" s="31"/>
    </row>
    <row r="325" spans="6:18" x14ac:dyDescent="0.25">
      <c r="F325" s="31"/>
      <c r="G325" s="31"/>
      <c r="H325" s="31"/>
      <c r="I325" s="31"/>
      <c r="J325" s="31"/>
      <c r="K325" s="31"/>
      <c r="L325" s="31"/>
      <c r="M325" s="31"/>
      <c r="N325" s="31"/>
      <c r="O325" s="31"/>
      <c r="P325" s="31"/>
      <c r="Q325" s="31"/>
      <c r="R325" s="31"/>
    </row>
    <row r="326" spans="6:18" x14ac:dyDescent="0.25">
      <c r="F326" s="31"/>
      <c r="G326" s="31"/>
      <c r="H326" s="31"/>
      <c r="I326" s="31"/>
      <c r="J326" s="31"/>
      <c r="K326" s="31"/>
      <c r="L326" s="31"/>
      <c r="M326" s="31"/>
      <c r="N326" s="31"/>
      <c r="O326" s="31"/>
      <c r="P326" s="31"/>
      <c r="Q326" s="31"/>
      <c r="R326" s="31"/>
    </row>
    <row r="327" spans="6:18" x14ac:dyDescent="0.25">
      <c r="F327" s="31"/>
      <c r="G327" s="31"/>
      <c r="H327" s="31"/>
      <c r="I327" s="31"/>
      <c r="J327" s="31"/>
      <c r="K327" s="31"/>
      <c r="L327" s="31"/>
      <c r="M327" s="31"/>
      <c r="N327" s="31"/>
      <c r="O327" s="31"/>
      <c r="P327" s="31"/>
      <c r="Q327" s="31"/>
      <c r="R327" s="31"/>
    </row>
    <row r="328" spans="6:18" x14ac:dyDescent="0.25">
      <c r="F328" s="31"/>
      <c r="G328" s="31"/>
      <c r="H328" s="31"/>
      <c r="I328" s="31"/>
      <c r="J328" s="31"/>
      <c r="K328" s="31"/>
      <c r="L328" s="31"/>
      <c r="M328" s="31"/>
      <c r="N328" s="31"/>
      <c r="O328" s="31"/>
      <c r="P328" s="31"/>
      <c r="Q328" s="31"/>
      <c r="R328" s="31"/>
    </row>
    <row r="329" spans="6:18" x14ac:dyDescent="0.25">
      <c r="F329" s="31"/>
      <c r="G329" s="31"/>
      <c r="H329" s="31"/>
      <c r="I329" s="31"/>
      <c r="J329" s="31"/>
      <c r="K329" s="31"/>
      <c r="L329" s="31"/>
      <c r="M329" s="31"/>
      <c r="N329" s="31"/>
      <c r="O329" s="31"/>
      <c r="P329" s="31"/>
      <c r="Q329" s="31"/>
      <c r="R329" s="31"/>
    </row>
    <row r="330" spans="6:18" x14ac:dyDescent="0.25">
      <c r="F330" s="31"/>
      <c r="G330" s="31"/>
      <c r="H330" s="31"/>
      <c r="I330" s="31"/>
      <c r="J330" s="31"/>
      <c r="K330" s="31"/>
      <c r="L330" s="31"/>
      <c r="M330" s="31"/>
      <c r="N330" s="31"/>
      <c r="O330" s="31"/>
      <c r="P330" s="31"/>
      <c r="Q330" s="31"/>
      <c r="R330" s="31"/>
    </row>
    <row r="331" spans="6:18" x14ac:dyDescent="0.25">
      <c r="F331" s="31"/>
      <c r="G331" s="31"/>
      <c r="H331" s="31"/>
      <c r="I331" s="31"/>
      <c r="J331" s="31"/>
      <c r="K331" s="31"/>
      <c r="L331" s="31"/>
      <c r="M331" s="31"/>
      <c r="N331" s="31"/>
      <c r="O331" s="31"/>
      <c r="P331" s="31"/>
      <c r="Q331" s="31"/>
      <c r="R331" s="31"/>
    </row>
    <row r="332" spans="6:18" x14ac:dyDescent="0.25">
      <c r="F332" s="31"/>
      <c r="G332" s="31"/>
      <c r="H332" s="31"/>
      <c r="I332" s="31"/>
      <c r="J332" s="31"/>
      <c r="K332" s="31"/>
      <c r="L332" s="31"/>
      <c r="M332" s="31"/>
      <c r="N332" s="31"/>
      <c r="O332" s="31"/>
      <c r="P332" s="31"/>
      <c r="Q332" s="31"/>
      <c r="R332" s="31"/>
    </row>
    <row r="333" spans="6:18" x14ac:dyDescent="0.25">
      <c r="F333" s="31"/>
      <c r="G333" s="31"/>
      <c r="H333" s="31"/>
      <c r="I333" s="31"/>
      <c r="J333" s="31"/>
      <c r="K333" s="31"/>
      <c r="L333" s="31"/>
      <c r="M333" s="31"/>
      <c r="N333" s="31"/>
      <c r="O333" s="31"/>
      <c r="P333" s="31"/>
      <c r="Q333" s="31"/>
      <c r="R333" s="31"/>
    </row>
    <row r="334" spans="6:18" x14ac:dyDescent="0.25">
      <c r="F334" s="31"/>
      <c r="G334" s="31"/>
      <c r="H334" s="31"/>
      <c r="I334" s="31"/>
      <c r="J334" s="31"/>
      <c r="K334" s="31"/>
      <c r="L334" s="31"/>
      <c r="M334" s="31"/>
      <c r="N334" s="31"/>
      <c r="O334" s="31"/>
      <c r="P334" s="31"/>
      <c r="Q334" s="31"/>
      <c r="R334" s="31"/>
    </row>
    <row r="335" spans="6:18" x14ac:dyDescent="0.25">
      <c r="F335" s="31"/>
      <c r="G335" s="31"/>
      <c r="H335" s="31"/>
      <c r="I335" s="31"/>
      <c r="J335" s="31"/>
      <c r="K335" s="31"/>
      <c r="L335" s="31"/>
      <c r="M335" s="31"/>
      <c r="N335" s="31"/>
      <c r="O335" s="31"/>
      <c r="P335" s="31"/>
      <c r="Q335" s="31"/>
      <c r="R335" s="31"/>
    </row>
    <row r="336" spans="6:18" x14ac:dyDescent="0.25">
      <c r="F336" s="31"/>
      <c r="G336" s="31"/>
      <c r="H336" s="31"/>
      <c r="I336" s="31"/>
      <c r="J336" s="31"/>
      <c r="K336" s="31"/>
      <c r="L336" s="31"/>
      <c r="M336" s="31"/>
      <c r="N336" s="31"/>
      <c r="O336" s="31"/>
      <c r="P336" s="31"/>
      <c r="Q336" s="31"/>
      <c r="R336" s="31"/>
    </row>
    <row r="337" spans="6:18" x14ac:dyDescent="0.25">
      <c r="F337" s="31"/>
      <c r="G337" s="31"/>
      <c r="H337" s="31"/>
      <c r="I337" s="31"/>
      <c r="J337" s="31"/>
      <c r="K337" s="31"/>
      <c r="L337" s="31"/>
      <c r="M337" s="31"/>
      <c r="N337" s="31"/>
      <c r="O337" s="31"/>
      <c r="P337" s="31"/>
      <c r="Q337" s="31"/>
      <c r="R337" s="31"/>
    </row>
    <row r="338" spans="6:18" x14ac:dyDescent="0.25">
      <c r="F338" s="31"/>
      <c r="G338" s="31"/>
      <c r="H338" s="31"/>
      <c r="I338" s="31"/>
      <c r="J338" s="31"/>
      <c r="K338" s="31"/>
      <c r="L338" s="31"/>
      <c r="M338" s="31"/>
      <c r="N338" s="31"/>
      <c r="O338" s="31"/>
      <c r="P338" s="31"/>
      <c r="Q338" s="31"/>
      <c r="R338" s="31"/>
    </row>
    <row r="339" spans="6:18" x14ac:dyDescent="0.25">
      <c r="F339" s="31"/>
      <c r="G339" s="31"/>
      <c r="H339" s="31"/>
      <c r="I339" s="31"/>
      <c r="J339" s="31"/>
      <c r="K339" s="31"/>
      <c r="L339" s="31"/>
      <c r="M339" s="31"/>
      <c r="N339" s="31"/>
      <c r="O339" s="31"/>
      <c r="P339" s="31"/>
      <c r="Q339" s="31"/>
      <c r="R339" s="31"/>
    </row>
    <row r="340" spans="6:18" x14ac:dyDescent="0.25">
      <c r="F340" s="31"/>
      <c r="G340" s="31"/>
      <c r="H340" s="31"/>
      <c r="I340" s="31"/>
      <c r="J340" s="31"/>
      <c r="K340" s="31"/>
      <c r="L340" s="31"/>
      <c r="M340" s="31"/>
      <c r="N340" s="31"/>
      <c r="O340" s="31"/>
      <c r="P340" s="31"/>
      <c r="Q340" s="31"/>
      <c r="R340" s="31"/>
    </row>
    <row r="341" spans="6:18" x14ac:dyDescent="0.25">
      <c r="F341" s="31"/>
      <c r="G341" s="31"/>
      <c r="H341" s="31"/>
      <c r="I341" s="31"/>
      <c r="J341" s="31"/>
      <c r="K341" s="31"/>
      <c r="L341" s="31"/>
      <c r="M341" s="31"/>
      <c r="N341" s="31"/>
      <c r="O341" s="31"/>
      <c r="P341" s="31"/>
      <c r="Q341" s="31"/>
      <c r="R341" s="31"/>
    </row>
    <row r="342" spans="6:18" x14ac:dyDescent="0.25">
      <c r="F342" s="31"/>
      <c r="G342" s="31"/>
      <c r="H342" s="31"/>
      <c r="I342" s="31"/>
      <c r="J342" s="31"/>
      <c r="K342" s="31"/>
      <c r="L342" s="31"/>
      <c r="M342" s="31"/>
      <c r="N342" s="31"/>
      <c r="O342" s="31"/>
      <c r="P342" s="31"/>
      <c r="Q342" s="31"/>
      <c r="R342" s="31"/>
    </row>
    <row r="343" spans="6:18" x14ac:dyDescent="0.25">
      <c r="F343" s="31"/>
      <c r="G343" s="31"/>
      <c r="H343" s="31"/>
      <c r="I343" s="31"/>
      <c r="J343" s="31"/>
      <c r="K343" s="31"/>
      <c r="L343" s="31"/>
      <c r="M343" s="31"/>
      <c r="N343" s="31"/>
      <c r="O343" s="31"/>
      <c r="P343" s="31"/>
      <c r="Q343" s="31"/>
      <c r="R343" s="31"/>
    </row>
    <row r="344" spans="6:18" x14ac:dyDescent="0.25">
      <c r="F344" s="31"/>
      <c r="G344" s="31"/>
      <c r="H344" s="31"/>
      <c r="I344" s="31"/>
      <c r="J344" s="31"/>
      <c r="K344" s="31"/>
      <c r="L344" s="31"/>
      <c r="M344" s="31"/>
      <c r="N344" s="31"/>
      <c r="O344" s="31"/>
      <c r="P344" s="31"/>
      <c r="Q344" s="31"/>
      <c r="R344" s="31"/>
    </row>
    <row r="345" spans="6:18" x14ac:dyDescent="0.25">
      <c r="F345" s="31"/>
      <c r="G345" s="31"/>
      <c r="H345" s="31"/>
      <c r="I345" s="31"/>
      <c r="J345" s="31"/>
      <c r="K345" s="31"/>
      <c r="L345" s="31"/>
      <c r="M345" s="31"/>
      <c r="N345" s="31"/>
      <c r="O345" s="31"/>
      <c r="P345" s="31"/>
      <c r="Q345" s="31"/>
      <c r="R345" s="31"/>
    </row>
    <row r="346" spans="6:18" x14ac:dyDescent="0.25">
      <c r="F346" s="31"/>
      <c r="G346" s="31"/>
      <c r="H346" s="31"/>
      <c r="I346" s="31"/>
      <c r="J346" s="31"/>
      <c r="K346" s="31"/>
      <c r="L346" s="31"/>
      <c r="M346" s="31"/>
      <c r="N346" s="31"/>
      <c r="O346" s="31"/>
      <c r="P346" s="31"/>
      <c r="Q346" s="31"/>
      <c r="R346" s="31"/>
    </row>
    <row r="347" spans="6:18" x14ac:dyDescent="0.25">
      <c r="F347" s="31"/>
      <c r="G347" s="31"/>
      <c r="H347" s="31"/>
      <c r="I347" s="31"/>
      <c r="J347" s="31"/>
      <c r="K347" s="31"/>
      <c r="L347" s="31"/>
      <c r="M347" s="31"/>
      <c r="N347" s="31"/>
      <c r="O347" s="31"/>
      <c r="P347" s="31"/>
      <c r="Q347" s="31"/>
      <c r="R347" s="31"/>
    </row>
    <row r="348" spans="6:18" x14ac:dyDescent="0.25">
      <c r="F348" s="31"/>
      <c r="G348" s="31"/>
      <c r="H348" s="31"/>
      <c r="I348" s="31"/>
      <c r="J348" s="31"/>
      <c r="K348" s="31"/>
      <c r="L348" s="31"/>
      <c r="M348" s="31"/>
      <c r="N348" s="31"/>
      <c r="O348" s="31"/>
      <c r="P348" s="31"/>
      <c r="Q348" s="31"/>
      <c r="R348" s="31"/>
    </row>
    <row r="349" spans="6:18" x14ac:dyDescent="0.25">
      <c r="F349" s="31"/>
      <c r="G349" s="31"/>
      <c r="H349" s="31"/>
      <c r="I349" s="31"/>
      <c r="J349" s="31"/>
      <c r="K349" s="31"/>
      <c r="L349" s="31"/>
      <c r="M349" s="31"/>
      <c r="N349" s="31"/>
      <c r="O349" s="31"/>
      <c r="P349" s="31"/>
      <c r="Q349" s="31"/>
      <c r="R349" s="31"/>
    </row>
    <row r="350" spans="6:18" x14ac:dyDescent="0.25">
      <c r="F350" s="31"/>
      <c r="G350" s="31"/>
      <c r="H350" s="31"/>
      <c r="I350" s="31"/>
      <c r="J350" s="31"/>
      <c r="K350" s="31"/>
      <c r="L350" s="31"/>
      <c r="M350" s="31"/>
      <c r="N350" s="31"/>
      <c r="O350" s="31"/>
      <c r="P350" s="31"/>
      <c r="Q350" s="31"/>
      <c r="R350" s="31"/>
    </row>
    <row r="351" spans="6:18" x14ac:dyDescent="0.25">
      <c r="F351" s="31"/>
      <c r="G351" s="31"/>
      <c r="H351" s="31"/>
      <c r="I351" s="31"/>
      <c r="J351" s="31"/>
      <c r="K351" s="31"/>
      <c r="L351" s="31"/>
      <c r="M351" s="31"/>
      <c r="N351" s="31"/>
      <c r="O351" s="31"/>
      <c r="P351" s="31"/>
      <c r="Q351" s="31"/>
      <c r="R351" s="31"/>
    </row>
    <row r="352" spans="6:18" x14ac:dyDescent="0.25">
      <c r="F352" s="31"/>
      <c r="G352" s="31"/>
      <c r="H352" s="31"/>
      <c r="I352" s="31"/>
      <c r="J352" s="31"/>
      <c r="K352" s="31"/>
      <c r="L352" s="31"/>
      <c r="M352" s="31"/>
      <c r="N352" s="31"/>
      <c r="O352" s="31"/>
      <c r="P352" s="31"/>
      <c r="Q352" s="31"/>
      <c r="R352" s="31"/>
    </row>
    <row r="353" spans="6:18" x14ac:dyDescent="0.25">
      <c r="F353" s="31"/>
      <c r="G353" s="31"/>
      <c r="H353" s="31"/>
      <c r="I353" s="31"/>
      <c r="J353" s="31"/>
      <c r="K353" s="31"/>
      <c r="L353" s="31"/>
      <c r="M353" s="31"/>
      <c r="N353" s="31"/>
      <c r="O353" s="31"/>
      <c r="P353" s="31"/>
      <c r="Q353" s="31"/>
      <c r="R353" s="31"/>
    </row>
    <row r="354" spans="6:18" x14ac:dyDescent="0.25">
      <c r="F354" s="31"/>
      <c r="G354" s="31"/>
      <c r="H354" s="31"/>
      <c r="I354" s="31"/>
      <c r="J354" s="31"/>
      <c r="K354" s="31"/>
      <c r="L354" s="31"/>
      <c r="M354" s="31"/>
      <c r="N354" s="31"/>
      <c r="O354" s="31"/>
      <c r="P354" s="31"/>
      <c r="Q354" s="31"/>
      <c r="R354" s="31"/>
    </row>
    <row r="355" spans="6:18" x14ac:dyDescent="0.25">
      <c r="F355" s="31"/>
      <c r="G355" s="31"/>
      <c r="H355" s="31"/>
      <c r="I355" s="31"/>
      <c r="J355" s="31"/>
      <c r="K355" s="31"/>
      <c r="L355" s="31"/>
      <c r="M355" s="31"/>
      <c r="N355" s="31"/>
      <c r="O355" s="31"/>
      <c r="P355" s="31"/>
      <c r="Q355" s="31"/>
      <c r="R355" s="31"/>
    </row>
    <row r="356" spans="6:18" x14ac:dyDescent="0.25">
      <c r="F356" s="31"/>
      <c r="G356" s="31"/>
      <c r="H356" s="31"/>
      <c r="I356" s="31"/>
      <c r="J356" s="31"/>
      <c r="K356" s="31"/>
      <c r="L356" s="31"/>
      <c r="M356" s="31"/>
      <c r="N356" s="31"/>
      <c r="O356" s="31"/>
      <c r="P356" s="31"/>
      <c r="Q356" s="31"/>
      <c r="R356" s="31"/>
    </row>
    <row r="357" spans="6:18" x14ac:dyDescent="0.25">
      <c r="F357" s="31"/>
      <c r="G357" s="31"/>
      <c r="H357" s="31"/>
      <c r="I357" s="31"/>
      <c r="J357" s="31"/>
      <c r="K357" s="31"/>
      <c r="L357" s="31"/>
      <c r="M357" s="31"/>
      <c r="N357" s="31"/>
      <c r="O357" s="31"/>
      <c r="P357" s="31"/>
      <c r="Q357" s="31"/>
      <c r="R357" s="31"/>
    </row>
    <row r="358" spans="6:18" x14ac:dyDescent="0.25">
      <c r="F358" s="31"/>
      <c r="G358" s="31"/>
      <c r="H358" s="31"/>
      <c r="I358" s="31"/>
      <c r="J358" s="31"/>
      <c r="K358" s="31"/>
      <c r="L358" s="31"/>
      <c r="M358" s="31"/>
      <c r="N358" s="31"/>
      <c r="O358" s="31"/>
      <c r="P358" s="31"/>
      <c r="Q358" s="31"/>
      <c r="R358" s="31"/>
    </row>
    <row r="359" spans="6:18" x14ac:dyDescent="0.25">
      <c r="F359" s="31"/>
      <c r="G359" s="31"/>
      <c r="H359" s="31"/>
      <c r="I359" s="31"/>
      <c r="J359" s="31"/>
      <c r="K359" s="31"/>
      <c r="L359" s="31"/>
      <c r="M359" s="31"/>
      <c r="N359" s="31"/>
      <c r="O359" s="31"/>
      <c r="P359" s="31"/>
      <c r="Q359" s="31"/>
      <c r="R359" s="31"/>
    </row>
    <row r="360" spans="6:18" x14ac:dyDescent="0.25">
      <c r="F360" s="31"/>
      <c r="G360" s="31"/>
      <c r="H360" s="31"/>
      <c r="I360" s="31"/>
      <c r="J360" s="31"/>
      <c r="K360" s="31"/>
      <c r="L360" s="31"/>
      <c r="M360" s="31"/>
      <c r="N360" s="31"/>
      <c r="O360" s="31"/>
      <c r="P360" s="31"/>
      <c r="Q360" s="31"/>
      <c r="R360" s="31"/>
    </row>
    <row r="361" spans="6:18" x14ac:dyDescent="0.25">
      <c r="F361" s="31"/>
      <c r="G361" s="31"/>
      <c r="H361" s="31"/>
      <c r="I361" s="31"/>
      <c r="J361" s="31"/>
      <c r="K361" s="31"/>
      <c r="L361" s="31"/>
      <c r="M361" s="31"/>
      <c r="N361" s="31"/>
      <c r="O361" s="31"/>
      <c r="P361" s="31"/>
      <c r="Q361" s="31"/>
      <c r="R361" s="31"/>
    </row>
    <row r="362" spans="6:18" x14ac:dyDescent="0.25">
      <c r="F362" s="31"/>
      <c r="G362" s="31"/>
      <c r="H362" s="31"/>
      <c r="I362" s="31"/>
      <c r="J362" s="31"/>
      <c r="K362" s="31"/>
      <c r="L362" s="31"/>
      <c r="M362" s="31"/>
      <c r="N362" s="31"/>
      <c r="O362" s="31"/>
      <c r="P362" s="31"/>
      <c r="Q362" s="31"/>
      <c r="R362" s="31"/>
    </row>
    <row r="363" spans="6:18" x14ac:dyDescent="0.25">
      <c r="F363" s="31"/>
      <c r="G363" s="31"/>
      <c r="H363" s="31"/>
      <c r="I363" s="31"/>
      <c r="J363" s="31"/>
      <c r="K363" s="31"/>
      <c r="L363" s="31"/>
      <c r="M363" s="31"/>
      <c r="N363" s="31"/>
      <c r="O363" s="31"/>
      <c r="P363" s="31"/>
      <c r="Q363" s="31"/>
      <c r="R363" s="31"/>
    </row>
    <row r="364" spans="6:18" x14ac:dyDescent="0.25">
      <c r="F364" s="31"/>
      <c r="G364" s="31"/>
      <c r="H364" s="31"/>
      <c r="I364" s="31"/>
      <c r="J364" s="31"/>
      <c r="K364" s="31"/>
      <c r="L364" s="31"/>
      <c r="M364" s="31"/>
      <c r="N364" s="31"/>
      <c r="O364" s="31"/>
      <c r="P364" s="31"/>
      <c r="Q364" s="31"/>
      <c r="R364" s="31"/>
    </row>
    <row r="365" spans="6:18" x14ac:dyDescent="0.25">
      <c r="F365" s="31"/>
      <c r="G365" s="31"/>
      <c r="H365" s="31"/>
      <c r="I365" s="31"/>
      <c r="J365" s="31"/>
      <c r="K365" s="31"/>
      <c r="L365" s="31"/>
      <c r="M365" s="31"/>
      <c r="N365" s="31"/>
      <c r="O365" s="31"/>
      <c r="P365" s="31"/>
      <c r="Q365" s="31"/>
      <c r="R365" s="31"/>
    </row>
    <row r="366" spans="6:18" x14ac:dyDescent="0.25">
      <c r="F366" s="31"/>
      <c r="G366" s="31"/>
      <c r="H366" s="31"/>
      <c r="I366" s="31"/>
      <c r="J366" s="31"/>
      <c r="K366" s="31"/>
      <c r="L366" s="31"/>
      <c r="M366" s="31"/>
      <c r="N366" s="31"/>
      <c r="O366" s="31"/>
      <c r="P366" s="31"/>
      <c r="Q366" s="31"/>
      <c r="R366" s="31"/>
    </row>
    <row r="367" spans="6:18" x14ac:dyDescent="0.25">
      <c r="F367" s="31"/>
      <c r="G367" s="31"/>
      <c r="H367" s="31"/>
      <c r="I367" s="31"/>
      <c r="J367" s="31"/>
      <c r="K367" s="31"/>
      <c r="L367" s="31"/>
      <c r="M367" s="31"/>
      <c r="N367" s="31"/>
      <c r="O367" s="31"/>
      <c r="P367" s="31"/>
      <c r="Q367" s="31"/>
      <c r="R367" s="31"/>
    </row>
    <row r="368" spans="6:18" x14ac:dyDescent="0.25">
      <c r="F368" s="31"/>
      <c r="G368" s="31"/>
      <c r="H368" s="31"/>
      <c r="I368" s="31"/>
      <c r="J368" s="31"/>
      <c r="K368" s="31"/>
      <c r="L368" s="31"/>
      <c r="M368" s="31"/>
      <c r="N368" s="31"/>
      <c r="O368" s="31"/>
      <c r="P368" s="31"/>
      <c r="Q368" s="31"/>
      <c r="R368" s="31"/>
    </row>
    <row r="369" spans="6:18" x14ac:dyDescent="0.25">
      <c r="F369" s="31"/>
      <c r="G369" s="31"/>
      <c r="H369" s="31"/>
      <c r="I369" s="31"/>
      <c r="J369" s="31"/>
      <c r="K369" s="31"/>
      <c r="L369" s="31"/>
      <c r="M369" s="31"/>
      <c r="N369" s="31"/>
      <c r="O369" s="31"/>
      <c r="P369" s="31"/>
      <c r="Q369" s="31"/>
      <c r="R369" s="31"/>
    </row>
    <row r="370" spans="6:18" x14ac:dyDescent="0.25">
      <c r="F370" s="31"/>
      <c r="G370" s="31"/>
      <c r="H370" s="31"/>
      <c r="I370" s="31"/>
      <c r="J370" s="31"/>
      <c r="K370" s="31"/>
      <c r="L370" s="31"/>
      <c r="M370" s="31"/>
      <c r="N370" s="31"/>
      <c r="O370" s="31"/>
      <c r="P370" s="31"/>
      <c r="Q370" s="31"/>
      <c r="R370" s="31"/>
    </row>
    <row r="371" spans="6:18" x14ac:dyDescent="0.25">
      <c r="F371" s="31"/>
      <c r="G371" s="31"/>
      <c r="H371" s="31"/>
      <c r="I371" s="31"/>
      <c r="J371" s="31"/>
      <c r="K371" s="31"/>
      <c r="L371" s="31"/>
      <c r="M371" s="31"/>
      <c r="N371" s="31"/>
      <c r="O371" s="31"/>
      <c r="P371" s="31"/>
      <c r="Q371" s="31"/>
      <c r="R371" s="31"/>
    </row>
    <row r="372" spans="6:18" x14ac:dyDescent="0.25">
      <c r="F372" s="31"/>
      <c r="G372" s="31"/>
      <c r="H372" s="31"/>
      <c r="I372" s="31"/>
      <c r="J372" s="31"/>
      <c r="K372" s="31"/>
      <c r="L372" s="31"/>
      <c r="M372" s="31"/>
      <c r="N372" s="31"/>
      <c r="O372" s="31"/>
      <c r="P372" s="31"/>
      <c r="Q372" s="31"/>
      <c r="R372" s="31"/>
    </row>
    <row r="373" spans="6:18" x14ac:dyDescent="0.25">
      <c r="F373" s="31"/>
      <c r="G373" s="31"/>
      <c r="H373" s="31"/>
      <c r="I373" s="31"/>
      <c r="J373" s="31"/>
      <c r="K373" s="31"/>
      <c r="L373" s="31"/>
      <c r="M373" s="31"/>
      <c r="N373" s="31"/>
      <c r="O373" s="31"/>
      <c r="P373" s="31"/>
      <c r="Q373" s="31"/>
      <c r="R373" s="31"/>
    </row>
    <row r="374" spans="6:18" x14ac:dyDescent="0.25">
      <c r="F374" s="31"/>
      <c r="G374" s="31"/>
      <c r="H374" s="31"/>
      <c r="I374" s="31"/>
      <c r="J374" s="31"/>
      <c r="K374" s="31"/>
      <c r="L374" s="31"/>
      <c r="M374" s="31"/>
      <c r="N374" s="31"/>
      <c r="O374" s="31"/>
      <c r="P374" s="31"/>
      <c r="Q374" s="31"/>
      <c r="R374" s="31"/>
    </row>
    <row r="375" spans="6:18" x14ac:dyDescent="0.25">
      <c r="F375" s="31"/>
      <c r="G375" s="31"/>
      <c r="H375" s="31"/>
      <c r="I375" s="31"/>
      <c r="J375" s="31"/>
      <c r="K375" s="31"/>
      <c r="L375" s="31"/>
      <c r="M375" s="31"/>
      <c r="N375" s="31"/>
      <c r="O375" s="31"/>
      <c r="P375" s="31"/>
      <c r="Q375" s="31"/>
      <c r="R375" s="31"/>
    </row>
    <row r="376" spans="6:18" x14ac:dyDescent="0.25">
      <c r="F376" s="31"/>
      <c r="G376" s="31"/>
      <c r="H376" s="31"/>
      <c r="I376" s="31"/>
      <c r="J376" s="31"/>
      <c r="K376" s="31"/>
      <c r="L376" s="31"/>
      <c r="M376" s="31"/>
      <c r="N376" s="31"/>
      <c r="O376" s="31"/>
      <c r="P376" s="31"/>
      <c r="Q376" s="31"/>
      <c r="R376" s="31"/>
    </row>
    <row r="377" spans="6:18" x14ac:dyDescent="0.25">
      <c r="F377" s="31"/>
      <c r="G377" s="31"/>
      <c r="H377" s="31"/>
      <c r="I377" s="31"/>
      <c r="J377" s="31"/>
      <c r="K377" s="31"/>
      <c r="L377" s="31"/>
      <c r="M377" s="31"/>
      <c r="N377" s="31"/>
      <c r="O377" s="31"/>
      <c r="P377" s="31"/>
      <c r="Q377" s="31"/>
      <c r="R377" s="31"/>
    </row>
    <row r="378" spans="6:18" x14ac:dyDescent="0.25">
      <c r="F378" s="31"/>
      <c r="G378" s="31"/>
      <c r="H378" s="31"/>
      <c r="I378" s="31"/>
      <c r="J378" s="31"/>
      <c r="K378" s="31"/>
      <c r="L378" s="31"/>
      <c r="M378" s="31"/>
      <c r="N378" s="31"/>
      <c r="O378" s="31"/>
      <c r="P378" s="31"/>
      <c r="Q378" s="31"/>
      <c r="R378" s="31"/>
    </row>
    <row r="379" spans="6:18" x14ac:dyDescent="0.25">
      <c r="F379" s="31"/>
      <c r="G379" s="31"/>
      <c r="H379" s="31"/>
      <c r="I379" s="31"/>
      <c r="J379" s="31"/>
      <c r="K379" s="31"/>
      <c r="L379" s="31"/>
      <c r="M379" s="31"/>
      <c r="N379" s="31"/>
      <c r="O379" s="31"/>
      <c r="P379" s="31"/>
      <c r="Q379" s="31"/>
      <c r="R379" s="31"/>
    </row>
    <row r="380" spans="6:18" x14ac:dyDescent="0.25">
      <c r="F380" s="31"/>
      <c r="G380" s="31"/>
      <c r="H380" s="31"/>
      <c r="I380" s="31"/>
      <c r="J380" s="31"/>
      <c r="K380" s="31"/>
      <c r="L380" s="31"/>
      <c r="M380" s="31"/>
      <c r="N380" s="31"/>
      <c r="O380" s="31"/>
      <c r="P380" s="31"/>
      <c r="Q380" s="31"/>
      <c r="R380" s="31"/>
    </row>
    <row r="381" spans="6:18" x14ac:dyDescent="0.25">
      <c r="F381" s="31"/>
      <c r="G381" s="31"/>
      <c r="H381" s="31"/>
      <c r="I381" s="31"/>
      <c r="J381" s="31"/>
      <c r="K381" s="31"/>
      <c r="L381" s="31"/>
      <c r="M381" s="31"/>
      <c r="N381" s="31"/>
      <c r="O381" s="31"/>
      <c r="P381" s="31"/>
      <c r="Q381" s="31"/>
      <c r="R381" s="31"/>
    </row>
    <row r="382" spans="6:18" x14ac:dyDescent="0.25">
      <c r="F382" s="31"/>
      <c r="G382" s="31"/>
      <c r="H382" s="31"/>
      <c r="I382" s="31"/>
      <c r="J382" s="31"/>
      <c r="K382" s="31"/>
      <c r="L382" s="31"/>
      <c r="M382" s="31"/>
      <c r="N382" s="31"/>
      <c r="O382" s="31"/>
      <c r="P382" s="31"/>
      <c r="Q382" s="31"/>
      <c r="R382" s="31"/>
    </row>
    <row r="383" spans="6:18" x14ac:dyDescent="0.25">
      <c r="F383" s="31"/>
      <c r="G383" s="31"/>
      <c r="H383" s="31"/>
      <c r="I383" s="31"/>
      <c r="J383" s="31"/>
      <c r="K383" s="31"/>
      <c r="L383" s="31"/>
      <c r="M383" s="31"/>
      <c r="N383" s="31"/>
      <c r="O383" s="31"/>
      <c r="P383" s="31"/>
      <c r="Q383" s="31"/>
      <c r="R383" s="31"/>
    </row>
    <row r="384" spans="6:18" x14ac:dyDescent="0.25">
      <c r="F384" s="31"/>
      <c r="G384" s="31"/>
      <c r="H384" s="31"/>
      <c r="I384" s="31"/>
      <c r="J384" s="31"/>
      <c r="K384" s="31"/>
      <c r="L384" s="31"/>
      <c r="M384" s="31"/>
      <c r="N384" s="31"/>
      <c r="O384" s="31"/>
      <c r="P384" s="31"/>
      <c r="Q384" s="31"/>
      <c r="R384" s="31"/>
    </row>
    <row r="385" spans="6:18" x14ac:dyDescent="0.25">
      <c r="F385" s="31"/>
      <c r="G385" s="31"/>
      <c r="H385" s="31"/>
      <c r="I385" s="31"/>
      <c r="J385" s="31"/>
      <c r="K385" s="31"/>
      <c r="L385" s="31"/>
      <c r="M385" s="31"/>
      <c r="N385" s="31"/>
      <c r="O385" s="31"/>
      <c r="P385" s="31"/>
      <c r="Q385" s="31"/>
      <c r="R385" s="31"/>
    </row>
    <row r="386" spans="6:18" x14ac:dyDescent="0.25">
      <c r="F386" s="31"/>
      <c r="G386" s="31"/>
      <c r="H386" s="31"/>
      <c r="I386" s="31"/>
      <c r="J386" s="31"/>
      <c r="K386" s="31"/>
      <c r="L386" s="31"/>
      <c r="M386" s="31"/>
      <c r="N386" s="31"/>
      <c r="O386" s="31"/>
      <c r="P386" s="31"/>
      <c r="Q386" s="31"/>
      <c r="R386" s="31"/>
    </row>
    <row r="387" spans="6:18" x14ac:dyDescent="0.25">
      <c r="F387" s="31"/>
      <c r="G387" s="31"/>
      <c r="H387" s="31"/>
      <c r="I387" s="31"/>
      <c r="J387" s="31"/>
      <c r="K387" s="31"/>
      <c r="L387" s="31"/>
      <c r="M387" s="31"/>
      <c r="N387" s="31"/>
      <c r="O387" s="31"/>
      <c r="P387" s="31"/>
      <c r="Q387" s="31"/>
      <c r="R387" s="31"/>
    </row>
    <row r="388" spans="6:18" x14ac:dyDescent="0.25">
      <c r="F388" s="31"/>
      <c r="G388" s="31"/>
      <c r="H388" s="31"/>
      <c r="I388" s="31"/>
      <c r="J388" s="31"/>
      <c r="K388" s="31"/>
      <c r="L388" s="31"/>
      <c r="M388" s="31"/>
      <c r="N388" s="31"/>
      <c r="O388" s="31"/>
      <c r="P388" s="31"/>
      <c r="Q388" s="31"/>
      <c r="R388" s="31"/>
    </row>
    <row r="389" spans="6:18" x14ac:dyDescent="0.25">
      <c r="F389" s="31"/>
      <c r="G389" s="31"/>
      <c r="H389" s="31"/>
      <c r="I389" s="31"/>
      <c r="J389" s="31"/>
      <c r="K389" s="31"/>
      <c r="L389" s="31"/>
      <c r="M389" s="31"/>
      <c r="N389" s="31"/>
      <c r="O389" s="31"/>
      <c r="P389" s="31"/>
      <c r="Q389" s="31"/>
      <c r="R389" s="31"/>
    </row>
    <row r="390" spans="6:18" x14ac:dyDescent="0.25">
      <c r="F390" s="31"/>
      <c r="G390" s="31"/>
      <c r="H390" s="31"/>
      <c r="I390" s="31"/>
      <c r="J390" s="31"/>
      <c r="K390" s="31"/>
      <c r="L390" s="31"/>
      <c r="M390" s="31"/>
      <c r="N390" s="31"/>
      <c r="O390" s="31"/>
      <c r="P390" s="31"/>
      <c r="Q390" s="31"/>
      <c r="R390" s="31"/>
    </row>
    <row r="391" spans="6:18" x14ac:dyDescent="0.25">
      <c r="F391" s="31"/>
      <c r="G391" s="31"/>
      <c r="H391" s="31"/>
      <c r="I391" s="31"/>
      <c r="J391" s="31"/>
      <c r="K391" s="31"/>
      <c r="L391" s="31"/>
      <c r="M391" s="31"/>
      <c r="N391" s="31"/>
      <c r="O391" s="31"/>
      <c r="P391" s="31"/>
      <c r="Q391" s="31"/>
      <c r="R391" s="31"/>
    </row>
    <row r="392" spans="6:18" x14ac:dyDescent="0.25">
      <c r="F392" s="31"/>
      <c r="G392" s="31"/>
      <c r="H392" s="31"/>
      <c r="I392" s="31"/>
      <c r="J392" s="31"/>
      <c r="K392" s="31"/>
      <c r="L392" s="31"/>
      <c r="M392" s="31"/>
      <c r="N392" s="31"/>
      <c r="O392" s="31"/>
      <c r="P392" s="31"/>
      <c r="Q392" s="31"/>
      <c r="R392" s="31"/>
    </row>
    <row r="393" spans="6:18" x14ac:dyDescent="0.25">
      <c r="F393" s="31"/>
      <c r="G393" s="31"/>
      <c r="H393" s="31"/>
      <c r="I393" s="31"/>
      <c r="J393" s="31"/>
      <c r="K393" s="31"/>
      <c r="L393" s="31"/>
      <c r="M393" s="31"/>
      <c r="N393" s="31"/>
      <c r="O393" s="31"/>
      <c r="P393" s="31"/>
      <c r="Q393" s="31"/>
      <c r="R393" s="31"/>
    </row>
    <row r="394" spans="6:18" x14ac:dyDescent="0.25">
      <c r="F394" s="31"/>
      <c r="G394" s="31"/>
      <c r="H394" s="31"/>
      <c r="I394" s="31"/>
      <c r="J394" s="31"/>
      <c r="K394" s="31"/>
      <c r="L394" s="31"/>
      <c r="M394" s="31"/>
      <c r="N394" s="31"/>
      <c r="O394" s="31"/>
      <c r="P394" s="31"/>
      <c r="Q394" s="31"/>
      <c r="R394" s="31"/>
    </row>
    <row r="395" spans="6:18" x14ac:dyDescent="0.25">
      <c r="F395" s="31"/>
      <c r="G395" s="31"/>
      <c r="H395" s="31"/>
      <c r="I395" s="31"/>
      <c r="J395" s="31"/>
      <c r="K395" s="31"/>
      <c r="L395" s="31"/>
      <c r="M395" s="31"/>
      <c r="N395" s="31"/>
      <c r="O395" s="31"/>
      <c r="P395" s="31"/>
      <c r="Q395" s="31"/>
      <c r="R395" s="31"/>
    </row>
    <row r="396" spans="6:18" x14ac:dyDescent="0.25">
      <c r="F396" s="31"/>
      <c r="G396" s="31"/>
      <c r="H396" s="31"/>
      <c r="I396" s="31"/>
      <c r="J396" s="31"/>
      <c r="K396" s="31"/>
      <c r="L396" s="31"/>
      <c r="M396" s="31"/>
      <c r="N396" s="31"/>
      <c r="O396" s="31"/>
      <c r="P396" s="31"/>
      <c r="Q396" s="31"/>
      <c r="R396" s="31"/>
    </row>
    <row r="397" spans="6:18" x14ac:dyDescent="0.25">
      <c r="F397" s="31"/>
      <c r="G397" s="31"/>
      <c r="H397" s="31"/>
      <c r="I397" s="31"/>
      <c r="J397" s="31"/>
      <c r="K397" s="31"/>
      <c r="L397" s="31"/>
      <c r="M397" s="31"/>
      <c r="N397" s="31"/>
      <c r="O397" s="31"/>
      <c r="P397" s="31"/>
      <c r="Q397" s="31"/>
      <c r="R397" s="31"/>
    </row>
    <row r="398" spans="6:18" x14ac:dyDescent="0.25">
      <c r="F398" s="31"/>
      <c r="G398" s="31"/>
      <c r="H398" s="31"/>
      <c r="I398" s="31"/>
      <c r="J398" s="31"/>
      <c r="K398" s="31"/>
      <c r="L398" s="31"/>
      <c r="M398" s="31"/>
      <c r="N398" s="31"/>
      <c r="O398" s="31"/>
      <c r="P398" s="31"/>
      <c r="Q398" s="31"/>
      <c r="R398" s="31"/>
    </row>
    <row r="399" spans="6:18" x14ac:dyDescent="0.25">
      <c r="F399" s="31"/>
      <c r="G399" s="31"/>
      <c r="H399" s="31"/>
      <c r="I399" s="31"/>
      <c r="J399" s="31"/>
      <c r="K399" s="31"/>
      <c r="L399" s="31"/>
      <c r="M399" s="31"/>
      <c r="N399" s="31"/>
      <c r="O399" s="31"/>
      <c r="P399" s="31"/>
      <c r="Q399" s="31"/>
      <c r="R399" s="31"/>
    </row>
    <row r="400" spans="6:18" x14ac:dyDescent="0.25">
      <c r="F400" s="31"/>
      <c r="G400" s="31"/>
      <c r="H400" s="31"/>
      <c r="I400" s="31"/>
      <c r="J400" s="31"/>
      <c r="K400" s="31"/>
      <c r="L400" s="31"/>
      <c r="M400" s="31"/>
      <c r="N400" s="31"/>
      <c r="O400" s="31"/>
      <c r="P400" s="31"/>
      <c r="Q400" s="31"/>
      <c r="R400" s="31"/>
    </row>
    <row r="401" spans="6:18" x14ac:dyDescent="0.25">
      <c r="F401" s="31"/>
      <c r="G401" s="31"/>
      <c r="H401" s="31"/>
      <c r="I401" s="31"/>
      <c r="J401" s="31"/>
      <c r="K401" s="31"/>
      <c r="L401" s="31"/>
      <c r="M401" s="31"/>
      <c r="N401" s="31"/>
      <c r="O401" s="31"/>
      <c r="P401" s="31"/>
      <c r="Q401" s="31"/>
      <c r="R401" s="31"/>
    </row>
    <row r="402" spans="6:18" x14ac:dyDescent="0.25">
      <c r="F402" s="31"/>
      <c r="G402" s="31"/>
      <c r="H402" s="31"/>
      <c r="I402" s="31"/>
      <c r="J402" s="31"/>
      <c r="K402" s="31"/>
      <c r="L402" s="31"/>
      <c r="M402" s="31"/>
      <c r="N402" s="31"/>
      <c r="O402" s="31"/>
      <c r="P402" s="31"/>
      <c r="Q402" s="31"/>
      <c r="R402" s="31"/>
    </row>
    <row r="403" spans="6:18" x14ac:dyDescent="0.25">
      <c r="F403" s="31"/>
      <c r="G403" s="31"/>
      <c r="H403" s="31"/>
      <c r="I403" s="31"/>
      <c r="J403" s="31"/>
      <c r="K403" s="31"/>
      <c r="L403" s="31"/>
      <c r="M403" s="31"/>
      <c r="N403" s="31"/>
      <c r="O403" s="31"/>
      <c r="P403" s="31"/>
      <c r="Q403" s="31"/>
      <c r="R403" s="31"/>
    </row>
    <row r="404" spans="6:18" x14ac:dyDescent="0.25">
      <c r="F404" s="31"/>
      <c r="G404" s="31"/>
      <c r="H404" s="31"/>
      <c r="I404" s="31"/>
      <c r="J404" s="31"/>
      <c r="K404" s="31"/>
      <c r="L404" s="31"/>
      <c r="M404" s="31"/>
      <c r="N404" s="31"/>
      <c r="O404" s="31"/>
      <c r="P404" s="31"/>
      <c r="Q404" s="31"/>
      <c r="R404" s="31"/>
    </row>
    <row r="405" spans="6:18" x14ac:dyDescent="0.25">
      <c r="F405" s="31"/>
      <c r="G405" s="31"/>
      <c r="H405" s="31"/>
      <c r="I405" s="31"/>
      <c r="J405" s="31"/>
      <c r="K405" s="31"/>
      <c r="L405" s="31"/>
      <c r="M405" s="31"/>
      <c r="N405" s="31"/>
      <c r="O405" s="31"/>
      <c r="P405" s="31"/>
      <c r="Q405" s="31"/>
      <c r="R405" s="31"/>
    </row>
    <row r="406" spans="6:18" x14ac:dyDescent="0.25">
      <c r="F406" s="31"/>
      <c r="G406" s="31"/>
      <c r="H406" s="31"/>
      <c r="I406" s="31"/>
      <c r="J406" s="31"/>
      <c r="K406" s="31"/>
      <c r="L406" s="31"/>
      <c r="M406" s="31"/>
      <c r="N406" s="31"/>
      <c r="O406" s="31"/>
      <c r="P406" s="31"/>
      <c r="Q406" s="31"/>
      <c r="R406" s="31"/>
    </row>
    <row r="407" spans="6:18" x14ac:dyDescent="0.25">
      <c r="F407" s="31"/>
      <c r="G407" s="31"/>
      <c r="H407" s="31"/>
      <c r="I407" s="31"/>
      <c r="J407" s="31"/>
      <c r="K407" s="31"/>
      <c r="L407" s="31"/>
      <c r="M407" s="31"/>
      <c r="N407" s="31"/>
      <c r="O407" s="31"/>
      <c r="P407" s="31"/>
      <c r="Q407" s="31"/>
      <c r="R407" s="31"/>
    </row>
    <row r="408" spans="6:18" x14ac:dyDescent="0.25">
      <c r="F408" s="31"/>
      <c r="G408" s="31"/>
      <c r="H408" s="31"/>
      <c r="I408" s="31"/>
      <c r="J408" s="31"/>
      <c r="K408" s="31"/>
      <c r="L408" s="31"/>
      <c r="M408" s="31"/>
      <c r="N408" s="31"/>
      <c r="O408" s="31"/>
      <c r="P408" s="31"/>
      <c r="Q408" s="31"/>
      <c r="R408" s="31"/>
    </row>
    <row r="409" spans="6:18" x14ac:dyDescent="0.25">
      <c r="F409" s="31"/>
      <c r="G409" s="31"/>
      <c r="H409" s="31"/>
      <c r="I409" s="31"/>
      <c r="J409" s="31"/>
      <c r="K409" s="31"/>
      <c r="L409" s="31"/>
      <c r="M409" s="31"/>
      <c r="N409" s="31"/>
      <c r="O409" s="31"/>
      <c r="P409" s="31"/>
      <c r="Q409" s="31"/>
      <c r="R409" s="31"/>
    </row>
    <row r="410" spans="6:18" x14ac:dyDescent="0.25">
      <c r="F410" s="31"/>
      <c r="G410" s="31"/>
      <c r="H410" s="31"/>
      <c r="I410" s="31"/>
      <c r="J410" s="31"/>
      <c r="K410" s="31"/>
      <c r="L410" s="31"/>
      <c r="M410" s="31"/>
      <c r="N410" s="31"/>
      <c r="O410" s="31"/>
      <c r="P410" s="31"/>
      <c r="Q410" s="31"/>
      <c r="R410" s="31"/>
    </row>
    <row r="411" spans="6:18" x14ac:dyDescent="0.25">
      <c r="F411" s="31"/>
      <c r="G411" s="31"/>
      <c r="H411" s="31"/>
      <c r="I411" s="31"/>
      <c r="J411" s="31"/>
      <c r="K411" s="31"/>
      <c r="L411" s="31"/>
      <c r="M411" s="31"/>
      <c r="N411" s="31"/>
      <c r="O411" s="31"/>
      <c r="P411" s="31"/>
      <c r="Q411" s="31"/>
      <c r="R411" s="31"/>
    </row>
    <row r="412" spans="6:18" x14ac:dyDescent="0.25">
      <c r="F412" s="31"/>
      <c r="G412" s="31"/>
      <c r="H412" s="31"/>
      <c r="I412" s="31"/>
      <c r="J412" s="31"/>
      <c r="K412" s="31"/>
      <c r="L412" s="31"/>
      <c r="M412" s="31"/>
      <c r="N412" s="31"/>
      <c r="O412" s="31"/>
      <c r="P412" s="31"/>
      <c r="Q412" s="31"/>
      <c r="R412" s="31"/>
    </row>
    <row r="413" spans="6:18" x14ac:dyDescent="0.25">
      <c r="F413" s="31"/>
      <c r="G413" s="31"/>
      <c r="H413" s="31"/>
      <c r="I413" s="31"/>
      <c r="J413" s="31"/>
      <c r="K413" s="31"/>
      <c r="L413" s="31"/>
      <c r="M413" s="31"/>
      <c r="N413" s="31"/>
      <c r="O413" s="31"/>
      <c r="P413" s="31"/>
      <c r="Q413" s="31"/>
      <c r="R413" s="31"/>
    </row>
    <row r="414" spans="6:18" x14ac:dyDescent="0.25">
      <c r="F414" s="31"/>
      <c r="G414" s="31"/>
      <c r="H414" s="31"/>
      <c r="I414" s="31"/>
      <c r="J414" s="31"/>
      <c r="K414" s="31"/>
      <c r="L414" s="31"/>
      <c r="M414" s="31"/>
      <c r="N414" s="31"/>
      <c r="O414" s="31"/>
      <c r="P414" s="31"/>
      <c r="Q414" s="31"/>
      <c r="R414" s="31"/>
    </row>
    <row r="415" spans="6:18" x14ac:dyDescent="0.25">
      <c r="F415" s="31"/>
      <c r="G415" s="31"/>
      <c r="H415" s="31"/>
      <c r="I415" s="31"/>
      <c r="J415" s="31"/>
      <c r="K415" s="31"/>
      <c r="L415" s="31"/>
      <c r="M415" s="31"/>
      <c r="N415" s="31"/>
      <c r="O415" s="31"/>
      <c r="P415" s="31"/>
      <c r="Q415" s="31"/>
      <c r="R415" s="31"/>
    </row>
    <row r="416" spans="6:18" x14ac:dyDescent="0.25">
      <c r="F416" s="31"/>
      <c r="G416" s="31"/>
      <c r="H416" s="31"/>
      <c r="I416" s="31"/>
      <c r="J416" s="31"/>
      <c r="K416" s="31"/>
      <c r="L416" s="31"/>
      <c r="M416" s="31"/>
      <c r="N416" s="31"/>
      <c r="O416" s="31"/>
      <c r="P416" s="31"/>
      <c r="Q416" s="31"/>
      <c r="R416" s="31"/>
    </row>
    <row r="417" spans="6:18" x14ac:dyDescent="0.25">
      <c r="F417" s="31"/>
      <c r="G417" s="31"/>
      <c r="H417" s="31"/>
      <c r="I417" s="31"/>
      <c r="J417" s="31"/>
      <c r="K417" s="31"/>
      <c r="L417" s="31"/>
      <c r="M417" s="31"/>
      <c r="N417" s="31"/>
      <c r="O417" s="31"/>
      <c r="P417" s="31"/>
      <c r="Q417" s="31"/>
      <c r="R417" s="31"/>
    </row>
    <row r="418" spans="6:18" x14ac:dyDescent="0.25">
      <c r="F418" s="31"/>
      <c r="G418" s="31"/>
      <c r="H418" s="31"/>
      <c r="I418" s="31"/>
      <c r="J418" s="31"/>
      <c r="K418" s="31"/>
      <c r="L418" s="31"/>
      <c r="M418" s="31"/>
      <c r="N418" s="31"/>
      <c r="O418" s="31"/>
      <c r="P418" s="31"/>
      <c r="Q418" s="31"/>
      <c r="R418" s="31"/>
    </row>
    <row r="419" spans="6:18" x14ac:dyDescent="0.25">
      <c r="F419" s="31"/>
      <c r="G419" s="31"/>
      <c r="H419" s="31"/>
      <c r="I419" s="31"/>
      <c r="J419" s="31"/>
      <c r="K419" s="31"/>
      <c r="L419" s="31"/>
      <c r="M419" s="31"/>
      <c r="N419" s="31"/>
      <c r="O419" s="31"/>
      <c r="P419" s="31"/>
      <c r="Q419" s="31"/>
      <c r="R419" s="31"/>
    </row>
    <row r="420" spans="6:18" x14ac:dyDescent="0.25">
      <c r="F420" s="31"/>
      <c r="G420" s="31"/>
      <c r="H420" s="31"/>
      <c r="I420" s="31"/>
      <c r="J420" s="31"/>
      <c r="K420" s="31"/>
      <c r="L420" s="31"/>
      <c r="M420" s="31"/>
      <c r="N420" s="31"/>
      <c r="O420" s="31"/>
      <c r="P420" s="31"/>
      <c r="Q420" s="31"/>
      <c r="R420" s="31"/>
    </row>
    <row r="421" spans="6:18" x14ac:dyDescent="0.25">
      <c r="F421" s="31"/>
      <c r="G421" s="31"/>
      <c r="H421" s="31"/>
      <c r="I421" s="31"/>
      <c r="J421" s="31"/>
      <c r="K421" s="31"/>
      <c r="L421" s="31"/>
      <c r="M421" s="31"/>
      <c r="N421" s="31"/>
      <c r="O421" s="31"/>
      <c r="P421" s="31"/>
      <c r="Q421" s="31"/>
      <c r="R421" s="31"/>
    </row>
    <row r="422" spans="6:18" x14ac:dyDescent="0.25">
      <c r="F422" s="31"/>
      <c r="G422" s="31"/>
      <c r="H422" s="31"/>
      <c r="I422" s="31"/>
      <c r="J422" s="31"/>
      <c r="K422" s="31"/>
      <c r="L422" s="31"/>
      <c r="M422" s="31"/>
      <c r="N422" s="31"/>
      <c r="O422" s="31"/>
      <c r="P422" s="31"/>
      <c r="Q422" s="31"/>
      <c r="R422" s="31"/>
    </row>
    <row r="423" spans="6:18" x14ac:dyDescent="0.25">
      <c r="F423" s="31"/>
      <c r="G423" s="31"/>
      <c r="H423" s="31"/>
      <c r="I423" s="31"/>
      <c r="J423" s="31"/>
      <c r="K423" s="31"/>
      <c r="L423" s="31"/>
      <c r="M423" s="31"/>
      <c r="N423" s="31"/>
      <c r="O423" s="31"/>
      <c r="P423" s="31"/>
      <c r="Q423" s="31"/>
      <c r="R423" s="31"/>
    </row>
    <row r="424" spans="6:18" x14ac:dyDescent="0.25">
      <c r="F424" s="31"/>
      <c r="G424" s="31"/>
      <c r="H424" s="31"/>
      <c r="I424" s="31"/>
      <c r="J424" s="31"/>
      <c r="K424" s="31"/>
      <c r="L424" s="31"/>
      <c r="M424" s="31"/>
      <c r="N424" s="31"/>
      <c r="O424" s="31"/>
      <c r="P424" s="31"/>
      <c r="Q424" s="31"/>
      <c r="R424" s="31"/>
    </row>
    <row r="425" spans="6:18" x14ac:dyDescent="0.25">
      <c r="F425" s="31"/>
      <c r="G425" s="31"/>
      <c r="H425" s="31"/>
      <c r="I425" s="31"/>
      <c r="J425" s="31"/>
      <c r="K425" s="31"/>
      <c r="L425" s="31"/>
      <c r="M425" s="31"/>
      <c r="N425" s="31"/>
      <c r="O425" s="31"/>
      <c r="P425" s="31"/>
      <c r="Q425" s="31"/>
      <c r="R425" s="31"/>
    </row>
    <row r="426" spans="6:18" x14ac:dyDescent="0.25">
      <c r="F426" s="31"/>
      <c r="G426" s="31"/>
      <c r="H426" s="31"/>
      <c r="I426" s="31"/>
      <c r="J426" s="31"/>
      <c r="K426" s="31"/>
      <c r="L426" s="31"/>
      <c r="M426" s="31"/>
      <c r="N426" s="31"/>
      <c r="O426" s="31"/>
      <c r="P426" s="31"/>
      <c r="Q426" s="31"/>
      <c r="R426" s="31"/>
    </row>
    <row r="427" spans="6:18" x14ac:dyDescent="0.25">
      <c r="F427" s="31"/>
      <c r="G427" s="31"/>
      <c r="H427" s="31"/>
      <c r="I427" s="31"/>
      <c r="J427" s="31"/>
      <c r="K427" s="31"/>
      <c r="L427" s="31"/>
      <c r="M427" s="31"/>
      <c r="N427" s="31"/>
      <c r="O427" s="31"/>
      <c r="P427" s="31"/>
      <c r="Q427" s="31"/>
      <c r="R427" s="31"/>
    </row>
    <row r="428" spans="6:18" x14ac:dyDescent="0.25">
      <c r="F428" s="31"/>
      <c r="G428" s="31"/>
      <c r="H428" s="31"/>
      <c r="I428" s="31"/>
      <c r="J428" s="31"/>
      <c r="K428" s="31"/>
      <c r="L428" s="31"/>
      <c r="M428" s="31"/>
      <c r="N428" s="31"/>
      <c r="O428" s="31"/>
      <c r="P428" s="31"/>
      <c r="Q428" s="31"/>
      <c r="R428" s="31"/>
    </row>
    <row r="429" spans="6:18" x14ac:dyDescent="0.25">
      <c r="F429" s="31"/>
      <c r="G429" s="31"/>
      <c r="H429" s="31"/>
      <c r="I429" s="31"/>
      <c r="J429" s="31"/>
      <c r="K429" s="31"/>
      <c r="L429" s="31"/>
      <c r="M429" s="31"/>
      <c r="N429" s="31"/>
      <c r="O429" s="31"/>
      <c r="P429" s="31"/>
      <c r="Q429" s="31"/>
      <c r="R429" s="31"/>
    </row>
    <row r="430" spans="6:18" x14ac:dyDescent="0.25">
      <c r="F430" s="31"/>
      <c r="G430" s="31"/>
      <c r="H430" s="31"/>
      <c r="I430" s="31"/>
      <c r="J430" s="31"/>
      <c r="K430" s="31"/>
      <c r="L430" s="31"/>
      <c r="M430" s="31"/>
      <c r="N430" s="31"/>
      <c r="O430" s="31"/>
      <c r="P430" s="31"/>
      <c r="Q430" s="31"/>
      <c r="R430" s="31"/>
    </row>
    <row r="431" spans="6:18" x14ac:dyDescent="0.25">
      <c r="F431" s="31"/>
      <c r="G431" s="31"/>
      <c r="H431" s="31"/>
      <c r="I431" s="31"/>
      <c r="J431" s="31"/>
      <c r="K431" s="31"/>
      <c r="L431" s="31"/>
      <c r="M431" s="31"/>
      <c r="N431" s="31"/>
      <c r="O431" s="31"/>
      <c r="P431" s="31"/>
      <c r="Q431" s="31"/>
      <c r="R431" s="31"/>
    </row>
    <row r="432" spans="6:18" x14ac:dyDescent="0.25">
      <c r="F432" s="31"/>
      <c r="G432" s="31"/>
      <c r="H432" s="31"/>
      <c r="I432" s="31"/>
      <c r="J432" s="31"/>
      <c r="K432" s="31"/>
      <c r="L432" s="31"/>
      <c r="M432" s="31"/>
      <c r="N432" s="31"/>
      <c r="O432" s="31"/>
      <c r="P432" s="31"/>
      <c r="Q432" s="31"/>
      <c r="R432" s="31"/>
    </row>
    <row r="433" spans="6:18" x14ac:dyDescent="0.25">
      <c r="F433" s="31"/>
      <c r="G433" s="31"/>
      <c r="H433" s="31"/>
      <c r="I433" s="31"/>
      <c r="J433" s="31"/>
      <c r="K433" s="31"/>
      <c r="L433" s="31"/>
      <c r="M433" s="31"/>
      <c r="N433" s="31"/>
      <c r="O433" s="31"/>
      <c r="P433" s="31"/>
      <c r="Q433" s="31"/>
      <c r="R433" s="31"/>
    </row>
    <row r="434" spans="6:18" x14ac:dyDescent="0.25">
      <c r="F434" s="31"/>
      <c r="G434" s="31"/>
      <c r="H434" s="31"/>
      <c r="I434" s="31"/>
      <c r="J434" s="31"/>
      <c r="K434" s="31"/>
      <c r="L434" s="31"/>
      <c r="M434" s="31"/>
      <c r="N434" s="31"/>
      <c r="O434" s="31"/>
      <c r="P434" s="31"/>
      <c r="Q434" s="31"/>
      <c r="R434" s="31"/>
    </row>
    <row r="435" spans="6:18" x14ac:dyDescent="0.25">
      <c r="F435" s="31"/>
      <c r="G435" s="31"/>
      <c r="H435" s="31"/>
      <c r="I435" s="31"/>
      <c r="J435" s="31"/>
      <c r="K435" s="31"/>
      <c r="L435" s="31"/>
      <c r="M435" s="31"/>
      <c r="N435" s="31"/>
      <c r="O435" s="31"/>
      <c r="P435" s="31"/>
      <c r="Q435" s="31"/>
      <c r="R435" s="31"/>
    </row>
    <row r="436" spans="6:18" x14ac:dyDescent="0.25">
      <c r="F436" s="31"/>
      <c r="G436" s="31"/>
      <c r="H436" s="31"/>
      <c r="I436" s="31"/>
      <c r="J436" s="31"/>
      <c r="K436" s="31"/>
      <c r="L436" s="31"/>
      <c r="M436" s="31"/>
      <c r="N436" s="31"/>
      <c r="O436" s="31"/>
      <c r="P436" s="31"/>
      <c r="Q436" s="31"/>
      <c r="R436" s="31"/>
    </row>
    <row r="437" spans="6:18" x14ac:dyDescent="0.25">
      <c r="F437" s="31"/>
      <c r="G437" s="31"/>
      <c r="H437" s="31"/>
      <c r="I437" s="31"/>
      <c r="J437" s="31"/>
      <c r="K437" s="31"/>
      <c r="L437" s="31"/>
      <c r="M437" s="31"/>
      <c r="N437" s="31"/>
      <c r="O437" s="31"/>
      <c r="P437" s="31"/>
      <c r="Q437" s="31"/>
      <c r="R437" s="31"/>
    </row>
    <row r="438" spans="6:18" x14ac:dyDescent="0.25">
      <c r="F438" s="31"/>
      <c r="G438" s="31"/>
      <c r="H438" s="31"/>
      <c r="I438" s="31"/>
      <c r="J438" s="31"/>
      <c r="K438" s="31"/>
      <c r="L438" s="31"/>
      <c r="M438" s="31"/>
      <c r="N438" s="31"/>
      <c r="O438" s="31"/>
      <c r="P438" s="31"/>
      <c r="Q438" s="31"/>
      <c r="R438" s="31"/>
    </row>
    <row r="439" spans="6:18" x14ac:dyDescent="0.25">
      <c r="F439" s="31"/>
      <c r="G439" s="31"/>
      <c r="H439" s="31"/>
      <c r="I439" s="31"/>
      <c r="J439" s="31"/>
      <c r="K439" s="31"/>
      <c r="L439" s="31"/>
      <c r="M439" s="31"/>
      <c r="N439" s="31"/>
      <c r="O439" s="31"/>
      <c r="P439" s="31"/>
      <c r="Q439" s="31"/>
      <c r="R439" s="31"/>
    </row>
    <row r="440" spans="6:18" x14ac:dyDescent="0.25">
      <c r="F440" s="31"/>
      <c r="G440" s="31"/>
      <c r="H440" s="31"/>
      <c r="I440" s="31"/>
      <c r="J440" s="31"/>
      <c r="K440" s="31"/>
      <c r="L440" s="31"/>
      <c r="M440" s="31"/>
      <c r="N440" s="31"/>
      <c r="O440" s="31"/>
      <c r="P440" s="31"/>
      <c r="Q440" s="31"/>
      <c r="R440" s="31"/>
    </row>
    <row r="441" spans="6:18" x14ac:dyDescent="0.25">
      <c r="F441" s="31"/>
      <c r="G441" s="31"/>
      <c r="H441" s="31"/>
      <c r="I441" s="31"/>
      <c r="J441" s="31"/>
      <c r="K441" s="31"/>
      <c r="L441" s="31"/>
      <c r="M441" s="31"/>
      <c r="N441" s="31"/>
      <c r="O441" s="31"/>
      <c r="P441" s="31"/>
      <c r="Q441" s="31"/>
      <c r="R441" s="31"/>
    </row>
    <row r="442" spans="6:18" x14ac:dyDescent="0.25">
      <c r="F442" s="31"/>
      <c r="G442" s="31"/>
      <c r="H442" s="31"/>
      <c r="I442" s="31"/>
      <c r="J442" s="31"/>
      <c r="K442" s="31"/>
      <c r="L442" s="31"/>
      <c r="M442" s="31"/>
      <c r="N442" s="31"/>
      <c r="O442" s="31"/>
      <c r="P442" s="31"/>
      <c r="Q442" s="31"/>
      <c r="R442" s="31"/>
    </row>
    <row r="443" spans="6:18" x14ac:dyDescent="0.25">
      <c r="F443" s="31"/>
      <c r="G443" s="31"/>
      <c r="H443" s="31"/>
      <c r="I443" s="31"/>
      <c r="J443" s="31"/>
      <c r="K443" s="31"/>
      <c r="L443" s="31"/>
      <c r="M443" s="31"/>
      <c r="N443" s="31"/>
      <c r="O443" s="31"/>
      <c r="P443" s="31"/>
      <c r="Q443" s="31"/>
      <c r="R443" s="31"/>
    </row>
    <row r="444" spans="6:18" x14ac:dyDescent="0.25">
      <c r="F444" s="31"/>
      <c r="G444" s="31"/>
      <c r="H444" s="31"/>
      <c r="I444" s="31"/>
      <c r="J444" s="31"/>
      <c r="K444" s="31"/>
      <c r="L444" s="31"/>
      <c r="M444" s="31"/>
      <c r="N444" s="31"/>
      <c r="O444" s="31"/>
      <c r="P444" s="31"/>
      <c r="Q444" s="31"/>
      <c r="R444" s="31"/>
    </row>
    <row r="445" spans="6:18" x14ac:dyDescent="0.25">
      <c r="F445" s="31"/>
      <c r="G445" s="31"/>
      <c r="H445" s="31"/>
      <c r="I445" s="31"/>
      <c r="J445" s="31"/>
      <c r="K445" s="31"/>
      <c r="L445" s="31"/>
      <c r="M445" s="31"/>
      <c r="N445" s="31"/>
      <c r="O445" s="31"/>
      <c r="P445" s="31"/>
      <c r="Q445" s="31"/>
      <c r="R445" s="31"/>
    </row>
    <row r="446" spans="6:18" x14ac:dyDescent="0.25">
      <c r="F446" s="31"/>
      <c r="G446" s="31"/>
      <c r="H446" s="31"/>
      <c r="I446" s="31"/>
      <c r="J446" s="31"/>
      <c r="K446" s="31"/>
      <c r="L446" s="31"/>
      <c r="M446" s="31"/>
      <c r="N446" s="31"/>
      <c r="O446" s="31"/>
      <c r="P446" s="31"/>
      <c r="Q446" s="31"/>
      <c r="R446" s="31"/>
    </row>
    <row r="447" spans="6:18" x14ac:dyDescent="0.25">
      <c r="F447" s="31"/>
      <c r="G447" s="31"/>
      <c r="H447" s="31"/>
      <c r="I447" s="31"/>
      <c r="J447" s="31"/>
      <c r="K447" s="31"/>
      <c r="L447" s="31"/>
      <c r="M447" s="31"/>
      <c r="N447" s="31"/>
      <c r="O447" s="31"/>
      <c r="P447" s="31"/>
      <c r="Q447" s="31"/>
      <c r="R447" s="31"/>
    </row>
    <row r="448" spans="6:18" x14ac:dyDescent="0.25">
      <c r="F448" s="31"/>
      <c r="G448" s="31"/>
      <c r="H448" s="31"/>
      <c r="I448" s="31"/>
      <c r="J448" s="31"/>
      <c r="K448" s="31"/>
      <c r="L448" s="31"/>
      <c r="M448" s="31"/>
      <c r="N448" s="31"/>
      <c r="O448" s="31"/>
      <c r="P448" s="31"/>
      <c r="Q448" s="31"/>
      <c r="R448" s="31"/>
    </row>
    <row r="449" spans="6:18" x14ac:dyDescent="0.25">
      <c r="F449" s="31"/>
      <c r="G449" s="31"/>
      <c r="H449" s="31"/>
      <c r="I449" s="31"/>
      <c r="J449" s="31"/>
      <c r="K449" s="31"/>
      <c r="L449" s="31"/>
      <c r="M449" s="31"/>
      <c r="N449" s="31"/>
      <c r="O449" s="31"/>
      <c r="P449" s="31"/>
      <c r="Q449" s="31"/>
      <c r="R449" s="31"/>
    </row>
    <row r="450" spans="6:18" x14ac:dyDescent="0.25">
      <c r="F450" s="31"/>
      <c r="G450" s="31"/>
      <c r="H450" s="31"/>
      <c r="I450" s="31"/>
      <c r="J450" s="31"/>
      <c r="K450" s="31"/>
      <c r="L450" s="31"/>
      <c r="M450" s="31"/>
      <c r="N450" s="31"/>
      <c r="O450" s="31"/>
      <c r="P450" s="31"/>
      <c r="Q450" s="31"/>
      <c r="R450" s="31"/>
    </row>
    <row r="451" spans="6:18" x14ac:dyDescent="0.25">
      <c r="F451" s="31"/>
      <c r="G451" s="31"/>
      <c r="H451" s="31"/>
      <c r="I451" s="31"/>
      <c r="J451" s="31"/>
      <c r="K451" s="31"/>
      <c r="L451" s="31"/>
      <c r="M451" s="31"/>
      <c r="N451" s="31"/>
      <c r="O451" s="31"/>
      <c r="P451" s="31"/>
      <c r="Q451" s="31"/>
      <c r="R451" s="31"/>
    </row>
    <row r="452" spans="6:18" x14ac:dyDescent="0.25">
      <c r="F452" s="31"/>
      <c r="G452" s="31"/>
      <c r="H452" s="31"/>
      <c r="I452" s="31"/>
      <c r="J452" s="31"/>
      <c r="K452" s="31"/>
      <c r="L452" s="31"/>
      <c r="M452" s="31"/>
      <c r="N452" s="31"/>
      <c r="O452" s="31"/>
      <c r="P452" s="31"/>
      <c r="Q452" s="31"/>
      <c r="R452" s="31"/>
    </row>
    <row r="453" spans="6:18" x14ac:dyDescent="0.25">
      <c r="F453" s="31"/>
      <c r="G453" s="31"/>
      <c r="H453" s="31"/>
      <c r="I453" s="31"/>
      <c r="J453" s="31"/>
      <c r="K453" s="31"/>
      <c r="L453" s="31"/>
      <c r="M453" s="31"/>
      <c r="N453" s="31"/>
      <c r="O453" s="31"/>
      <c r="P453" s="31"/>
      <c r="Q453" s="31"/>
      <c r="R453" s="31"/>
    </row>
    <row r="454" spans="6:18" x14ac:dyDescent="0.25">
      <c r="F454" s="31"/>
      <c r="G454" s="31"/>
      <c r="H454" s="31"/>
      <c r="I454" s="31"/>
      <c r="J454" s="31"/>
      <c r="K454" s="31"/>
      <c r="L454" s="31"/>
      <c r="M454" s="31"/>
      <c r="N454" s="31"/>
      <c r="O454" s="31"/>
      <c r="P454" s="31"/>
      <c r="Q454" s="31"/>
      <c r="R454" s="31"/>
    </row>
    <row r="455" spans="6:18" x14ac:dyDescent="0.25">
      <c r="F455" s="31"/>
      <c r="G455" s="31"/>
      <c r="H455" s="31"/>
      <c r="I455" s="31"/>
      <c r="J455" s="31"/>
      <c r="K455" s="31"/>
      <c r="L455" s="31"/>
      <c r="M455" s="31"/>
      <c r="N455" s="31"/>
      <c r="O455" s="31"/>
      <c r="P455" s="31"/>
      <c r="Q455" s="31"/>
      <c r="R455" s="31"/>
    </row>
    <row r="456" spans="6:18" x14ac:dyDescent="0.25">
      <c r="F456" s="31"/>
      <c r="G456" s="31"/>
      <c r="H456" s="31"/>
      <c r="I456" s="31"/>
      <c r="J456" s="31"/>
      <c r="K456" s="31"/>
      <c r="L456" s="31"/>
      <c r="M456" s="31"/>
      <c r="N456" s="31"/>
      <c r="O456" s="31"/>
      <c r="P456" s="31"/>
      <c r="Q456" s="31"/>
      <c r="R456" s="31"/>
    </row>
    <row r="457" spans="6:18" x14ac:dyDescent="0.25">
      <c r="F457" s="31"/>
      <c r="G457" s="31"/>
      <c r="H457" s="31"/>
      <c r="I457" s="31"/>
      <c r="J457" s="31"/>
      <c r="K457" s="31"/>
      <c r="L457" s="31"/>
      <c r="M457" s="31"/>
      <c r="N457" s="31"/>
      <c r="O457" s="31"/>
      <c r="P457" s="31"/>
      <c r="Q457" s="31"/>
      <c r="R457" s="31"/>
    </row>
    <row r="458" spans="6:18" x14ac:dyDescent="0.25">
      <c r="F458" s="31"/>
      <c r="G458" s="31"/>
      <c r="H458" s="31"/>
      <c r="I458" s="31"/>
      <c r="J458" s="31"/>
      <c r="K458" s="31"/>
      <c r="L458" s="31"/>
      <c r="M458" s="31"/>
      <c r="N458" s="31"/>
      <c r="O458" s="31"/>
      <c r="P458" s="31"/>
      <c r="Q458" s="31"/>
      <c r="R458" s="31"/>
    </row>
    <row r="459" spans="6:18" x14ac:dyDescent="0.25">
      <c r="F459" s="31"/>
      <c r="G459" s="31"/>
      <c r="H459" s="31"/>
      <c r="I459" s="31"/>
      <c r="J459" s="31"/>
      <c r="K459" s="31"/>
      <c r="L459" s="31"/>
      <c r="M459" s="31"/>
      <c r="N459" s="31"/>
      <c r="O459" s="31"/>
      <c r="P459" s="31"/>
      <c r="Q459" s="31"/>
      <c r="R459" s="31"/>
    </row>
    <row r="460" spans="6:18" x14ac:dyDescent="0.25">
      <c r="F460" s="31"/>
      <c r="G460" s="31"/>
      <c r="H460" s="31"/>
      <c r="I460" s="31"/>
      <c r="J460" s="31"/>
      <c r="K460" s="31"/>
      <c r="L460" s="31"/>
      <c r="M460" s="31"/>
      <c r="N460" s="31"/>
      <c r="O460" s="31"/>
      <c r="P460" s="31"/>
      <c r="Q460" s="31"/>
      <c r="R460" s="31"/>
    </row>
    <row r="461" spans="6:18" x14ac:dyDescent="0.25">
      <c r="F461" s="31"/>
      <c r="G461" s="31"/>
      <c r="H461" s="31"/>
      <c r="I461" s="31"/>
      <c r="J461" s="31"/>
      <c r="K461" s="31"/>
      <c r="L461" s="31"/>
      <c r="M461" s="31"/>
      <c r="N461" s="31"/>
      <c r="O461" s="31"/>
      <c r="P461" s="31"/>
      <c r="Q461" s="31"/>
      <c r="R461" s="31"/>
    </row>
    <row r="462" spans="6:18" x14ac:dyDescent="0.25">
      <c r="F462" s="31"/>
      <c r="G462" s="31"/>
      <c r="H462" s="31"/>
      <c r="I462" s="31"/>
      <c r="J462" s="31"/>
      <c r="K462" s="31"/>
      <c r="L462" s="31"/>
      <c r="M462" s="31"/>
      <c r="N462" s="31"/>
      <c r="O462" s="31"/>
      <c r="P462" s="31"/>
      <c r="Q462" s="31"/>
      <c r="R462" s="31"/>
    </row>
    <row r="463" spans="6:18" x14ac:dyDescent="0.25">
      <c r="F463" s="31"/>
      <c r="G463" s="31"/>
      <c r="H463" s="31"/>
      <c r="I463" s="31"/>
      <c r="J463" s="31"/>
      <c r="K463" s="31"/>
      <c r="L463" s="31"/>
      <c r="M463" s="31"/>
      <c r="N463" s="31"/>
      <c r="O463" s="31"/>
      <c r="P463" s="31"/>
      <c r="Q463" s="31"/>
      <c r="R463" s="31"/>
    </row>
    <row r="464" spans="6:18" x14ac:dyDescent="0.25">
      <c r="F464" s="31"/>
      <c r="G464" s="31"/>
      <c r="H464" s="31"/>
      <c r="I464" s="31"/>
      <c r="J464" s="31"/>
      <c r="K464" s="31"/>
      <c r="L464" s="31"/>
      <c r="M464" s="31"/>
      <c r="N464" s="31"/>
      <c r="O464" s="31"/>
      <c r="P464" s="31"/>
      <c r="Q464" s="31"/>
      <c r="R464" s="31"/>
    </row>
    <row r="465" spans="6:18" x14ac:dyDescent="0.25">
      <c r="F465" s="31"/>
      <c r="G465" s="31"/>
      <c r="H465" s="31"/>
      <c r="I465" s="31"/>
      <c r="J465" s="31"/>
      <c r="K465" s="31"/>
      <c r="L465" s="31"/>
      <c r="M465" s="31"/>
      <c r="N465" s="31"/>
      <c r="O465" s="31"/>
      <c r="P465" s="31"/>
      <c r="Q465" s="31"/>
      <c r="R465" s="31"/>
    </row>
    <row r="466" spans="6:18" x14ac:dyDescent="0.25">
      <c r="F466" s="31"/>
      <c r="G466" s="31"/>
      <c r="H466" s="31"/>
      <c r="I466" s="31"/>
      <c r="J466" s="31"/>
      <c r="K466" s="31"/>
      <c r="L466" s="31"/>
      <c r="M466" s="31"/>
      <c r="N466" s="31"/>
      <c r="O466" s="31"/>
      <c r="P466" s="31"/>
      <c r="Q466" s="31"/>
      <c r="R466" s="31"/>
    </row>
    <row r="467" spans="6:18" x14ac:dyDescent="0.25">
      <c r="F467" s="31"/>
      <c r="G467" s="31"/>
      <c r="H467" s="31"/>
      <c r="I467" s="31"/>
      <c r="J467" s="31"/>
      <c r="K467" s="31"/>
      <c r="L467" s="31"/>
      <c r="M467" s="31"/>
      <c r="N467" s="31"/>
      <c r="O467" s="31"/>
      <c r="P467" s="31"/>
      <c r="Q467" s="31"/>
      <c r="R467" s="31"/>
    </row>
    <row r="468" spans="6:18" x14ac:dyDescent="0.25">
      <c r="F468" s="31"/>
      <c r="G468" s="31"/>
      <c r="H468" s="31"/>
      <c r="I468" s="31"/>
      <c r="J468" s="31"/>
      <c r="K468" s="31"/>
      <c r="L468" s="31"/>
      <c r="M468" s="31"/>
      <c r="N468" s="31"/>
      <c r="O468" s="31"/>
      <c r="P468" s="31"/>
      <c r="Q468" s="31"/>
      <c r="R468" s="31"/>
    </row>
    <row r="469" spans="6:18" x14ac:dyDescent="0.25">
      <c r="F469" s="31"/>
      <c r="G469" s="31"/>
      <c r="H469" s="31"/>
      <c r="I469" s="31"/>
      <c r="J469" s="31"/>
      <c r="K469" s="31"/>
      <c r="L469" s="31"/>
      <c r="M469" s="31"/>
      <c r="N469" s="31"/>
      <c r="O469" s="31"/>
      <c r="P469" s="31"/>
      <c r="Q469" s="31"/>
      <c r="R469" s="31"/>
    </row>
    <row r="470" spans="6:18" x14ac:dyDescent="0.25">
      <c r="F470" s="31"/>
      <c r="G470" s="31"/>
      <c r="H470" s="31"/>
      <c r="I470" s="31"/>
      <c r="J470" s="31"/>
      <c r="K470" s="31"/>
      <c r="L470" s="31"/>
      <c r="M470" s="31"/>
      <c r="N470" s="31"/>
      <c r="O470" s="31"/>
      <c r="P470" s="31"/>
      <c r="Q470" s="31"/>
      <c r="R470" s="31"/>
    </row>
    <row r="471" spans="6:18" x14ac:dyDescent="0.25">
      <c r="F471" s="31"/>
      <c r="G471" s="31"/>
      <c r="H471" s="31"/>
      <c r="I471" s="31"/>
      <c r="J471" s="31"/>
      <c r="K471" s="31"/>
      <c r="L471" s="31"/>
      <c r="M471" s="31"/>
      <c r="N471" s="31"/>
      <c r="O471" s="31"/>
      <c r="P471" s="31"/>
      <c r="Q471" s="31"/>
      <c r="R471" s="31"/>
    </row>
    <row r="472" spans="6:18" x14ac:dyDescent="0.25">
      <c r="F472" s="31"/>
      <c r="G472" s="31"/>
      <c r="H472" s="31"/>
      <c r="I472" s="31"/>
      <c r="J472" s="31"/>
      <c r="K472" s="31"/>
      <c r="L472" s="31"/>
      <c r="M472" s="31"/>
      <c r="N472" s="31"/>
      <c r="O472" s="31"/>
      <c r="P472" s="31"/>
      <c r="Q472" s="31"/>
      <c r="R472" s="31"/>
    </row>
    <row r="473" spans="6:18" x14ac:dyDescent="0.25">
      <c r="F473" s="31"/>
      <c r="G473" s="31"/>
      <c r="H473" s="31"/>
      <c r="I473" s="31"/>
      <c r="J473" s="31"/>
      <c r="K473" s="31"/>
      <c r="L473" s="31"/>
      <c r="M473" s="31"/>
      <c r="N473" s="31"/>
      <c r="O473" s="31"/>
      <c r="P473" s="31"/>
      <c r="Q473" s="31"/>
      <c r="R473" s="31"/>
    </row>
    <row r="474" spans="6:18" x14ac:dyDescent="0.25">
      <c r="F474" s="31"/>
      <c r="G474" s="31"/>
      <c r="H474" s="31"/>
      <c r="I474" s="31"/>
      <c r="J474" s="31"/>
      <c r="K474" s="31"/>
      <c r="L474" s="31"/>
      <c r="M474" s="31"/>
      <c r="N474" s="31"/>
      <c r="O474" s="31"/>
      <c r="P474" s="31"/>
      <c r="Q474" s="31"/>
      <c r="R474" s="31"/>
    </row>
    <row r="475" spans="6:18" x14ac:dyDescent="0.25">
      <c r="F475" s="31"/>
      <c r="G475" s="31"/>
      <c r="H475" s="31"/>
      <c r="I475" s="31"/>
      <c r="J475" s="31"/>
      <c r="K475" s="31"/>
      <c r="L475" s="31"/>
      <c r="M475" s="31"/>
      <c r="N475" s="31"/>
      <c r="O475" s="31"/>
      <c r="P475" s="31"/>
      <c r="Q475" s="31"/>
      <c r="R475" s="31"/>
    </row>
    <row r="476" spans="6:18" x14ac:dyDescent="0.25">
      <c r="F476" s="31"/>
      <c r="G476" s="31"/>
      <c r="H476" s="31"/>
      <c r="I476" s="31"/>
      <c r="J476" s="31"/>
      <c r="K476" s="31"/>
      <c r="L476" s="31"/>
      <c r="M476" s="31"/>
      <c r="N476" s="31"/>
      <c r="O476" s="31"/>
      <c r="P476" s="31"/>
      <c r="Q476" s="31"/>
      <c r="R476" s="31"/>
    </row>
    <row r="477" spans="6:18" x14ac:dyDescent="0.25">
      <c r="F477" s="31"/>
      <c r="G477" s="31"/>
      <c r="H477" s="31"/>
      <c r="I477" s="31"/>
      <c r="J477" s="31"/>
      <c r="K477" s="31"/>
      <c r="L477" s="31"/>
      <c r="M477" s="31"/>
      <c r="N477" s="31"/>
      <c r="O477" s="31"/>
      <c r="P477" s="31"/>
      <c r="Q477" s="31"/>
      <c r="R477" s="31"/>
    </row>
    <row r="478" spans="6:18" x14ac:dyDescent="0.25">
      <c r="F478" s="31"/>
      <c r="G478" s="31"/>
      <c r="H478" s="31"/>
      <c r="I478" s="31"/>
      <c r="J478" s="31"/>
      <c r="K478" s="31"/>
      <c r="L478" s="31"/>
      <c r="M478" s="31"/>
      <c r="N478" s="31"/>
      <c r="O478" s="31"/>
      <c r="P478" s="31"/>
      <c r="Q478" s="31"/>
      <c r="R478" s="31"/>
    </row>
    <row r="479" spans="6:18" x14ac:dyDescent="0.25">
      <c r="F479" s="31"/>
      <c r="G479" s="31"/>
      <c r="H479" s="31"/>
      <c r="I479" s="31"/>
      <c r="J479" s="31"/>
      <c r="K479" s="31"/>
      <c r="L479" s="31"/>
      <c r="M479" s="31"/>
      <c r="N479" s="31"/>
      <c r="O479" s="31"/>
      <c r="P479" s="31"/>
      <c r="Q479" s="31"/>
      <c r="R479" s="31"/>
    </row>
    <row r="480" spans="6:18" x14ac:dyDescent="0.25">
      <c r="F480" s="31"/>
      <c r="G480" s="31"/>
      <c r="H480" s="31"/>
      <c r="I480" s="31"/>
      <c r="J480" s="31"/>
      <c r="K480" s="31"/>
      <c r="L480" s="31"/>
      <c r="M480" s="31"/>
      <c r="N480" s="31"/>
      <c r="O480" s="31"/>
      <c r="P480" s="31"/>
      <c r="Q480" s="31"/>
      <c r="R480" s="31"/>
    </row>
    <row r="481" spans="6:18" x14ac:dyDescent="0.25">
      <c r="F481" s="31"/>
      <c r="G481" s="31"/>
      <c r="H481" s="31"/>
      <c r="I481" s="31"/>
      <c r="J481" s="31"/>
      <c r="K481" s="31"/>
      <c r="L481" s="31"/>
      <c r="M481" s="31"/>
      <c r="N481" s="31"/>
      <c r="O481" s="31"/>
      <c r="P481" s="31"/>
      <c r="Q481" s="31"/>
      <c r="R481" s="31"/>
    </row>
    <row r="482" spans="6:18" x14ac:dyDescent="0.25">
      <c r="F482" s="31"/>
      <c r="G482" s="31"/>
      <c r="H482" s="31"/>
      <c r="I482" s="31"/>
      <c r="J482" s="31"/>
      <c r="K482" s="31"/>
      <c r="L482" s="31"/>
      <c r="M482" s="31"/>
      <c r="N482" s="31"/>
      <c r="O482" s="31"/>
      <c r="P482" s="31"/>
      <c r="Q482" s="31"/>
      <c r="R482" s="31"/>
    </row>
    <row r="483" spans="6:18" x14ac:dyDescent="0.25">
      <c r="F483" s="31"/>
      <c r="G483" s="31"/>
      <c r="H483" s="31"/>
      <c r="I483" s="31"/>
      <c r="J483" s="31"/>
      <c r="K483" s="31"/>
      <c r="L483" s="31"/>
      <c r="M483" s="31"/>
      <c r="N483" s="31"/>
      <c r="O483" s="31"/>
      <c r="P483" s="31"/>
      <c r="Q483" s="31"/>
      <c r="R483" s="31"/>
    </row>
    <row r="484" spans="6:18" x14ac:dyDescent="0.25">
      <c r="F484" s="31"/>
      <c r="G484" s="31"/>
      <c r="H484" s="31"/>
      <c r="I484" s="31"/>
      <c r="J484" s="31"/>
      <c r="K484" s="31"/>
      <c r="L484" s="31"/>
      <c r="M484" s="31"/>
      <c r="N484" s="31"/>
      <c r="O484" s="31"/>
      <c r="P484" s="31"/>
      <c r="Q484" s="31"/>
      <c r="R484" s="31"/>
    </row>
    <row r="485" spans="6:18" x14ac:dyDescent="0.25">
      <c r="F485" s="31"/>
      <c r="G485" s="31"/>
      <c r="H485" s="31"/>
      <c r="I485" s="31"/>
      <c r="J485" s="31"/>
      <c r="K485" s="31"/>
      <c r="L485" s="31"/>
      <c r="M485" s="31"/>
      <c r="N485" s="31"/>
      <c r="O485" s="31"/>
      <c r="P485" s="31"/>
      <c r="Q485" s="31"/>
      <c r="R485" s="31"/>
    </row>
    <row r="486" spans="6:18" x14ac:dyDescent="0.25">
      <c r="F486" s="31"/>
      <c r="G486" s="31"/>
      <c r="H486" s="31"/>
      <c r="I486" s="31"/>
      <c r="J486" s="31"/>
      <c r="K486" s="31"/>
      <c r="L486" s="31"/>
      <c r="M486" s="31"/>
      <c r="N486" s="31"/>
      <c r="O486" s="31"/>
      <c r="P486" s="31"/>
      <c r="Q486" s="31"/>
      <c r="R486" s="31"/>
    </row>
    <row r="487" spans="6:18" x14ac:dyDescent="0.25">
      <c r="F487" s="31"/>
      <c r="G487" s="31"/>
      <c r="H487" s="31"/>
      <c r="I487" s="31"/>
      <c r="J487" s="31"/>
      <c r="K487" s="31"/>
      <c r="L487" s="31"/>
      <c r="M487" s="31"/>
      <c r="N487" s="31"/>
      <c r="O487" s="31"/>
      <c r="P487" s="31"/>
      <c r="Q487" s="31"/>
      <c r="R487" s="31"/>
    </row>
    <row r="488" spans="6:18" x14ac:dyDescent="0.25">
      <c r="F488" s="31"/>
      <c r="G488" s="31"/>
      <c r="H488" s="31"/>
      <c r="I488" s="31"/>
      <c r="J488" s="31"/>
      <c r="K488" s="31"/>
      <c r="L488" s="31"/>
      <c r="M488" s="31"/>
      <c r="N488" s="31"/>
      <c r="O488" s="31"/>
      <c r="P488" s="31"/>
      <c r="Q488" s="31"/>
      <c r="R488" s="31"/>
    </row>
    <row r="489" spans="6:18" x14ac:dyDescent="0.25">
      <c r="F489" s="31"/>
      <c r="G489" s="31"/>
      <c r="H489" s="31"/>
      <c r="I489" s="31"/>
      <c r="J489" s="31"/>
      <c r="K489" s="31"/>
      <c r="L489" s="31"/>
      <c r="M489" s="31"/>
      <c r="N489" s="31"/>
      <c r="O489" s="31"/>
      <c r="P489" s="31"/>
      <c r="Q489" s="31"/>
      <c r="R489" s="31"/>
    </row>
    <row r="490" spans="6:18" x14ac:dyDescent="0.25">
      <c r="F490" s="31"/>
      <c r="G490" s="31"/>
      <c r="H490" s="31"/>
      <c r="I490" s="31"/>
      <c r="J490" s="31"/>
      <c r="K490" s="31"/>
      <c r="L490" s="31"/>
      <c r="M490" s="31"/>
      <c r="N490" s="31"/>
      <c r="O490" s="31"/>
      <c r="P490" s="31"/>
      <c r="Q490" s="31"/>
      <c r="R490" s="31"/>
    </row>
    <row r="491" spans="6:18" x14ac:dyDescent="0.25">
      <c r="F491" s="31"/>
      <c r="G491" s="31"/>
      <c r="H491" s="31"/>
      <c r="I491" s="31"/>
      <c r="J491" s="31"/>
      <c r="K491" s="31"/>
      <c r="L491" s="31"/>
      <c r="M491" s="31"/>
      <c r="N491" s="31"/>
      <c r="O491" s="31"/>
      <c r="P491" s="31"/>
      <c r="Q491" s="31"/>
      <c r="R491" s="31"/>
    </row>
    <row r="492" spans="6:18" x14ac:dyDescent="0.25">
      <c r="F492" s="31"/>
      <c r="G492" s="31"/>
      <c r="H492" s="31"/>
      <c r="I492" s="31"/>
      <c r="J492" s="31"/>
      <c r="K492" s="31"/>
      <c r="L492" s="31"/>
      <c r="M492" s="31"/>
      <c r="N492" s="31"/>
      <c r="O492" s="31"/>
      <c r="P492" s="31"/>
      <c r="Q492" s="31"/>
      <c r="R492" s="31"/>
    </row>
    <row r="493" spans="6:18" x14ac:dyDescent="0.25">
      <c r="F493" s="31"/>
      <c r="G493" s="31"/>
      <c r="H493" s="31"/>
      <c r="I493" s="31"/>
      <c r="J493" s="31"/>
      <c r="K493" s="31"/>
      <c r="L493" s="31"/>
      <c r="M493" s="31"/>
      <c r="N493" s="31"/>
      <c r="O493" s="31"/>
      <c r="P493" s="31"/>
      <c r="Q493" s="31"/>
      <c r="R493" s="31"/>
    </row>
    <row r="494" spans="6:18" x14ac:dyDescent="0.25">
      <c r="F494" s="31"/>
      <c r="G494" s="31"/>
      <c r="H494" s="31"/>
      <c r="I494" s="31"/>
      <c r="J494" s="31"/>
      <c r="K494" s="31"/>
      <c r="L494" s="31"/>
      <c r="M494" s="31"/>
      <c r="N494" s="31"/>
      <c r="O494" s="31"/>
      <c r="P494" s="31"/>
      <c r="Q494" s="31"/>
      <c r="R494" s="31"/>
    </row>
    <row r="495" spans="6:18" x14ac:dyDescent="0.25">
      <c r="F495" s="31"/>
      <c r="G495" s="31"/>
      <c r="H495" s="31"/>
      <c r="I495" s="31"/>
      <c r="J495" s="31"/>
      <c r="K495" s="31"/>
      <c r="L495" s="31"/>
      <c r="M495" s="31"/>
      <c r="N495" s="31"/>
      <c r="O495" s="31"/>
      <c r="P495" s="31"/>
      <c r="Q495" s="31"/>
      <c r="R495" s="31"/>
    </row>
    <row r="496" spans="6:18" x14ac:dyDescent="0.25">
      <c r="F496" s="31"/>
      <c r="G496" s="31"/>
      <c r="H496" s="31"/>
      <c r="I496" s="31"/>
      <c r="J496" s="31"/>
      <c r="K496" s="31"/>
      <c r="L496" s="31"/>
      <c r="M496" s="31"/>
      <c r="N496" s="31"/>
      <c r="O496" s="31"/>
      <c r="P496" s="31"/>
      <c r="Q496" s="31"/>
      <c r="R496" s="31"/>
    </row>
    <row r="497" spans="6:18" x14ac:dyDescent="0.25">
      <c r="F497" s="31"/>
      <c r="G497" s="31"/>
      <c r="H497" s="31"/>
      <c r="I497" s="31"/>
      <c r="J497" s="31"/>
      <c r="K497" s="31"/>
      <c r="L497" s="31"/>
      <c r="M497" s="31"/>
      <c r="N497" s="31"/>
      <c r="O497" s="31"/>
      <c r="P497" s="31"/>
      <c r="Q497" s="31"/>
      <c r="R497" s="31"/>
    </row>
    <row r="498" spans="6:18" x14ac:dyDescent="0.25">
      <c r="F498" s="31"/>
      <c r="G498" s="31"/>
      <c r="H498" s="31"/>
      <c r="I498" s="31"/>
      <c r="J498" s="31"/>
      <c r="K498" s="31"/>
      <c r="L498" s="31"/>
      <c r="M498" s="31"/>
      <c r="N498" s="31"/>
      <c r="O498" s="31"/>
      <c r="P498" s="31"/>
      <c r="Q498" s="31"/>
      <c r="R498" s="31"/>
    </row>
    <row r="499" spans="6:18" x14ac:dyDescent="0.25">
      <c r="F499" s="31"/>
      <c r="G499" s="31"/>
      <c r="H499" s="31"/>
      <c r="I499" s="31"/>
      <c r="J499" s="31"/>
      <c r="K499" s="31"/>
      <c r="L499" s="31"/>
      <c r="M499" s="31"/>
      <c r="N499" s="31"/>
      <c r="O499" s="31"/>
      <c r="P499" s="31"/>
      <c r="Q499" s="31"/>
      <c r="R499" s="31"/>
    </row>
    <row r="500" spans="6:18" x14ac:dyDescent="0.25">
      <c r="F500" s="31"/>
      <c r="G500" s="31"/>
      <c r="H500" s="31"/>
      <c r="I500" s="31"/>
      <c r="J500" s="31"/>
      <c r="K500" s="31"/>
      <c r="L500" s="31"/>
      <c r="M500" s="31"/>
      <c r="N500" s="31"/>
      <c r="O500" s="31"/>
      <c r="P500" s="31"/>
      <c r="Q500" s="31"/>
      <c r="R500" s="31"/>
    </row>
    <row r="501" spans="6:18" x14ac:dyDescent="0.25">
      <c r="F501" s="31"/>
      <c r="G501" s="31"/>
      <c r="H501" s="31"/>
      <c r="I501" s="31"/>
      <c r="J501" s="31"/>
      <c r="K501" s="31"/>
      <c r="L501" s="31"/>
      <c r="M501" s="31"/>
      <c r="N501" s="31"/>
      <c r="O501" s="31"/>
      <c r="P501" s="31"/>
      <c r="Q501" s="31"/>
      <c r="R501" s="31"/>
    </row>
    <row r="502" spans="6:18" x14ac:dyDescent="0.25">
      <c r="F502" s="31"/>
      <c r="G502" s="31"/>
      <c r="H502" s="31"/>
      <c r="I502" s="31"/>
      <c r="J502" s="31"/>
      <c r="K502" s="31"/>
      <c r="L502" s="31"/>
      <c r="M502" s="31"/>
      <c r="N502" s="31"/>
      <c r="O502" s="31"/>
      <c r="P502" s="31"/>
      <c r="Q502" s="31"/>
      <c r="R502" s="31"/>
    </row>
    <row r="503" spans="6:18" x14ac:dyDescent="0.25">
      <c r="F503" s="31"/>
      <c r="G503" s="31"/>
      <c r="H503" s="31"/>
      <c r="I503" s="31"/>
      <c r="J503" s="31"/>
      <c r="K503" s="31"/>
      <c r="L503" s="31"/>
      <c r="M503" s="31"/>
      <c r="N503" s="31"/>
      <c r="O503" s="31"/>
      <c r="P503" s="31"/>
      <c r="Q503" s="31"/>
      <c r="R503" s="31"/>
    </row>
    <row r="504" spans="6:18" x14ac:dyDescent="0.25">
      <c r="F504" s="31"/>
      <c r="G504" s="31"/>
      <c r="H504" s="31"/>
      <c r="I504" s="31"/>
      <c r="J504" s="31"/>
      <c r="K504" s="31"/>
      <c r="L504" s="31"/>
      <c r="M504" s="31"/>
      <c r="N504" s="31"/>
      <c r="O504" s="31"/>
      <c r="P504" s="31"/>
      <c r="Q504" s="31"/>
      <c r="R504" s="31"/>
    </row>
    <row r="505" spans="6:18" x14ac:dyDescent="0.25">
      <c r="F505" s="31"/>
      <c r="G505" s="31"/>
      <c r="H505" s="31"/>
      <c r="I505" s="31"/>
      <c r="J505" s="31"/>
      <c r="K505" s="31"/>
      <c r="L505" s="31"/>
      <c r="M505" s="31"/>
      <c r="N505" s="31"/>
      <c r="O505" s="31"/>
      <c r="P505" s="31"/>
      <c r="Q505" s="31"/>
      <c r="R505" s="31"/>
    </row>
    <row r="506" spans="6:18" x14ac:dyDescent="0.25">
      <c r="F506" s="31"/>
      <c r="G506" s="31"/>
      <c r="H506" s="31"/>
      <c r="I506" s="31"/>
      <c r="J506" s="31"/>
      <c r="K506" s="31"/>
      <c r="L506" s="31"/>
      <c r="M506" s="31"/>
      <c r="N506" s="31"/>
      <c r="O506" s="31"/>
      <c r="P506" s="31"/>
      <c r="Q506" s="31"/>
      <c r="R506" s="31"/>
    </row>
    <row r="507" spans="6:18" x14ac:dyDescent="0.25">
      <c r="F507" s="31"/>
      <c r="G507" s="31"/>
      <c r="H507" s="31"/>
      <c r="I507" s="31"/>
      <c r="J507" s="31"/>
      <c r="K507" s="31"/>
      <c r="L507" s="31"/>
      <c r="M507" s="31"/>
      <c r="N507" s="31"/>
      <c r="O507" s="31"/>
      <c r="P507" s="31"/>
      <c r="Q507" s="31"/>
      <c r="R507" s="31"/>
    </row>
    <row r="508" spans="6:18" x14ac:dyDescent="0.25">
      <c r="F508" s="31"/>
      <c r="G508" s="31"/>
      <c r="H508" s="31"/>
      <c r="I508" s="31"/>
      <c r="J508" s="31"/>
      <c r="K508" s="31"/>
      <c r="L508" s="31"/>
      <c r="M508" s="31"/>
      <c r="N508" s="31"/>
      <c r="O508" s="31"/>
      <c r="P508" s="31"/>
      <c r="Q508" s="31"/>
      <c r="R508" s="31"/>
    </row>
    <row r="509" spans="6:18" x14ac:dyDescent="0.25">
      <c r="F509" s="31"/>
      <c r="G509" s="31"/>
      <c r="H509" s="31"/>
      <c r="I509" s="31"/>
      <c r="J509" s="31"/>
      <c r="K509" s="31"/>
      <c r="L509" s="31"/>
      <c r="M509" s="31"/>
      <c r="N509" s="31"/>
      <c r="O509" s="31"/>
      <c r="P509" s="31"/>
      <c r="Q509" s="31"/>
      <c r="R509" s="31"/>
    </row>
    <row r="510" spans="6:18" x14ac:dyDescent="0.25">
      <c r="F510" s="31"/>
      <c r="G510" s="31"/>
      <c r="H510" s="31"/>
      <c r="I510" s="31"/>
      <c r="J510" s="31"/>
      <c r="K510" s="31"/>
      <c r="L510" s="31"/>
      <c r="M510" s="31"/>
      <c r="N510" s="31"/>
      <c r="O510" s="31"/>
      <c r="P510" s="31"/>
      <c r="Q510" s="31"/>
      <c r="R510" s="31"/>
    </row>
    <row r="511" spans="6:18" x14ac:dyDescent="0.25">
      <c r="F511" s="31"/>
      <c r="G511" s="31"/>
      <c r="H511" s="31"/>
      <c r="I511" s="31"/>
      <c r="J511" s="31"/>
      <c r="K511" s="31"/>
      <c r="L511" s="31"/>
      <c r="M511" s="31"/>
      <c r="N511" s="31"/>
      <c r="O511" s="31"/>
      <c r="P511" s="31"/>
      <c r="Q511" s="31"/>
      <c r="R511" s="31"/>
    </row>
    <row r="512" spans="6:18" x14ac:dyDescent="0.25">
      <c r="F512" s="31"/>
      <c r="G512" s="31"/>
      <c r="H512" s="31"/>
      <c r="I512" s="31"/>
      <c r="J512" s="31"/>
      <c r="K512" s="31"/>
      <c r="L512" s="31"/>
      <c r="M512" s="31"/>
      <c r="N512" s="31"/>
      <c r="O512" s="31"/>
      <c r="P512" s="31"/>
      <c r="Q512" s="31"/>
      <c r="R512" s="31"/>
    </row>
    <row r="513" spans="6:18" x14ac:dyDescent="0.25">
      <c r="F513" s="31"/>
      <c r="G513" s="31"/>
      <c r="H513" s="31"/>
      <c r="I513" s="31"/>
      <c r="J513" s="31"/>
      <c r="K513" s="31"/>
      <c r="L513" s="31"/>
      <c r="M513" s="31"/>
      <c r="N513" s="31"/>
      <c r="O513" s="31"/>
      <c r="P513" s="31"/>
      <c r="Q513" s="31"/>
      <c r="R513" s="31"/>
    </row>
    <row r="514" spans="6:18" x14ac:dyDescent="0.25">
      <c r="F514" s="31"/>
      <c r="G514" s="31"/>
      <c r="H514" s="31"/>
      <c r="I514" s="31"/>
      <c r="J514" s="31"/>
      <c r="K514" s="31"/>
      <c r="L514" s="31"/>
      <c r="M514" s="31"/>
      <c r="N514" s="31"/>
      <c r="O514" s="31"/>
      <c r="P514" s="31"/>
      <c r="Q514" s="31"/>
      <c r="R514" s="31"/>
    </row>
    <row r="515" spans="6:18" x14ac:dyDescent="0.25">
      <c r="F515" s="31"/>
      <c r="G515" s="31"/>
      <c r="H515" s="31"/>
      <c r="I515" s="31"/>
      <c r="J515" s="31"/>
      <c r="K515" s="31"/>
      <c r="L515" s="31"/>
      <c r="M515" s="31"/>
      <c r="N515" s="31"/>
      <c r="O515" s="31"/>
      <c r="P515" s="31"/>
      <c r="Q515" s="31"/>
      <c r="R515" s="31"/>
    </row>
    <row r="516" spans="6:18" x14ac:dyDescent="0.25">
      <c r="F516" s="31"/>
      <c r="G516" s="31"/>
      <c r="H516" s="31"/>
      <c r="I516" s="31"/>
      <c r="J516" s="31"/>
      <c r="K516" s="31"/>
      <c r="L516" s="31"/>
      <c r="M516" s="31"/>
      <c r="N516" s="31"/>
      <c r="O516" s="31"/>
      <c r="P516" s="31"/>
      <c r="Q516" s="31"/>
      <c r="R516" s="31"/>
    </row>
    <row r="517" spans="6:18" x14ac:dyDescent="0.25">
      <c r="F517" s="31"/>
      <c r="G517" s="31"/>
      <c r="H517" s="31"/>
      <c r="I517" s="31"/>
      <c r="J517" s="31"/>
      <c r="K517" s="31"/>
      <c r="L517" s="31"/>
      <c r="M517" s="31"/>
      <c r="N517" s="31"/>
      <c r="O517" s="31"/>
      <c r="P517" s="31"/>
      <c r="Q517" s="31"/>
      <c r="R517" s="31"/>
    </row>
    <row r="518" spans="6:18" x14ac:dyDescent="0.25">
      <c r="F518" s="31"/>
      <c r="G518" s="31"/>
      <c r="H518" s="31"/>
      <c r="I518" s="31"/>
      <c r="J518" s="31"/>
      <c r="K518" s="31"/>
      <c r="L518" s="31"/>
      <c r="M518" s="31"/>
      <c r="N518" s="31"/>
      <c r="O518" s="31"/>
      <c r="P518" s="31"/>
      <c r="Q518" s="31"/>
      <c r="R518" s="31"/>
    </row>
    <row r="519" spans="6:18" x14ac:dyDescent="0.25">
      <c r="F519" s="31"/>
      <c r="G519" s="31"/>
      <c r="H519" s="31"/>
      <c r="I519" s="31"/>
      <c r="J519" s="31"/>
      <c r="K519" s="31"/>
      <c r="L519" s="31"/>
      <c r="M519" s="31"/>
      <c r="N519" s="31"/>
      <c r="O519" s="31"/>
      <c r="P519" s="31"/>
      <c r="Q519" s="31"/>
      <c r="R519" s="31"/>
    </row>
    <row r="520" spans="6:18" x14ac:dyDescent="0.25">
      <c r="F520" s="31"/>
      <c r="G520" s="31"/>
      <c r="H520" s="31"/>
      <c r="I520" s="31"/>
      <c r="J520" s="31"/>
      <c r="K520" s="31"/>
      <c r="L520" s="31"/>
      <c r="M520" s="31"/>
      <c r="N520" s="31"/>
      <c r="O520" s="31"/>
      <c r="P520" s="31"/>
      <c r="Q520" s="31"/>
      <c r="R520" s="31"/>
    </row>
    <row r="521" spans="6:18" x14ac:dyDescent="0.25">
      <c r="F521" s="31"/>
      <c r="G521" s="31"/>
      <c r="H521" s="31"/>
      <c r="I521" s="31"/>
      <c r="J521" s="31"/>
      <c r="K521" s="31"/>
      <c r="L521" s="31"/>
      <c r="M521" s="31"/>
      <c r="N521" s="31"/>
      <c r="O521" s="31"/>
      <c r="P521" s="31"/>
      <c r="Q521" s="31"/>
      <c r="R521" s="31"/>
    </row>
    <row r="522" spans="6:18" x14ac:dyDescent="0.25">
      <c r="F522" s="31"/>
      <c r="G522" s="31"/>
      <c r="H522" s="31"/>
      <c r="I522" s="31"/>
      <c r="J522" s="31"/>
      <c r="K522" s="31"/>
      <c r="L522" s="31"/>
      <c r="M522" s="31"/>
      <c r="N522" s="31"/>
      <c r="O522" s="31"/>
      <c r="P522" s="31"/>
      <c r="Q522" s="31"/>
      <c r="R522" s="31"/>
    </row>
    <row r="523" spans="6:18" x14ac:dyDescent="0.25">
      <c r="F523" s="31"/>
      <c r="G523" s="31"/>
      <c r="H523" s="31"/>
      <c r="I523" s="31"/>
      <c r="J523" s="31"/>
      <c r="K523" s="31"/>
      <c r="L523" s="31"/>
      <c r="M523" s="31"/>
      <c r="N523" s="31"/>
      <c r="O523" s="31"/>
      <c r="P523" s="31"/>
      <c r="Q523" s="31"/>
      <c r="R523" s="31"/>
    </row>
    <row r="524" spans="6:18" x14ac:dyDescent="0.25">
      <c r="F524" s="31"/>
      <c r="G524" s="31"/>
      <c r="H524" s="31"/>
      <c r="I524" s="31"/>
      <c r="J524" s="31"/>
      <c r="K524" s="31"/>
      <c r="L524" s="31"/>
      <c r="M524" s="31"/>
      <c r="N524" s="31"/>
      <c r="O524" s="31"/>
      <c r="P524" s="31"/>
      <c r="Q524" s="31"/>
      <c r="R524" s="31"/>
    </row>
    <row r="525" spans="6:18" x14ac:dyDescent="0.25">
      <c r="F525" s="31"/>
      <c r="G525" s="31"/>
      <c r="H525" s="31"/>
      <c r="I525" s="31"/>
      <c r="J525" s="31"/>
      <c r="K525" s="31"/>
      <c r="L525" s="31"/>
      <c r="M525" s="31"/>
      <c r="N525" s="31"/>
      <c r="O525" s="31"/>
      <c r="P525" s="31"/>
      <c r="Q525" s="31"/>
      <c r="R525" s="31"/>
    </row>
    <row r="526" spans="6:18" x14ac:dyDescent="0.25">
      <c r="F526" s="31"/>
      <c r="G526" s="31"/>
      <c r="H526" s="31"/>
      <c r="I526" s="31"/>
      <c r="J526" s="31"/>
      <c r="K526" s="31"/>
      <c r="L526" s="31"/>
      <c r="M526" s="31"/>
      <c r="N526" s="31"/>
      <c r="O526" s="31"/>
      <c r="P526" s="31"/>
      <c r="Q526" s="31"/>
      <c r="R526" s="31"/>
    </row>
    <row r="527" spans="6:18" x14ac:dyDescent="0.25">
      <c r="F527" s="31"/>
      <c r="G527" s="31"/>
      <c r="H527" s="31"/>
      <c r="I527" s="31"/>
      <c r="J527" s="31"/>
      <c r="K527" s="31"/>
      <c r="L527" s="31"/>
      <c r="M527" s="31"/>
      <c r="N527" s="31"/>
      <c r="O527" s="31"/>
      <c r="P527" s="31"/>
      <c r="Q527" s="31"/>
      <c r="R527" s="31"/>
    </row>
    <row r="528" spans="6:18" x14ac:dyDescent="0.25">
      <c r="F528" s="31"/>
      <c r="G528" s="31"/>
      <c r="H528" s="31"/>
      <c r="I528" s="31"/>
      <c r="J528" s="31"/>
      <c r="K528" s="31"/>
      <c r="L528" s="31"/>
      <c r="M528" s="31"/>
      <c r="N528" s="31"/>
      <c r="O528" s="31"/>
      <c r="P528" s="31"/>
      <c r="Q528" s="31"/>
      <c r="R528" s="31"/>
    </row>
    <row r="529" spans="6:18" x14ac:dyDescent="0.25">
      <c r="F529" s="31"/>
      <c r="G529" s="31"/>
      <c r="H529" s="31"/>
      <c r="I529" s="31"/>
      <c r="J529" s="31"/>
      <c r="K529" s="31"/>
      <c r="L529" s="31"/>
      <c r="M529" s="31"/>
      <c r="N529" s="31"/>
      <c r="O529" s="31"/>
      <c r="P529" s="31"/>
      <c r="Q529" s="31"/>
      <c r="R529" s="31"/>
    </row>
    <row r="530" spans="6:18" x14ac:dyDescent="0.25">
      <c r="F530" s="31"/>
      <c r="G530" s="31"/>
      <c r="H530" s="31"/>
      <c r="I530" s="31"/>
      <c r="J530" s="31"/>
      <c r="K530" s="31"/>
      <c r="L530" s="31"/>
      <c r="M530" s="31"/>
      <c r="N530" s="31"/>
      <c r="O530" s="31"/>
      <c r="P530" s="31"/>
      <c r="Q530" s="31"/>
      <c r="R530" s="31"/>
    </row>
    <row r="531" spans="6:18" x14ac:dyDescent="0.25">
      <c r="F531" s="31"/>
      <c r="G531" s="31"/>
      <c r="H531" s="31"/>
      <c r="I531" s="31"/>
      <c r="J531" s="31"/>
      <c r="K531" s="31"/>
      <c r="L531" s="31"/>
      <c r="M531" s="31"/>
      <c r="N531" s="31"/>
      <c r="O531" s="31"/>
      <c r="P531" s="31"/>
      <c r="Q531" s="31"/>
      <c r="R531" s="31"/>
    </row>
    <row r="532" spans="6:18" x14ac:dyDescent="0.25">
      <c r="F532" s="31"/>
      <c r="G532" s="31"/>
      <c r="H532" s="31"/>
      <c r="I532" s="31"/>
      <c r="J532" s="31"/>
      <c r="K532" s="31"/>
      <c r="L532" s="31"/>
      <c r="M532" s="31"/>
      <c r="N532" s="31"/>
      <c r="O532" s="31"/>
      <c r="P532" s="31"/>
      <c r="Q532" s="31"/>
      <c r="R532" s="31"/>
    </row>
    <row r="533" spans="6:18" x14ac:dyDescent="0.25">
      <c r="F533" s="31"/>
      <c r="G533" s="31"/>
      <c r="H533" s="31"/>
      <c r="I533" s="31"/>
      <c r="J533" s="31"/>
      <c r="K533" s="31"/>
      <c r="L533" s="31"/>
      <c r="M533" s="31"/>
      <c r="N533" s="31"/>
      <c r="O533" s="31"/>
      <c r="P533" s="31"/>
      <c r="Q533" s="31"/>
      <c r="R533" s="31"/>
    </row>
    <row r="534" spans="6:18" x14ac:dyDescent="0.25">
      <c r="F534" s="31"/>
      <c r="G534" s="31"/>
      <c r="H534" s="31"/>
      <c r="I534" s="31"/>
      <c r="J534" s="31"/>
      <c r="K534" s="31"/>
      <c r="L534" s="31"/>
      <c r="M534" s="31"/>
      <c r="N534" s="31"/>
      <c r="O534" s="31"/>
      <c r="P534" s="31"/>
      <c r="Q534" s="31"/>
      <c r="R534" s="31"/>
    </row>
    <row r="535" spans="6:18" x14ac:dyDescent="0.25">
      <c r="F535" s="31"/>
      <c r="G535" s="31"/>
      <c r="H535" s="31"/>
      <c r="I535" s="31"/>
      <c r="J535" s="31"/>
      <c r="K535" s="31"/>
      <c r="L535" s="31"/>
      <c r="M535" s="31"/>
      <c r="N535" s="31"/>
      <c r="O535" s="31"/>
      <c r="P535" s="31"/>
      <c r="Q535" s="31"/>
      <c r="R535" s="31"/>
    </row>
    <row r="536" spans="6:18" x14ac:dyDescent="0.25">
      <c r="F536" s="31"/>
      <c r="G536" s="31"/>
      <c r="H536" s="31"/>
      <c r="I536" s="31"/>
      <c r="J536" s="31"/>
      <c r="K536" s="31"/>
      <c r="L536" s="31"/>
      <c r="M536" s="31"/>
      <c r="N536" s="31"/>
      <c r="O536" s="31"/>
      <c r="P536" s="31"/>
      <c r="Q536" s="31"/>
      <c r="R536" s="31"/>
    </row>
    <row r="537" spans="6:18" x14ac:dyDescent="0.25">
      <c r="F537" s="31"/>
      <c r="G537" s="31"/>
      <c r="H537" s="31"/>
      <c r="I537" s="31"/>
      <c r="J537" s="31"/>
      <c r="K537" s="31"/>
      <c r="L537" s="31"/>
      <c r="M537" s="31"/>
      <c r="N537" s="31"/>
      <c r="O537" s="31"/>
      <c r="P537" s="31"/>
      <c r="Q537" s="31"/>
      <c r="R537" s="31"/>
    </row>
    <row r="538" spans="6:18" x14ac:dyDescent="0.25">
      <c r="F538" s="31"/>
      <c r="G538" s="31"/>
      <c r="H538" s="31"/>
      <c r="I538" s="31"/>
      <c r="J538" s="31"/>
      <c r="K538" s="31"/>
      <c r="L538" s="31"/>
      <c r="M538" s="31"/>
      <c r="N538" s="31"/>
      <c r="O538" s="31"/>
      <c r="P538" s="31"/>
      <c r="Q538" s="31"/>
      <c r="R538" s="31"/>
    </row>
    <row r="539" spans="6:18" x14ac:dyDescent="0.25">
      <c r="F539" s="31"/>
      <c r="G539" s="31"/>
      <c r="H539" s="31"/>
      <c r="I539" s="31"/>
      <c r="J539" s="31"/>
      <c r="K539" s="31"/>
      <c r="L539" s="31"/>
      <c r="M539" s="31"/>
      <c r="N539" s="31"/>
      <c r="O539" s="31"/>
      <c r="P539" s="31"/>
      <c r="Q539" s="31"/>
      <c r="R539" s="31"/>
    </row>
    <row r="540" spans="6:18" x14ac:dyDescent="0.25">
      <c r="F540" s="31"/>
      <c r="G540" s="31"/>
      <c r="H540" s="31"/>
      <c r="I540" s="31"/>
      <c r="J540" s="31"/>
      <c r="K540" s="31"/>
      <c r="L540" s="31"/>
      <c r="M540" s="31"/>
      <c r="N540" s="31"/>
      <c r="O540" s="31"/>
      <c r="P540" s="31"/>
      <c r="Q540" s="31"/>
      <c r="R540" s="31"/>
    </row>
    <row r="541" spans="6:18" x14ac:dyDescent="0.25">
      <c r="F541" s="31"/>
      <c r="G541" s="31"/>
      <c r="H541" s="31"/>
      <c r="I541" s="31"/>
      <c r="J541" s="31"/>
      <c r="K541" s="31"/>
      <c r="L541" s="31"/>
      <c r="M541" s="31"/>
      <c r="N541" s="31"/>
      <c r="O541" s="31"/>
      <c r="P541" s="31"/>
      <c r="Q541" s="31"/>
      <c r="R541" s="31"/>
    </row>
    <row r="542" spans="6:18" x14ac:dyDescent="0.25">
      <c r="F542" s="31"/>
      <c r="G542" s="31"/>
      <c r="H542" s="31"/>
      <c r="I542" s="31"/>
      <c r="J542" s="31"/>
      <c r="K542" s="31"/>
      <c r="L542" s="31"/>
      <c r="M542" s="31"/>
      <c r="N542" s="31"/>
      <c r="O542" s="31"/>
      <c r="P542" s="31"/>
      <c r="Q542" s="31"/>
      <c r="R542" s="31"/>
    </row>
    <row r="543" spans="6:18" x14ac:dyDescent="0.25">
      <c r="F543" s="31"/>
      <c r="G543" s="31"/>
      <c r="H543" s="31"/>
      <c r="I543" s="31"/>
      <c r="J543" s="31"/>
      <c r="K543" s="31"/>
      <c r="L543" s="31"/>
      <c r="M543" s="31"/>
      <c r="N543" s="31"/>
      <c r="O543" s="31"/>
      <c r="P543" s="31"/>
      <c r="Q543" s="31"/>
      <c r="R543" s="31"/>
    </row>
    <row r="544" spans="6:18" x14ac:dyDescent="0.25">
      <c r="F544" s="31"/>
      <c r="G544" s="31"/>
      <c r="H544" s="31"/>
      <c r="I544" s="31"/>
      <c r="J544" s="31"/>
      <c r="K544" s="31"/>
      <c r="L544" s="31"/>
      <c r="M544" s="31"/>
      <c r="N544" s="31"/>
      <c r="O544" s="31"/>
      <c r="P544" s="31"/>
      <c r="Q544" s="31"/>
      <c r="R544" s="31"/>
    </row>
    <row r="545" spans="6:18" x14ac:dyDescent="0.25">
      <c r="F545" s="31"/>
      <c r="G545" s="31"/>
      <c r="H545" s="31"/>
      <c r="I545" s="31"/>
      <c r="J545" s="31"/>
      <c r="K545" s="31"/>
      <c r="L545" s="31"/>
      <c r="M545" s="31"/>
      <c r="N545" s="31"/>
      <c r="O545" s="31"/>
      <c r="P545" s="31"/>
      <c r="Q545" s="31"/>
      <c r="R545" s="31"/>
    </row>
    <row r="546" spans="6:18" x14ac:dyDescent="0.25">
      <c r="F546" s="31"/>
      <c r="G546" s="31"/>
      <c r="H546" s="31"/>
      <c r="I546" s="31"/>
      <c r="J546" s="31"/>
      <c r="K546" s="31"/>
      <c r="L546" s="31"/>
      <c r="M546" s="31"/>
      <c r="N546" s="31"/>
      <c r="O546" s="31"/>
      <c r="P546" s="31"/>
      <c r="Q546" s="31"/>
      <c r="R546" s="31"/>
    </row>
    <row r="547" spans="6:18" x14ac:dyDescent="0.25">
      <c r="F547" s="31"/>
      <c r="G547" s="31"/>
      <c r="H547" s="31"/>
      <c r="I547" s="31"/>
      <c r="J547" s="31"/>
      <c r="K547" s="31"/>
      <c r="L547" s="31"/>
      <c r="M547" s="31"/>
      <c r="N547" s="31"/>
      <c r="O547" s="31"/>
      <c r="P547" s="31"/>
      <c r="Q547" s="31"/>
      <c r="R547" s="31"/>
    </row>
    <row r="548" spans="6:18" x14ac:dyDescent="0.25">
      <c r="F548" s="31"/>
      <c r="G548" s="31"/>
      <c r="H548" s="31"/>
      <c r="I548" s="31"/>
      <c r="J548" s="31"/>
      <c r="K548" s="31"/>
      <c r="L548" s="31"/>
      <c r="M548" s="31"/>
      <c r="N548" s="31"/>
      <c r="O548" s="31"/>
      <c r="P548" s="31"/>
      <c r="Q548" s="31"/>
      <c r="R548" s="31"/>
    </row>
    <row r="549" spans="6:18" x14ac:dyDescent="0.25">
      <c r="F549" s="31"/>
      <c r="G549" s="31"/>
      <c r="H549" s="31"/>
      <c r="I549" s="31"/>
      <c r="J549" s="31"/>
      <c r="K549" s="31"/>
      <c r="L549" s="31"/>
      <c r="M549" s="31"/>
      <c r="N549" s="31"/>
      <c r="O549" s="31"/>
      <c r="P549" s="31"/>
      <c r="Q549" s="31"/>
      <c r="R549" s="31"/>
    </row>
    <row r="550" spans="6:18" x14ac:dyDescent="0.25">
      <c r="F550" s="31"/>
      <c r="G550" s="31"/>
      <c r="H550" s="31"/>
      <c r="I550" s="31"/>
      <c r="J550" s="31"/>
      <c r="K550" s="31"/>
      <c r="L550" s="31"/>
      <c r="M550" s="31"/>
      <c r="N550" s="31"/>
      <c r="O550" s="31"/>
      <c r="P550" s="31"/>
      <c r="Q550" s="31"/>
      <c r="R550" s="31"/>
    </row>
    <row r="551" spans="6:18" x14ac:dyDescent="0.25">
      <c r="F551" s="31"/>
      <c r="G551" s="31"/>
      <c r="H551" s="31"/>
      <c r="I551" s="31"/>
      <c r="J551" s="31"/>
      <c r="K551" s="31"/>
      <c r="L551" s="31"/>
      <c r="M551" s="31"/>
      <c r="N551" s="31"/>
      <c r="O551" s="31"/>
      <c r="P551" s="31"/>
      <c r="Q551" s="31"/>
      <c r="R551" s="31"/>
    </row>
    <row r="552" spans="6:18" x14ac:dyDescent="0.25">
      <c r="F552" s="31"/>
      <c r="G552" s="31"/>
      <c r="H552" s="31"/>
      <c r="I552" s="31"/>
      <c r="J552" s="31"/>
      <c r="K552" s="31"/>
      <c r="L552" s="31"/>
      <c r="M552" s="31"/>
      <c r="N552" s="31"/>
      <c r="O552" s="31"/>
      <c r="P552" s="31"/>
      <c r="Q552" s="31"/>
      <c r="R552" s="31"/>
    </row>
    <row r="553" spans="6:18" x14ac:dyDescent="0.25">
      <c r="F553" s="31"/>
      <c r="G553" s="31"/>
      <c r="H553" s="31"/>
      <c r="I553" s="31"/>
      <c r="J553" s="31"/>
      <c r="K553" s="31"/>
      <c r="L553" s="31"/>
      <c r="M553" s="31"/>
      <c r="N553" s="31"/>
      <c r="O553" s="31"/>
      <c r="P553" s="31"/>
      <c r="Q553" s="31"/>
      <c r="R553" s="31"/>
    </row>
    <row r="554" spans="6:18" x14ac:dyDescent="0.25">
      <c r="F554" s="31"/>
      <c r="G554" s="31"/>
      <c r="H554" s="31"/>
      <c r="I554" s="31"/>
      <c r="J554" s="31"/>
      <c r="K554" s="31"/>
      <c r="L554" s="31"/>
      <c r="M554" s="31"/>
      <c r="N554" s="31"/>
      <c r="O554" s="31"/>
      <c r="P554" s="31"/>
      <c r="Q554" s="31"/>
      <c r="R554" s="31"/>
    </row>
    <row r="555" spans="6:18" x14ac:dyDescent="0.25">
      <c r="F555" s="31"/>
      <c r="G555" s="31"/>
      <c r="H555" s="31"/>
      <c r="I555" s="31"/>
      <c r="J555" s="31"/>
      <c r="K555" s="31"/>
      <c r="L555" s="31"/>
      <c r="M555" s="31"/>
      <c r="N555" s="31"/>
      <c r="O555" s="31"/>
      <c r="P555" s="31"/>
      <c r="Q555" s="31"/>
      <c r="R555" s="31"/>
    </row>
    <row r="556" spans="6:18" x14ac:dyDescent="0.25">
      <c r="F556" s="31"/>
      <c r="G556" s="31"/>
      <c r="H556" s="31"/>
      <c r="I556" s="31"/>
      <c r="J556" s="31"/>
      <c r="K556" s="31"/>
      <c r="L556" s="31"/>
      <c r="M556" s="31"/>
      <c r="N556" s="31"/>
      <c r="O556" s="31"/>
      <c r="P556" s="31"/>
      <c r="Q556" s="31"/>
      <c r="R556" s="31"/>
    </row>
    <row r="557" spans="6:18" x14ac:dyDescent="0.25">
      <c r="F557" s="31"/>
      <c r="G557" s="31"/>
      <c r="H557" s="31"/>
      <c r="I557" s="31"/>
      <c r="J557" s="31"/>
      <c r="K557" s="31"/>
      <c r="L557" s="31"/>
      <c r="M557" s="31"/>
      <c r="N557" s="31"/>
      <c r="O557" s="31"/>
      <c r="P557" s="31"/>
      <c r="Q557" s="31"/>
      <c r="R557" s="31"/>
    </row>
    <row r="558" spans="6:18" x14ac:dyDescent="0.25">
      <c r="F558" s="31"/>
      <c r="G558" s="31"/>
      <c r="H558" s="31"/>
      <c r="I558" s="31"/>
      <c r="J558" s="31"/>
      <c r="K558" s="31"/>
      <c r="L558" s="31"/>
      <c r="M558" s="31"/>
      <c r="N558" s="31"/>
      <c r="O558" s="31"/>
      <c r="P558" s="31"/>
      <c r="Q558" s="31"/>
      <c r="R558" s="31"/>
    </row>
    <row r="559" spans="6:18" x14ac:dyDescent="0.25">
      <c r="F559" s="31"/>
      <c r="G559" s="31"/>
      <c r="H559" s="31"/>
      <c r="I559" s="31"/>
      <c r="J559" s="31"/>
      <c r="K559" s="31"/>
      <c r="L559" s="31"/>
      <c r="M559" s="31"/>
      <c r="N559" s="31"/>
      <c r="O559" s="31"/>
      <c r="P559" s="31"/>
      <c r="Q559" s="31"/>
      <c r="R559" s="31"/>
    </row>
    <row r="560" spans="6:18" x14ac:dyDescent="0.25">
      <c r="F560" s="31"/>
      <c r="G560" s="31"/>
      <c r="H560" s="31"/>
      <c r="I560" s="31"/>
      <c r="J560" s="31"/>
      <c r="K560" s="31"/>
      <c r="L560" s="31"/>
      <c r="M560" s="31"/>
      <c r="N560" s="31"/>
      <c r="O560" s="31"/>
      <c r="P560" s="31"/>
      <c r="Q560" s="31"/>
      <c r="R560" s="31"/>
    </row>
    <row r="561" spans="6:18" x14ac:dyDescent="0.25">
      <c r="F561" s="31"/>
      <c r="G561" s="31"/>
      <c r="H561" s="31"/>
      <c r="I561" s="31"/>
      <c r="J561" s="31"/>
      <c r="K561" s="31"/>
      <c r="L561" s="31"/>
      <c r="M561" s="31"/>
      <c r="N561" s="31"/>
      <c r="O561" s="31"/>
      <c r="P561" s="31"/>
      <c r="Q561" s="31"/>
      <c r="R561" s="31"/>
    </row>
    <row r="562" spans="6:18" x14ac:dyDescent="0.25">
      <c r="F562" s="31"/>
      <c r="G562" s="31"/>
      <c r="H562" s="31"/>
      <c r="I562" s="31"/>
      <c r="J562" s="31"/>
      <c r="K562" s="31"/>
      <c r="L562" s="31"/>
      <c r="M562" s="31"/>
      <c r="N562" s="31"/>
      <c r="O562" s="31"/>
      <c r="P562" s="31"/>
      <c r="Q562" s="31"/>
      <c r="R562" s="31"/>
    </row>
    <row r="563" spans="6:18" x14ac:dyDescent="0.25">
      <c r="F563" s="31"/>
      <c r="G563" s="31"/>
      <c r="H563" s="31"/>
      <c r="I563" s="31"/>
      <c r="J563" s="31"/>
      <c r="K563" s="31"/>
      <c r="L563" s="31"/>
      <c r="M563" s="31"/>
      <c r="N563" s="31"/>
      <c r="O563" s="31"/>
      <c r="P563" s="31"/>
      <c r="Q563" s="31"/>
      <c r="R563" s="31"/>
    </row>
    <row r="564" spans="6:18" x14ac:dyDescent="0.25">
      <c r="F564" s="31"/>
      <c r="G564" s="31"/>
      <c r="H564" s="31"/>
      <c r="I564" s="31"/>
      <c r="J564" s="31"/>
      <c r="K564" s="31"/>
      <c r="L564" s="31"/>
      <c r="M564" s="31"/>
      <c r="N564" s="31"/>
      <c r="O564" s="31"/>
      <c r="P564" s="31"/>
      <c r="Q564" s="31"/>
      <c r="R564" s="31"/>
    </row>
    <row r="565" spans="6:18" x14ac:dyDescent="0.25">
      <c r="F565" s="31"/>
      <c r="G565" s="31"/>
      <c r="H565" s="31"/>
      <c r="I565" s="31"/>
      <c r="J565" s="31"/>
      <c r="K565" s="31"/>
      <c r="L565" s="31"/>
      <c r="M565" s="31"/>
      <c r="N565" s="31"/>
      <c r="O565" s="31"/>
      <c r="P565" s="31"/>
      <c r="Q565" s="31"/>
      <c r="R565" s="31"/>
    </row>
    <row r="566" spans="6:18" x14ac:dyDescent="0.25">
      <c r="F566" s="31"/>
      <c r="G566" s="31"/>
      <c r="H566" s="31"/>
      <c r="I566" s="31"/>
      <c r="J566" s="31"/>
      <c r="K566" s="31"/>
      <c r="L566" s="31"/>
      <c r="M566" s="31"/>
      <c r="N566" s="31"/>
      <c r="O566" s="31"/>
      <c r="P566" s="31"/>
      <c r="Q566" s="31"/>
      <c r="R566" s="31"/>
    </row>
    <row r="567" spans="6:18" x14ac:dyDescent="0.25">
      <c r="F567" s="31"/>
      <c r="G567" s="31"/>
      <c r="H567" s="31"/>
      <c r="I567" s="31"/>
      <c r="J567" s="31"/>
      <c r="K567" s="31"/>
      <c r="L567" s="31"/>
      <c r="M567" s="31"/>
      <c r="N567" s="31"/>
      <c r="O567" s="31"/>
      <c r="P567" s="31"/>
      <c r="Q567" s="31"/>
      <c r="R567" s="31"/>
    </row>
    <row r="568" spans="6:18" x14ac:dyDescent="0.25">
      <c r="F568" s="31"/>
      <c r="G568" s="31"/>
      <c r="H568" s="31"/>
      <c r="I568" s="31"/>
      <c r="J568" s="31"/>
      <c r="K568" s="31"/>
      <c r="L568" s="31"/>
      <c r="M568" s="31"/>
      <c r="N568" s="31"/>
      <c r="O568" s="31"/>
      <c r="P568" s="31"/>
      <c r="Q568" s="31"/>
      <c r="R568" s="31"/>
    </row>
    <row r="569" spans="6:18" x14ac:dyDescent="0.25">
      <c r="F569" s="31"/>
      <c r="G569" s="31"/>
      <c r="H569" s="31"/>
      <c r="I569" s="31"/>
      <c r="J569" s="31"/>
      <c r="K569" s="31"/>
      <c r="L569" s="31"/>
      <c r="M569" s="31"/>
      <c r="N569" s="31"/>
      <c r="O569" s="31"/>
      <c r="P569" s="31"/>
      <c r="Q569" s="31"/>
      <c r="R569" s="31"/>
    </row>
    <row r="570" spans="6:18" x14ac:dyDescent="0.25">
      <c r="F570" s="31"/>
      <c r="G570" s="31"/>
      <c r="H570" s="31"/>
      <c r="I570" s="31"/>
      <c r="J570" s="31"/>
      <c r="K570" s="31"/>
      <c r="L570" s="31"/>
      <c r="M570" s="31"/>
      <c r="N570" s="31"/>
      <c r="O570" s="31"/>
      <c r="P570" s="31"/>
      <c r="Q570" s="31"/>
      <c r="R570" s="31"/>
    </row>
    <row r="571" spans="6:18" x14ac:dyDescent="0.25">
      <c r="F571" s="31"/>
      <c r="G571" s="31"/>
      <c r="H571" s="31"/>
      <c r="I571" s="31"/>
      <c r="J571" s="31"/>
      <c r="K571" s="31"/>
      <c r="L571" s="31"/>
      <c r="M571" s="31"/>
      <c r="N571" s="31"/>
      <c r="O571" s="31"/>
      <c r="P571" s="31"/>
      <c r="Q571" s="31"/>
      <c r="R571" s="31"/>
    </row>
    <row r="572" spans="6:18" x14ac:dyDescent="0.25">
      <c r="F572" s="31"/>
      <c r="G572" s="31"/>
      <c r="H572" s="31"/>
      <c r="I572" s="31"/>
      <c r="J572" s="31"/>
      <c r="K572" s="31"/>
      <c r="L572" s="31"/>
      <c r="M572" s="31"/>
      <c r="N572" s="31"/>
      <c r="O572" s="31"/>
      <c r="P572" s="31"/>
      <c r="Q572" s="31"/>
      <c r="R572" s="31"/>
    </row>
    <row r="573" spans="6:18" x14ac:dyDescent="0.25">
      <c r="F573" s="31"/>
      <c r="G573" s="31"/>
      <c r="H573" s="31"/>
      <c r="I573" s="31"/>
      <c r="J573" s="31"/>
      <c r="K573" s="31"/>
      <c r="L573" s="31"/>
      <c r="M573" s="31"/>
      <c r="N573" s="31"/>
      <c r="O573" s="31"/>
      <c r="P573" s="31"/>
      <c r="Q573" s="31"/>
      <c r="R573" s="31"/>
    </row>
    <row r="574" spans="6:18" x14ac:dyDescent="0.25">
      <c r="F574" s="31"/>
      <c r="G574" s="31"/>
      <c r="H574" s="31"/>
      <c r="I574" s="31"/>
      <c r="J574" s="31"/>
      <c r="K574" s="31"/>
      <c r="L574" s="31"/>
      <c r="M574" s="31"/>
      <c r="N574" s="31"/>
      <c r="O574" s="31"/>
      <c r="P574" s="31"/>
      <c r="Q574" s="31"/>
      <c r="R574" s="31"/>
    </row>
    <row r="575" spans="6:18" x14ac:dyDescent="0.25">
      <c r="F575" s="31"/>
      <c r="G575" s="31"/>
      <c r="H575" s="31"/>
      <c r="I575" s="31"/>
      <c r="J575" s="31"/>
      <c r="K575" s="31"/>
      <c r="L575" s="31"/>
      <c r="M575" s="31"/>
      <c r="N575" s="31"/>
      <c r="O575" s="31"/>
      <c r="P575" s="31"/>
      <c r="Q575" s="31"/>
      <c r="R575" s="31"/>
    </row>
    <row r="576" spans="6:18" x14ac:dyDescent="0.25">
      <c r="F576" s="31"/>
      <c r="G576" s="31"/>
      <c r="H576" s="31"/>
      <c r="I576" s="31"/>
      <c r="J576" s="31"/>
      <c r="K576" s="31"/>
      <c r="L576" s="31"/>
      <c r="M576" s="31"/>
      <c r="N576" s="31"/>
      <c r="O576" s="31"/>
      <c r="P576" s="31"/>
      <c r="Q576" s="31"/>
      <c r="R576" s="31"/>
    </row>
    <row r="577" spans="6:18" x14ac:dyDescent="0.25">
      <c r="F577" s="31"/>
      <c r="G577" s="31"/>
      <c r="H577" s="31"/>
      <c r="I577" s="31"/>
      <c r="J577" s="31"/>
      <c r="K577" s="31"/>
      <c r="L577" s="31"/>
      <c r="M577" s="31"/>
      <c r="N577" s="31"/>
      <c r="O577" s="31"/>
      <c r="P577" s="31"/>
      <c r="Q577" s="31"/>
      <c r="R577" s="31"/>
    </row>
    <row r="578" spans="6:18" x14ac:dyDescent="0.25">
      <c r="F578" s="31"/>
      <c r="G578" s="31"/>
      <c r="H578" s="31"/>
      <c r="I578" s="31"/>
      <c r="J578" s="31"/>
      <c r="K578" s="31"/>
      <c r="L578" s="31"/>
      <c r="M578" s="31"/>
      <c r="N578" s="31"/>
      <c r="O578" s="31"/>
      <c r="P578" s="31"/>
      <c r="Q578" s="31"/>
      <c r="R578" s="31"/>
    </row>
    <row r="579" spans="6:18" x14ac:dyDescent="0.25">
      <c r="F579" s="31"/>
      <c r="G579" s="31"/>
      <c r="H579" s="31"/>
      <c r="I579" s="31"/>
      <c r="J579" s="31"/>
      <c r="K579" s="31"/>
      <c r="L579" s="31"/>
      <c r="M579" s="31"/>
      <c r="N579" s="31"/>
      <c r="O579" s="31"/>
      <c r="P579" s="31"/>
      <c r="Q579" s="31"/>
      <c r="R579" s="31"/>
    </row>
    <row r="580" spans="6:18" x14ac:dyDescent="0.25">
      <c r="F580" s="31"/>
      <c r="G580" s="31"/>
      <c r="H580" s="31"/>
      <c r="I580" s="31"/>
      <c r="J580" s="31"/>
      <c r="K580" s="31"/>
      <c r="L580" s="31"/>
      <c r="M580" s="31"/>
      <c r="N580" s="31"/>
      <c r="O580" s="31"/>
      <c r="P580" s="31"/>
      <c r="Q580" s="31"/>
      <c r="R580" s="31"/>
    </row>
    <row r="581" spans="6:18" x14ac:dyDescent="0.25">
      <c r="F581" s="31"/>
      <c r="G581" s="31"/>
      <c r="H581" s="31"/>
      <c r="I581" s="31"/>
      <c r="J581" s="31"/>
      <c r="K581" s="31"/>
      <c r="L581" s="31"/>
      <c r="M581" s="31"/>
      <c r="N581" s="31"/>
      <c r="O581" s="31"/>
      <c r="P581" s="31"/>
      <c r="Q581" s="31"/>
      <c r="R581" s="31"/>
    </row>
    <row r="582" spans="6:18" x14ac:dyDescent="0.25">
      <c r="F582" s="31"/>
      <c r="G582" s="31"/>
      <c r="H582" s="31"/>
      <c r="I582" s="31"/>
      <c r="J582" s="31"/>
      <c r="K582" s="31"/>
      <c r="L582" s="31"/>
      <c r="M582" s="31"/>
      <c r="N582" s="31"/>
      <c r="O582" s="31"/>
      <c r="P582" s="31"/>
      <c r="Q582" s="31"/>
      <c r="R582" s="31"/>
    </row>
    <row r="583" spans="6:18" x14ac:dyDescent="0.25">
      <c r="F583" s="31"/>
      <c r="G583" s="31"/>
      <c r="H583" s="31"/>
      <c r="I583" s="31"/>
      <c r="J583" s="31"/>
      <c r="K583" s="31"/>
      <c r="L583" s="31"/>
      <c r="M583" s="31"/>
      <c r="N583" s="31"/>
      <c r="O583" s="31"/>
      <c r="P583" s="31"/>
      <c r="Q583" s="31"/>
      <c r="R583" s="31"/>
    </row>
    <row r="584" spans="6:18" x14ac:dyDescent="0.25">
      <c r="F584" s="31"/>
      <c r="G584" s="31"/>
      <c r="H584" s="31"/>
      <c r="I584" s="31"/>
      <c r="J584" s="31"/>
      <c r="K584" s="31"/>
      <c r="L584" s="31"/>
      <c r="M584" s="31"/>
      <c r="N584" s="31"/>
      <c r="O584" s="31"/>
      <c r="P584" s="31"/>
      <c r="Q584" s="31"/>
      <c r="R584" s="31"/>
    </row>
    <row r="585" spans="6:18" x14ac:dyDescent="0.25">
      <c r="F585" s="31"/>
      <c r="G585" s="31"/>
      <c r="H585" s="31"/>
      <c r="I585" s="31"/>
      <c r="J585" s="31"/>
      <c r="K585" s="31"/>
      <c r="L585" s="31"/>
      <c r="M585" s="31"/>
      <c r="N585" s="31"/>
      <c r="O585" s="31"/>
      <c r="P585" s="31"/>
      <c r="Q585" s="31"/>
      <c r="R585" s="31"/>
    </row>
    <row r="586" spans="6:18" x14ac:dyDescent="0.25">
      <c r="F586" s="31"/>
      <c r="G586" s="31"/>
      <c r="H586" s="31"/>
      <c r="I586" s="31"/>
      <c r="J586" s="31"/>
      <c r="K586" s="31"/>
      <c r="L586" s="31"/>
      <c r="M586" s="31"/>
      <c r="N586" s="31"/>
      <c r="O586" s="31"/>
      <c r="P586" s="31"/>
      <c r="Q586" s="31"/>
      <c r="R586" s="31"/>
    </row>
    <row r="587" spans="6:18" x14ac:dyDescent="0.25">
      <c r="F587" s="31"/>
      <c r="G587" s="31"/>
      <c r="H587" s="31"/>
      <c r="I587" s="31"/>
      <c r="J587" s="31"/>
      <c r="K587" s="31"/>
      <c r="L587" s="31"/>
      <c r="M587" s="31"/>
      <c r="N587" s="31"/>
      <c r="O587" s="31"/>
      <c r="P587" s="31"/>
      <c r="Q587" s="31"/>
      <c r="R587" s="31"/>
    </row>
    <row r="588" spans="6:18" x14ac:dyDescent="0.25">
      <c r="F588" s="31"/>
      <c r="G588" s="31"/>
      <c r="H588" s="31"/>
      <c r="I588" s="31"/>
      <c r="J588" s="31"/>
      <c r="K588" s="31"/>
      <c r="L588" s="31"/>
      <c r="M588" s="31"/>
      <c r="N588" s="31"/>
      <c r="O588" s="31"/>
      <c r="P588" s="31"/>
      <c r="Q588" s="31"/>
      <c r="R588" s="31"/>
    </row>
    <row r="589" spans="6:18" x14ac:dyDescent="0.25">
      <c r="F589" s="31"/>
      <c r="G589" s="31"/>
      <c r="H589" s="31"/>
      <c r="I589" s="31"/>
      <c r="J589" s="31"/>
      <c r="K589" s="31"/>
      <c r="L589" s="31"/>
      <c r="M589" s="31"/>
      <c r="N589" s="31"/>
      <c r="O589" s="31"/>
      <c r="P589" s="31"/>
      <c r="Q589" s="31"/>
      <c r="R589" s="31"/>
    </row>
    <row r="590" spans="6:18" x14ac:dyDescent="0.25">
      <c r="F590" s="31"/>
      <c r="G590" s="31"/>
      <c r="H590" s="31"/>
      <c r="I590" s="31"/>
      <c r="J590" s="31"/>
      <c r="K590" s="31"/>
      <c r="L590" s="31"/>
      <c r="M590" s="31"/>
      <c r="N590" s="31"/>
      <c r="O590" s="31"/>
      <c r="P590" s="31"/>
      <c r="Q590" s="31"/>
      <c r="R590" s="31"/>
    </row>
    <row r="591" spans="6:18" x14ac:dyDescent="0.25">
      <c r="F591" s="31"/>
      <c r="G591" s="31"/>
      <c r="H591" s="31"/>
      <c r="I591" s="31"/>
      <c r="J591" s="31"/>
      <c r="K591" s="31"/>
      <c r="L591" s="31"/>
      <c r="M591" s="31"/>
      <c r="N591" s="31"/>
      <c r="O591" s="31"/>
      <c r="P591" s="31"/>
      <c r="Q591" s="31"/>
      <c r="R591" s="31"/>
    </row>
    <row r="592" spans="6:18" x14ac:dyDescent="0.25">
      <c r="F592" s="31"/>
      <c r="G592" s="31"/>
      <c r="H592" s="31"/>
      <c r="I592" s="31"/>
      <c r="J592" s="31"/>
      <c r="K592" s="31"/>
      <c r="L592" s="31"/>
      <c r="M592" s="31"/>
      <c r="N592" s="31"/>
      <c r="O592" s="31"/>
      <c r="P592" s="31"/>
      <c r="Q592" s="31"/>
      <c r="R592" s="31"/>
    </row>
    <row r="593" spans="6:18" x14ac:dyDescent="0.25">
      <c r="F593" s="31"/>
      <c r="G593" s="31"/>
      <c r="H593" s="31"/>
      <c r="I593" s="31"/>
      <c r="J593" s="31"/>
      <c r="K593" s="31"/>
      <c r="L593" s="31"/>
      <c r="M593" s="31"/>
      <c r="N593" s="31"/>
      <c r="O593" s="31"/>
      <c r="P593" s="31"/>
      <c r="Q593" s="31"/>
      <c r="R593" s="31"/>
    </row>
    <row r="594" spans="6:18" x14ac:dyDescent="0.25">
      <c r="F594" s="31"/>
      <c r="G594" s="31"/>
      <c r="H594" s="31"/>
      <c r="I594" s="31"/>
      <c r="J594" s="31"/>
      <c r="K594" s="31"/>
      <c r="L594" s="31"/>
      <c r="M594" s="31"/>
      <c r="N594" s="31"/>
      <c r="O594" s="31"/>
      <c r="P594" s="31"/>
      <c r="Q594" s="31"/>
      <c r="R594" s="31"/>
    </row>
    <row r="595" spans="6:18" x14ac:dyDescent="0.25">
      <c r="F595" s="31"/>
      <c r="G595" s="31"/>
      <c r="H595" s="31"/>
      <c r="I595" s="31"/>
      <c r="J595" s="31"/>
      <c r="K595" s="31"/>
      <c r="L595" s="31"/>
      <c r="M595" s="31"/>
      <c r="N595" s="31"/>
      <c r="O595" s="31"/>
      <c r="P595" s="31"/>
      <c r="Q595" s="31"/>
      <c r="R595" s="31"/>
    </row>
    <row r="596" spans="6:18" x14ac:dyDescent="0.25">
      <c r="F596" s="31"/>
      <c r="G596" s="31"/>
      <c r="H596" s="31"/>
      <c r="I596" s="31"/>
      <c r="J596" s="31"/>
      <c r="K596" s="31"/>
      <c r="L596" s="31"/>
      <c r="M596" s="31"/>
      <c r="N596" s="31"/>
      <c r="O596" s="31"/>
      <c r="P596" s="31"/>
      <c r="Q596" s="31"/>
      <c r="R596" s="31"/>
    </row>
    <row r="597" spans="6:18" x14ac:dyDescent="0.25">
      <c r="F597" s="31"/>
      <c r="G597" s="31"/>
      <c r="H597" s="31"/>
      <c r="I597" s="31"/>
      <c r="J597" s="31"/>
      <c r="K597" s="31"/>
      <c r="L597" s="31"/>
      <c r="M597" s="31"/>
      <c r="N597" s="31"/>
      <c r="O597" s="31"/>
      <c r="P597" s="31"/>
      <c r="Q597" s="31"/>
      <c r="R597" s="31"/>
    </row>
    <row r="598" spans="6:18" x14ac:dyDescent="0.25">
      <c r="F598" s="31"/>
      <c r="G598" s="31"/>
      <c r="H598" s="31"/>
      <c r="I598" s="31"/>
      <c r="J598" s="31"/>
      <c r="K598" s="31"/>
      <c r="L598" s="31"/>
      <c r="M598" s="31"/>
      <c r="N598" s="31"/>
      <c r="O598" s="31"/>
      <c r="P598" s="31"/>
      <c r="Q598" s="31"/>
      <c r="R598" s="31"/>
    </row>
    <row r="599" spans="6:18" x14ac:dyDescent="0.25">
      <c r="F599" s="31"/>
      <c r="G599" s="31"/>
      <c r="H599" s="31"/>
      <c r="I599" s="31"/>
      <c r="J599" s="31"/>
      <c r="K599" s="31"/>
      <c r="L599" s="31"/>
      <c r="M599" s="31"/>
      <c r="N599" s="31"/>
      <c r="O599" s="31"/>
      <c r="P599" s="31"/>
      <c r="Q599" s="31"/>
      <c r="R599" s="31"/>
    </row>
    <row r="600" spans="6:18" x14ac:dyDescent="0.25">
      <c r="F600" s="31"/>
      <c r="G600" s="31"/>
      <c r="H600" s="31"/>
      <c r="I600" s="31"/>
      <c r="J600" s="31"/>
      <c r="K600" s="31"/>
      <c r="L600" s="31"/>
      <c r="M600" s="31"/>
      <c r="N600" s="31"/>
      <c r="O600" s="31"/>
      <c r="P600" s="31"/>
      <c r="Q600" s="31"/>
      <c r="R600" s="31"/>
    </row>
    <row r="601" spans="6:18" x14ac:dyDescent="0.25">
      <c r="F601" s="31"/>
      <c r="G601" s="31"/>
      <c r="H601" s="31"/>
      <c r="I601" s="31"/>
      <c r="J601" s="31"/>
      <c r="K601" s="31"/>
      <c r="L601" s="31"/>
      <c r="M601" s="31"/>
      <c r="N601" s="31"/>
      <c r="O601" s="31"/>
      <c r="P601" s="31"/>
      <c r="Q601" s="31"/>
      <c r="R601" s="31"/>
    </row>
    <row r="602" spans="6:18" x14ac:dyDescent="0.25">
      <c r="F602" s="31"/>
      <c r="G602" s="31"/>
      <c r="H602" s="31"/>
      <c r="I602" s="31"/>
      <c r="J602" s="31"/>
      <c r="K602" s="31"/>
      <c r="L602" s="31"/>
      <c r="M602" s="31"/>
      <c r="N602" s="31"/>
      <c r="O602" s="31"/>
      <c r="P602" s="31"/>
      <c r="Q602" s="31"/>
      <c r="R602" s="31"/>
    </row>
    <row r="603" spans="6:18" x14ac:dyDescent="0.25">
      <c r="F603" s="31"/>
      <c r="G603" s="31"/>
      <c r="H603" s="31"/>
      <c r="I603" s="31"/>
      <c r="J603" s="31"/>
      <c r="K603" s="31"/>
      <c r="L603" s="31"/>
      <c r="M603" s="31"/>
      <c r="N603" s="31"/>
      <c r="O603" s="31"/>
      <c r="P603" s="31"/>
      <c r="Q603" s="31"/>
      <c r="R603" s="31"/>
    </row>
    <row r="604" spans="6:18" x14ac:dyDescent="0.25">
      <c r="F604" s="31"/>
      <c r="G604" s="31"/>
      <c r="H604" s="31"/>
      <c r="I604" s="31"/>
      <c r="J604" s="31"/>
      <c r="K604" s="31"/>
      <c r="L604" s="31"/>
      <c r="M604" s="31"/>
      <c r="N604" s="31"/>
      <c r="O604" s="31"/>
      <c r="P604" s="31"/>
      <c r="Q604" s="31"/>
      <c r="R604" s="31"/>
    </row>
    <row r="605" spans="6:18" x14ac:dyDescent="0.25">
      <c r="F605" s="31"/>
      <c r="G605" s="31"/>
      <c r="H605" s="31"/>
      <c r="I605" s="31"/>
      <c r="J605" s="31"/>
      <c r="K605" s="31"/>
      <c r="L605" s="31"/>
      <c r="M605" s="31"/>
      <c r="N605" s="31"/>
      <c r="O605" s="31"/>
      <c r="P605" s="31"/>
      <c r="Q605" s="31"/>
      <c r="R605" s="31"/>
    </row>
    <row r="606" spans="6:18" x14ac:dyDescent="0.25">
      <c r="F606" s="31"/>
      <c r="G606" s="31"/>
      <c r="H606" s="31"/>
      <c r="I606" s="31"/>
      <c r="J606" s="31"/>
      <c r="K606" s="31"/>
      <c r="L606" s="31"/>
      <c r="M606" s="31"/>
      <c r="N606" s="31"/>
      <c r="O606" s="31"/>
      <c r="P606" s="31"/>
      <c r="Q606" s="31"/>
      <c r="R606" s="31"/>
    </row>
    <row r="607" spans="6:18" x14ac:dyDescent="0.25">
      <c r="F607" s="31"/>
      <c r="G607" s="31"/>
      <c r="H607" s="31"/>
      <c r="I607" s="31"/>
      <c r="J607" s="31"/>
      <c r="K607" s="31"/>
      <c r="L607" s="31"/>
      <c r="M607" s="31"/>
      <c r="N607" s="31"/>
      <c r="O607" s="31"/>
      <c r="P607" s="31"/>
      <c r="Q607" s="31"/>
      <c r="R607" s="31"/>
    </row>
    <row r="608" spans="6:18" x14ac:dyDescent="0.25">
      <c r="F608" s="31"/>
      <c r="G608" s="31"/>
      <c r="H608" s="31"/>
      <c r="I608" s="31"/>
      <c r="J608" s="31"/>
      <c r="K608" s="31"/>
      <c r="L608" s="31"/>
      <c r="M608" s="31"/>
      <c r="N608" s="31"/>
      <c r="O608" s="31"/>
      <c r="P608" s="31"/>
      <c r="Q608" s="31"/>
      <c r="R608" s="31"/>
    </row>
    <row r="609" spans="6:18" x14ac:dyDescent="0.25">
      <c r="F609" s="31"/>
      <c r="G609" s="31"/>
      <c r="H609" s="31"/>
      <c r="I609" s="31"/>
      <c r="J609" s="31"/>
      <c r="K609" s="31"/>
      <c r="L609" s="31"/>
      <c r="M609" s="31"/>
      <c r="N609" s="31"/>
      <c r="O609" s="31"/>
      <c r="P609" s="31"/>
      <c r="Q609" s="31"/>
      <c r="R609" s="31"/>
    </row>
    <row r="610" spans="6:18" x14ac:dyDescent="0.25">
      <c r="F610" s="31"/>
      <c r="G610" s="31"/>
      <c r="H610" s="31"/>
      <c r="I610" s="31"/>
      <c r="J610" s="31"/>
      <c r="K610" s="31"/>
      <c r="L610" s="31"/>
      <c r="M610" s="31"/>
      <c r="N610" s="31"/>
      <c r="O610" s="31"/>
      <c r="P610" s="31"/>
      <c r="Q610" s="31"/>
      <c r="R610" s="31"/>
    </row>
    <row r="611" spans="6:18" x14ac:dyDescent="0.25">
      <c r="F611" s="31"/>
      <c r="G611" s="31"/>
      <c r="H611" s="31"/>
      <c r="I611" s="31"/>
      <c r="J611" s="31"/>
      <c r="K611" s="31"/>
      <c r="L611" s="31"/>
      <c r="M611" s="31"/>
      <c r="N611" s="31"/>
      <c r="O611" s="31"/>
      <c r="P611" s="31"/>
      <c r="Q611" s="31"/>
      <c r="R611" s="31"/>
    </row>
    <row r="612" spans="6:18" x14ac:dyDescent="0.25">
      <c r="F612" s="31"/>
      <c r="G612" s="31"/>
      <c r="H612" s="31"/>
      <c r="I612" s="31"/>
      <c r="J612" s="31"/>
      <c r="K612" s="31"/>
      <c r="L612" s="31"/>
      <c r="M612" s="31"/>
      <c r="N612" s="31"/>
      <c r="O612" s="31"/>
      <c r="P612" s="31"/>
      <c r="Q612" s="31"/>
      <c r="R612" s="31"/>
    </row>
    <row r="613" spans="6:18" x14ac:dyDescent="0.25">
      <c r="F613" s="31"/>
      <c r="G613" s="31"/>
      <c r="H613" s="31"/>
      <c r="I613" s="31"/>
      <c r="J613" s="31"/>
      <c r="K613" s="31"/>
      <c r="L613" s="31"/>
      <c r="M613" s="31"/>
      <c r="N613" s="31"/>
      <c r="O613" s="31"/>
      <c r="P613" s="31"/>
      <c r="Q613" s="31"/>
      <c r="R613" s="31"/>
    </row>
    <row r="614" spans="6:18" x14ac:dyDescent="0.25">
      <c r="F614" s="31"/>
      <c r="G614" s="31"/>
      <c r="H614" s="31"/>
      <c r="I614" s="31"/>
      <c r="J614" s="31"/>
      <c r="K614" s="31"/>
      <c r="L614" s="31"/>
      <c r="M614" s="31"/>
      <c r="N614" s="31"/>
      <c r="O614" s="31"/>
      <c r="P614" s="31"/>
      <c r="Q614" s="31"/>
      <c r="R614" s="31"/>
    </row>
    <row r="615" spans="6:18" x14ac:dyDescent="0.25">
      <c r="F615" s="31"/>
      <c r="G615" s="31"/>
      <c r="H615" s="31"/>
      <c r="I615" s="31"/>
      <c r="J615" s="31"/>
      <c r="K615" s="31"/>
      <c r="L615" s="31"/>
      <c r="M615" s="31"/>
      <c r="N615" s="31"/>
      <c r="O615" s="31"/>
      <c r="P615" s="31"/>
      <c r="Q615" s="31"/>
      <c r="R615" s="31"/>
    </row>
    <row r="616" spans="6:18" x14ac:dyDescent="0.25">
      <c r="F616" s="31"/>
      <c r="G616" s="31"/>
      <c r="H616" s="31"/>
      <c r="I616" s="31"/>
      <c r="J616" s="31"/>
      <c r="K616" s="31"/>
      <c r="L616" s="31"/>
      <c r="M616" s="31"/>
      <c r="N616" s="31"/>
      <c r="O616" s="31"/>
      <c r="P616" s="31"/>
      <c r="Q616" s="31"/>
      <c r="R616" s="31"/>
    </row>
    <row r="617" spans="6:18" x14ac:dyDescent="0.25">
      <c r="F617" s="31"/>
      <c r="G617" s="31"/>
      <c r="H617" s="31"/>
      <c r="I617" s="31"/>
      <c r="J617" s="31"/>
      <c r="K617" s="31"/>
      <c r="L617" s="31"/>
      <c r="M617" s="31"/>
      <c r="N617" s="31"/>
      <c r="O617" s="31"/>
      <c r="P617" s="31"/>
      <c r="Q617" s="31"/>
      <c r="R617" s="31"/>
    </row>
    <row r="618" spans="6:18" x14ac:dyDescent="0.25">
      <c r="F618" s="31"/>
      <c r="G618" s="31"/>
      <c r="H618" s="31"/>
      <c r="I618" s="31"/>
      <c r="J618" s="31"/>
      <c r="K618" s="31"/>
      <c r="L618" s="31"/>
      <c r="M618" s="31"/>
      <c r="N618" s="31"/>
      <c r="O618" s="31"/>
      <c r="P618" s="31"/>
      <c r="Q618" s="31"/>
      <c r="R618" s="31"/>
    </row>
    <row r="619" spans="6:18" x14ac:dyDescent="0.25">
      <c r="F619" s="31"/>
      <c r="G619" s="31"/>
      <c r="H619" s="31"/>
      <c r="I619" s="31"/>
      <c r="J619" s="31"/>
      <c r="K619" s="31"/>
      <c r="L619" s="31"/>
      <c r="M619" s="31"/>
      <c r="N619" s="31"/>
      <c r="O619" s="31"/>
      <c r="P619" s="31"/>
      <c r="Q619" s="31"/>
      <c r="R619" s="31"/>
    </row>
    <row r="620" spans="6:18" x14ac:dyDescent="0.25">
      <c r="F620" s="31"/>
      <c r="G620" s="31"/>
      <c r="H620" s="31"/>
      <c r="I620" s="31"/>
      <c r="J620" s="31"/>
      <c r="K620" s="31"/>
      <c r="L620" s="31"/>
      <c r="M620" s="31"/>
      <c r="N620" s="31"/>
      <c r="O620" s="31"/>
      <c r="P620" s="31"/>
      <c r="Q620" s="31"/>
      <c r="R620" s="31"/>
    </row>
    <row r="621" spans="6:18" x14ac:dyDescent="0.25">
      <c r="F621" s="31"/>
      <c r="G621" s="31"/>
      <c r="H621" s="31"/>
      <c r="I621" s="31"/>
      <c r="J621" s="31"/>
      <c r="K621" s="31"/>
      <c r="L621" s="31"/>
      <c r="M621" s="31"/>
      <c r="N621" s="31"/>
      <c r="O621" s="31"/>
      <c r="P621" s="31"/>
      <c r="Q621" s="31"/>
      <c r="R621" s="31"/>
    </row>
    <row r="622" spans="6:18" x14ac:dyDescent="0.25">
      <c r="F622" s="31"/>
      <c r="G622" s="31"/>
      <c r="H622" s="31"/>
      <c r="I622" s="31"/>
      <c r="J622" s="31"/>
      <c r="K622" s="31"/>
      <c r="L622" s="31"/>
      <c r="M622" s="31"/>
      <c r="N622" s="31"/>
      <c r="O622" s="31"/>
      <c r="P622" s="31"/>
      <c r="Q622" s="31"/>
      <c r="R622" s="31"/>
    </row>
    <row r="623" spans="6:18" x14ac:dyDescent="0.25">
      <c r="F623" s="31"/>
      <c r="G623" s="31"/>
      <c r="H623" s="31"/>
      <c r="I623" s="31"/>
      <c r="J623" s="31"/>
      <c r="K623" s="31"/>
      <c r="L623" s="31"/>
      <c r="M623" s="31"/>
      <c r="N623" s="31"/>
      <c r="O623" s="31"/>
      <c r="P623" s="31"/>
      <c r="Q623" s="31"/>
      <c r="R623" s="31"/>
    </row>
    <row r="624" spans="6:18" x14ac:dyDescent="0.25">
      <c r="F624" s="31"/>
      <c r="G624" s="31"/>
      <c r="H624" s="31"/>
      <c r="I624" s="31"/>
      <c r="J624" s="31"/>
      <c r="K624" s="31"/>
      <c r="L624" s="31"/>
      <c r="M624" s="31"/>
      <c r="N624" s="31"/>
      <c r="O624" s="31"/>
      <c r="P624" s="31"/>
      <c r="Q624" s="31"/>
      <c r="R624" s="31"/>
    </row>
    <row r="625" spans="6:18" x14ac:dyDescent="0.25">
      <c r="F625" s="31"/>
      <c r="G625" s="31"/>
      <c r="H625" s="31"/>
      <c r="I625" s="31"/>
      <c r="J625" s="31"/>
      <c r="K625" s="31"/>
      <c r="L625" s="31"/>
      <c r="M625" s="31"/>
      <c r="N625" s="31"/>
      <c r="O625" s="31"/>
      <c r="P625" s="31"/>
      <c r="Q625" s="31"/>
      <c r="R625" s="31"/>
    </row>
    <row r="626" spans="6:18" x14ac:dyDescent="0.25">
      <c r="F626" s="31"/>
      <c r="G626" s="31"/>
      <c r="H626" s="31"/>
      <c r="I626" s="31"/>
      <c r="J626" s="31"/>
      <c r="K626" s="31"/>
      <c r="L626" s="31"/>
      <c r="M626" s="31"/>
      <c r="N626" s="31"/>
      <c r="O626" s="31"/>
      <c r="P626" s="31"/>
      <c r="Q626" s="31"/>
      <c r="R626" s="31"/>
    </row>
    <row r="627" spans="6:18" x14ac:dyDescent="0.25">
      <c r="F627" s="31"/>
      <c r="G627" s="31"/>
      <c r="H627" s="31"/>
      <c r="I627" s="31"/>
      <c r="J627" s="31"/>
      <c r="K627" s="31"/>
      <c r="L627" s="31"/>
      <c r="M627" s="31"/>
      <c r="N627" s="31"/>
      <c r="O627" s="31"/>
      <c r="P627" s="31"/>
      <c r="Q627" s="31"/>
      <c r="R627" s="31"/>
    </row>
    <row r="628" spans="6:18" x14ac:dyDescent="0.25">
      <c r="F628" s="31"/>
      <c r="G628" s="31"/>
      <c r="H628" s="31"/>
      <c r="I628" s="31"/>
      <c r="J628" s="31"/>
      <c r="K628" s="31"/>
      <c r="L628" s="31"/>
      <c r="M628" s="31"/>
      <c r="N628" s="31"/>
      <c r="O628" s="31"/>
      <c r="P628" s="31"/>
      <c r="Q628" s="31"/>
      <c r="R628" s="31"/>
    </row>
    <row r="629" spans="6:18" x14ac:dyDescent="0.25">
      <c r="F629" s="31"/>
      <c r="G629" s="31"/>
      <c r="H629" s="31"/>
      <c r="I629" s="31"/>
      <c r="J629" s="31"/>
      <c r="K629" s="31"/>
      <c r="L629" s="31"/>
      <c r="M629" s="31"/>
      <c r="N629" s="31"/>
      <c r="O629" s="31"/>
      <c r="P629" s="31"/>
      <c r="Q629" s="31"/>
      <c r="R629" s="31"/>
    </row>
    <row r="630" spans="6:18" x14ac:dyDescent="0.25">
      <c r="F630" s="31"/>
      <c r="G630" s="31"/>
      <c r="H630" s="31"/>
      <c r="I630" s="31"/>
      <c r="J630" s="31"/>
      <c r="K630" s="31"/>
      <c r="L630" s="31"/>
      <c r="M630" s="31"/>
      <c r="N630" s="31"/>
      <c r="O630" s="31"/>
      <c r="P630" s="31"/>
      <c r="Q630" s="31"/>
      <c r="R630" s="31"/>
    </row>
    <row r="631" spans="6:18" x14ac:dyDescent="0.25">
      <c r="F631" s="31"/>
      <c r="G631" s="31"/>
      <c r="H631" s="31"/>
      <c r="I631" s="31"/>
      <c r="J631" s="31"/>
      <c r="K631" s="31"/>
      <c r="L631" s="31"/>
      <c r="M631" s="31"/>
      <c r="N631" s="31"/>
      <c r="O631" s="31"/>
      <c r="P631" s="31"/>
      <c r="Q631" s="31"/>
      <c r="R631" s="31"/>
    </row>
    <row r="632" spans="6:18" x14ac:dyDescent="0.25">
      <c r="F632" s="31"/>
      <c r="G632" s="31"/>
      <c r="H632" s="31"/>
      <c r="I632" s="31"/>
      <c r="J632" s="31"/>
      <c r="K632" s="31"/>
      <c r="L632" s="31"/>
      <c r="M632" s="31"/>
      <c r="N632" s="31"/>
      <c r="O632" s="31"/>
      <c r="P632" s="31"/>
      <c r="Q632" s="31"/>
      <c r="R632" s="31"/>
    </row>
    <row r="633" spans="6:18" x14ac:dyDescent="0.25">
      <c r="F633" s="31"/>
      <c r="G633" s="31"/>
      <c r="H633" s="31"/>
      <c r="I633" s="31"/>
      <c r="J633" s="31"/>
      <c r="K633" s="31"/>
      <c r="L633" s="31"/>
      <c r="M633" s="31"/>
      <c r="N633" s="31"/>
      <c r="O633" s="31"/>
      <c r="P633" s="31"/>
      <c r="Q633" s="31"/>
      <c r="R633" s="31"/>
    </row>
    <row r="634" spans="6:18" x14ac:dyDescent="0.25">
      <c r="F634" s="31"/>
      <c r="G634" s="31"/>
      <c r="H634" s="31"/>
      <c r="I634" s="31"/>
      <c r="J634" s="31"/>
      <c r="K634" s="31"/>
      <c r="L634" s="31"/>
      <c r="M634" s="31"/>
      <c r="N634" s="31"/>
      <c r="O634" s="31"/>
      <c r="P634" s="31"/>
      <c r="Q634" s="31"/>
      <c r="R634" s="31"/>
    </row>
    <row r="635" spans="6:18" x14ac:dyDescent="0.25">
      <c r="F635" s="31"/>
      <c r="G635" s="31"/>
      <c r="H635" s="31"/>
      <c r="I635" s="31"/>
      <c r="J635" s="31"/>
      <c r="K635" s="31"/>
      <c r="L635" s="31"/>
      <c r="M635" s="31"/>
      <c r="N635" s="31"/>
      <c r="O635" s="31"/>
      <c r="P635" s="31"/>
      <c r="Q635" s="31"/>
      <c r="R635" s="31"/>
    </row>
    <row r="636" spans="6:18" x14ac:dyDescent="0.25">
      <c r="F636" s="31"/>
      <c r="G636" s="31"/>
      <c r="H636" s="31"/>
      <c r="I636" s="31"/>
      <c r="J636" s="31"/>
      <c r="K636" s="31"/>
      <c r="L636" s="31"/>
      <c r="M636" s="31"/>
      <c r="N636" s="31"/>
      <c r="O636" s="31"/>
      <c r="P636" s="31"/>
      <c r="Q636" s="31"/>
      <c r="R636" s="31"/>
    </row>
    <row r="637" spans="6:18" x14ac:dyDescent="0.25">
      <c r="F637" s="31"/>
      <c r="G637" s="31"/>
      <c r="H637" s="31"/>
      <c r="I637" s="31"/>
      <c r="J637" s="31"/>
      <c r="K637" s="31"/>
      <c r="L637" s="31"/>
      <c r="M637" s="31"/>
      <c r="N637" s="31"/>
      <c r="O637" s="31"/>
      <c r="P637" s="31"/>
      <c r="Q637" s="31"/>
      <c r="R637" s="31"/>
    </row>
    <row r="638" spans="6:18" x14ac:dyDescent="0.25">
      <c r="F638" s="31"/>
      <c r="G638" s="31"/>
      <c r="H638" s="31"/>
      <c r="I638" s="31"/>
      <c r="J638" s="31"/>
      <c r="K638" s="31"/>
      <c r="L638" s="31"/>
      <c r="M638" s="31"/>
      <c r="N638" s="31"/>
      <c r="O638" s="31"/>
      <c r="P638" s="31"/>
      <c r="Q638" s="31"/>
      <c r="R638" s="31"/>
    </row>
    <row r="639" spans="6:18" x14ac:dyDescent="0.25">
      <c r="F639" s="31"/>
      <c r="G639" s="31"/>
      <c r="H639" s="31"/>
      <c r="I639" s="31"/>
      <c r="J639" s="31"/>
      <c r="K639" s="31"/>
      <c r="L639" s="31"/>
      <c r="M639" s="31"/>
      <c r="N639" s="31"/>
      <c r="O639" s="31"/>
      <c r="P639" s="31"/>
      <c r="Q639" s="31"/>
      <c r="R639" s="31"/>
    </row>
    <row r="640" spans="6:18" x14ac:dyDescent="0.25">
      <c r="F640" s="31"/>
      <c r="G640" s="31"/>
      <c r="H640" s="31"/>
      <c r="I640" s="31"/>
      <c r="J640" s="31"/>
      <c r="K640" s="31"/>
      <c r="L640" s="31"/>
      <c r="M640" s="31"/>
      <c r="N640" s="31"/>
      <c r="O640" s="31"/>
      <c r="P640" s="31"/>
      <c r="Q640" s="31"/>
      <c r="R640" s="31"/>
    </row>
    <row r="641" spans="6:18" x14ac:dyDescent="0.25">
      <c r="F641" s="31"/>
      <c r="G641" s="31"/>
      <c r="H641" s="31"/>
      <c r="I641" s="31"/>
      <c r="J641" s="31"/>
      <c r="K641" s="31"/>
      <c r="L641" s="31"/>
      <c r="M641" s="31"/>
      <c r="N641" s="31"/>
      <c r="O641" s="31"/>
      <c r="P641" s="31"/>
      <c r="Q641" s="31"/>
      <c r="R641" s="31"/>
    </row>
    <row r="642" spans="6:18" x14ac:dyDescent="0.25">
      <c r="F642" s="31"/>
      <c r="G642" s="31"/>
      <c r="H642" s="31"/>
      <c r="I642" s="31"/>
      <c r="J642" s="31"/>
      <c r="K642" s="31"/>
      <c r="L642" s="31"/>
      <c r="M642" s="31"/>
      <c r="N642" s="31"/>
      <c r="O642" s="31"/>
      <c r="P642" s="31"/>
      <c r="Q642" s="31"/>
      <c r="R642" s="31"/>
    </row>
    <row r="643" spans="6:18" x14ac:dyDescent="0.25">
      <c r="F643" s="31"/>
      <c r="G643" s="31"/>
      <c r="H643" s="31"/>
      <c r="I643" s="31"/>
      <c r="J643" s="31"/>
      <c r="K643" s="31"/>
      <c r="L643" s="31"/>
      <c r="M643" s="31"/>
      <c r="N643" s="31"/>
      <c r="O643" s="31"/>
      <c r="P643" s="31"/>
      <c r="Q643" s="31"/>
      <c r="R643" s="31"/>
    </row>
    <row r="644" spans="6:18" x14ac:dyDescent="0.25">
      <c r="F644" s="31"/>
      <c r="G644" s="31"/>
      <c r="H644" s="31"/>
      <c r="I644" s="31"/>
      <c r="J644" s="31"/>
      <c r="K644" s="31"/>
      <c r="L644" s="31"/>
      <c r="M644" s="31"/>
      <c r="N644" s="31"/>
      <c r="O644" s="31"/>
      <c r="P644" s="31"/>
      <c r="Q644" s="31"/>
      <c r="R644" s="31"/>
    </row>
    <row r="645" spans="6:18" x14ac:dyDescent="0.25">
      <c r="F645" s="31"/>
      <c r="G645" s="31"/>
      <c r="H645" s="31"/>
      <c r="I645" s="31"/>
      <c r="J645" s="31"/>
      <c r="K645" s="31"/>
      <c r="L645" s="31"/>
      <c r="M645" s="31"/>
      <c r="N645" s="31"/>
      <c r="O645" s="31"/>
      <c r="P645" s="31"/>
      <c r="Q645" s="31"/>
      <c r="R645" s="31"/>
    </row>
    <row r="646" spans="6:18" x14ac:dyDescent="0.25">
      <c r="F646" s="31"/>
      <c r="G646" s="31"/>
      <c r="H646" s="31"/>
      <c r="I646" s="31"/>
      <c r="J646" s="31"/>
      <c r="K646" s="31"/>
      <c r="L646" s="31"/>
      <c r="M646" s="31"/>
      <c r="N646" s="31"/>
      <c r="O646" s="31"/>
      <c r="P646" s="31"/>
      <c r="Q646" s="31"/>
      <c r="R646" s="31"/>
    </row>
    <row r="647" spans="6:18" x14ac:dyDescent="0.25">
      <c r="F647" s="31"/>
      <c r="G647" s="31"/>
      <c r="H647" s="31"/>
      <c r="I647" s="31"/>
      <c r="J647" s="31"/>
      <c r="K647" s="31"/>
      <c r="L647" s="31"/>
      <c r="M647" s="31"/>
      <c r="N647" s="31"/>
      <c r="O647" s="31"/>
      <c r="P647" s="31"/>
      <c r="Q647" s="31"/>
      <c r="R647" s="31"/>
    </row>
    <row r="648" spans="6:18" x14ac:dyDescent="0.25">
      <c r="F648" s="31"/>
      <c r="G648" s="31"/>
      <c r="H648" s="31"/>
      <c r="I648" s="31"/>
      <c r="J648" s="31"/>
      <c r="K648" s="31"/>
      <c r="L648" s="31"/>
      <c r="M648" s="31"/>
      <c r="N648" s="31"/>
      <c r="O648" s="31"/>
      <c r="P648" s="31"/>
      <c r="Q648" s="31"/>
      <c r="R648" s="31"/>
    </row>
    <row r="649" spans="6:18" x14ac:dyDescent="0.25">
      <c r="F649" s="31"/>
      <c r="G649" s="31"/>
      <c r="H649" s="31"/>
      <c r="I649" s="31"/>
      <c r="J649" s="31"/>
      <c r="K649" s="31"/>
      <c r="L649" s="31"/>
      <c r="M649" s="31"/>
      <c r="N649" s="31"/>
      <c r="O649" s="31"/>
      <c r="P649" s="31"/>
      <c r="Q649" s="31"/>
      <c r="R649" s="31"/>
    </row>
    <row r="650" spans="6:18" x14ac:dyDescent="0.25">
      <c r="F650" s="31"/>
      <c r="G650" s="31"/>
      <c r="H650" s="31"/>
      <c r="I650" s="31"/>
      <c r="J650" s="31"/>
      <c r="K650" s="31"/>
      <c r="L650" s="31"/>
      <c r="M650" s="31"/>
      <c r="N650" s="31"/>
      <c r="O650" s="31"/>
      <c r="P650" s="31"/>
      <c r="Q650" s="31"/>
      <c r="R650" s="31"/>
    </row>
    <row r="651" spans="6:18" x14ac:dyDescent="0.25">
      <c r="F651" s="31"/>
      <c r="G651" s="31"/>
      <c r="H651" s="31"/>
      <c r="I651" s="31"/>
      <c r="J651" s="31"/>
      <c r="K651" s="31"/>
      <c r="L651" s="31"/>
      <c r="M651" s="31"/>
      <c r="N651" s="31"/>
      <c r="O651" s="31"/>
      <c r="P651" s="31"/>
      <c r="Q651" s="31"/>
      <c r="R651" s="31"/>
    </row>
    <row r="652" spans="6:18" x14ac:dyDescent="0.25">
      <c r="F652" s="31"/>
      <c r="G652" s="31"/>
      <c r="H652" s="31"/>
      <c r="I652" s="31"/>
      <c r="J652" s="31"/>
      <c r="K652" s="31"/>
      <c r="L652" s="31"/>
      <c r="M652" s="31"/>
      <c r="N652" s="31"/>
      <c r="O652" s="31"/>
      <c r="P652" s="31"/>
      <c r="Q652" s="31"/>
      <c r="R652" s="31"/>
    </row>
    <row r="653" spans="6:18" x14ac:dyDescent="0.25">
      <c r="F653" s="31"/>
      <c r="G653" s="31"/>
      <c r="H653" s="31"/>
      <c r="I653" s="31"/>
      <c r="J653" s="31"/>
      <c r="K653" s="31"/>
      <c r="L653" s="31"/>
      <c r="M653" s="31"/>
      <c r="N653" s="31"/>
      <c r="O653" s="31"/>
      <c r="P653" s="31"/>
      <c r="Q653" s="31"/>
      <c r="R653" s="31"/>
    </row>
    <row r="654" spans="6:18" x14ac:dyDescent="0.25">
      <c r="F654" s="31"/>
      <c r="G654" s="31"/>
      <c r="H654" s="31"/>
      <c r="I654" s="31"/>
      <c r="J654" s="31"/>
      <c r="K654" s="31"/>
      <c r="L654" s="31"/>
      <c r="M654" s="31"/>
      <c r="N654" s="31"/>
      <c r="O654" s="31"/>
      <c r="P654" s="31"/>
      <c r="Q654" s="31"/>
      <c r="R654" s="31"/>
    </row>
    <row r="655" spans="6:18" x14ac:dyDescent="0.25">
      <c r="F655" s="31"/>
      <c r="G655" s="31"/>
      <c r="H655" s="31"/>
      <c r="I655" s="31"/>
      <c r="J655" s="31"/>
      <c r="K655" s="31"/>
      <c r="L655" s="31"/>
      <c r="M655" s="31"/>
      <c r="N655" s="31"/>
      <c r="O655" s="31"/>
      <c r="P655" s="31"/>
      <c r="Q655" s="31"/>
      <c r="R655" s="31"/>
    </row>
    <row r="656" spans="6:18" x14ac:dyDescent="0.25">
      <c r="F656" s="31"/>
      <c r="G656" s="31"/>
      <c r="H656" s="31"/>
      <c r="I656" s="31"/>
      <c r="J656" s="31"/>
      <c r="K656" s="31"/>
      <c r="L656" s="31"/>
      <c r="M656" s="31"/>
      <c r="N656" s="31"/>
      <c r="O656" s="31"/>
      <c r="P656" s="31"/>
      <c r="Q656" s="31"/>
      <c r="R656" s="31"/>
    </row>
    <row r="657" spans="6:18" x14ac:dyDescent="0.25">
      <c r="F657" s="31"/>
      <c r="G657" s="31"/>
      <c r="H657" s="31"/>
      <c r="I657" s="31"/>
      <c r="J657" s="31"/>
      <c r="K657" s="31"/>
      <c r="L657" s="31"/>
      <c r="M657" s="31"/>
      <c r="N657" s="31"/>
      <c r="O657" s="31"/>
      <c r="P657" s="31"/>
      <c r="Q657" s="31"/>
      <c r="R657" s="31"/>
    </row>
    <row r="658" spans="6:18" x14ac:dyDescent="0.25">
      <c r="F658" s="31"/>
      <c r="G658" s="31"/>
      <c r="H658" s="31"/>
      <c r="I658" s="31"/>
      <c r="J658" s="31"/>
      <c r="K658" s="31"/>
      <c r="L658" s="31"/>
      <c r="M658" s="31"/>
      <c r="N658" s="31"/>
      <c r="O658" s="31"/>
      <c r="P658" s="31"/>
      <c r="Q658" s="31"/>
      <c r="R658" s="31"/>
    </row>
    <row r="659" spans="6:18" x14ac:dyDescent="0.25">
      <c r="F659" s="31"/>
      <c r="G659" s="31"/>
      <c r="H659" s="31"/>
      <c r="I659" s="31"/>
      <c r="J659" s="31"/>
      <c r="K659" s="31"/>
      <c r="L659" s="31"/>
      <c r="M659" s="31"/>
      <c r="N659" s="31"/>
      <c r="O659" s="31"/>
      <c r="P659" s="31"/>
      <c r="Q659" s="31"/>
      <c r="R659" s="31"/>
    </row>
    <row r="660" spans="6:18" x14ac:dyDescent="0.25">
      <c r="F660" s="31"/>
      <c r="G660" s="31"/>
      <c r="H660" s="31"/>
      <c r="I660" s="31"/>
      <c r="J660" s="31"/>
      <c r="K660" s="31"/>
      <c r="L660" s="31"/>
      <c r="M660" s="31"/>
      <c r="N660" s="31"/>
      <c r="O660" s="31"/>
      <c r="P660" s="31"/>
      <c r="Q660" s="31"/>
      <c r="R660" s="31"/>
    </row>
    <row r="661" spans="6:18" x14ac:dyDescent="0.25">
      <c r="F661" s="31"/>
      <c r="G661" s="31"/>
      <c r="H661" s="31"/>
      <c r="I661" s="31"/>
      <c r="J661" s="31"/>
      <c r="K661" s="31"/>
      <c r="L661" s="31"/>
      <c r="M661" s="31"/>
      <c r="N661" s="31"/>
      <c r="O661" s="31"/>
      <c r="P661" s="31"/>
      <c r="Q661" s="31"/>
      <c r="R661" s="31"/>
    </row>
    <row r="662" spans="6:18" x14ac:dyDescent="0.25">
      <c r="F662" s="31"/>
      <c r="G662" s="31"/>
      <c r="H662" s="31"/>
      <c r="I662" s="31"/>
      <c r="J662" s="31"/>
      <c r="K662" s="31"/>
      <c r="L662" s="31"/>
      <c r="M662" s="31"/>
      <c r="N662" s="31"/>
      <c r="O662" s="31"/>
      <c r="P662" s="31"/>
      <c r="Q662" s="31"/>
      <c r="R662" s="31"/>
    </row>
    <row r="663" spans="6:18" x14ac:dyDescent="0.25">
      <c r="F663" s="31"/>
      <c r="G663" s="31"/>
      <c r="H663" s="31"/>
      <c r="I663" s="31"/>
      <c r="J663" s="31"/>
      <c r="K663" s="31"/>
      <c r="L663" s="31"/>
      <c r="M663" s="31"/>
      <c r="N663" s="31"/>
      <c r="O663" s="31"/>
      <c r="P663" s="31"/>
      <c r="Q663" s="31"/>
      <c r="R663" s="31"/>
    </row>
    <row r="664" spans="6:18" x14ac:dyDescent="0.25">
      <c r="F664" s="31"/>
      <c r="G664" s="31"/>
      <c r="H664" s="31"/>
      <c r="I664" s="31"/>
      <c r="J664" s="31"/>
      <c r="K664" s="31"/>
      <c r="L664" s="31"/>
      <c r="M664" s="31"/>
      <c r="N664" s="31"/>
      <c r="O664" s="31"/>
      <c r="P664" s="31"/>
      <c r="Q664" s="31"/>
      <c r="R664" s="31"/>
    </row>
    <row r="665" spans="6:18" x14ac:dyDescent="0.25">
      <c r="F665" s="31"/>
      <c r="G665" s="31"/>
      <c r="H665" s="31"/>
      <c r="I665" s="31"/>
      <c r="J665" s="31"/>
      <c r="K665" s="31"/>
      <c r="L665" s="31"/>
      <c r="M665" s="31"/>
      <c r="N665" s="31"/>
      <c r="O665" s="31"/>
      <c r="P665" s="31"/>
      <c r="Q665" s="31"/>
      <c r="R665" s="31"/>
    </row>
    <row r="666" spans="6:18" x14ac:dyDescent="0.25">
      <c r="F666" s="31"/>
      <c r="G666" s="31"/>
      <c r="H666" s="31"/>
      <c r="I666" s="31"/>
      <c r="J666" s="31"/>
      <c r="K666" s="31"/>
      <c r="L666" s="31"/>
      <c r="M666" s="31"/>
      <c r="N666" s="31"/>
      <c r="O666" s="31"/>
      <c r="P666" s="31"/>
      <c r="Q666" s="31"/>
      <c r="R666" s="31"/>
    </row>
    <row r="667" spans="6:18" x14ac:dyDescent="0.25">
      <c r="F667" s="31"/>
      <c r="G667" s="31"/>
      <c r="H667" s="31"/>
      <c r="I667" s="31"/>
      <c r="J667" s="31"/>
      <c r="K667" s="31"/>
      <c r="L667" s="31"/>
      <c r="M667" s="31"/>
      <c r="N667" s="31"/>
      <c r="O667" s="31"/>
      <c r="P667" s="31"/>
      <c r="Q667" s="31"/>
      <c r="R667" s="31"/>
    </row>
    <row r="668" spans="6:18" x14ac:dyDescent="0.25">
      <c r="F668" s="31"/>
      <c r="G668" s="31"/>
      <c r="H668" s="31"/>
      <c r="I668" s="31"/>
      <c r="J668" s="31"/>
      <c r="K668" s="31"/>
      <c r="L668" s="31"/>
      <c r="M668" s="31"/>
      <c r="N668" s="31"/>
      <c r="O668" s="31"/>
      <c r="P668" s="31"/>
      <c r="Q668" s="31"/>
      <c r="R668" s="31"/>
    </row>
    <row r="669" spans="6:18" x14ac:dyDescent="0.25">
      <c r="F669" s="31"/>
      <c r="G669" s="31"/>
      <c r="H669" s="31"/>
      <c r="I669" s="31"/>
      <c r="J669" s="31"/>
      <c r="K669" s="31"/>
      <c r="L669" s="31"/>
      <c r="M669" s="31"/>
      <c r="N669" s="31"/>
      <c r="O669" s="31"/>
      <c r="P669" s="31"/>
      <c r="Q669" s="31"/>
      <c r="R669" s="31"/>
    </row>
    <row r="670" spans="6:18" x14ac:dyDescent="0.25">
      <c r="F670" s="31"/>
      <c r="G670" s="31"/>
      <c r="H670" s="31"/>
      <c r="I670" s="31"/>
      <c r="J670" s="31"/>
      <c r="K670" s="31"/>
      <c r="L670" s="31"/>
      <c r="M670" s="31"/>
      <c r="N670" s="31"/>
      <c r="O670" s="31"/>
      <c r="P670" s="31"/>
      <c r="Q670" s="31"/>
      <c r="R670" s="31"/>
    </row>
    <row r="671" spans="6:18" x14ac:dyDescent="0.25">
      <c r="F671" s="31"/>
      <c r="G671" s="31"/>
      <c r="H671" s="31"/>
      <c r="I671" s="31"/>
      <c r="J671" s="31"/>
      <c r="K671" s="31"/>
      <c r="L671" s="31"/>
      <c r="M671" s="31"/>
      <c r="N671" s="31"/>
      <c r="O671" s="31"/>
      <c r="P671" s="31"/>
      <c r="Q671" s="31"/>
      <c r="R671" s="31"/>
    </row>
    <row r="672" spans="6:18" x14ac:dyDescent="0.25">
      <c r="F672" s="31"/>
      <c r="G672" s="31"/>
      <c r="H672" s="31"/>
      <c r="I672" s="31"/>
      <c r="J672" s="31"/>
      <c r="K672" s="31"/>
      <c r="L672" s="31"/>
      <c r="M672" s="31"/>
      <c r="N672" s="31"/>
      <c r="O672" s="31"/>
      <c r="P672" s="31"/>
      <c r="Q672" s="31"/>
      <c r="R672" s="31"/>
    </row>
    <row r="673" spans="6:18" x14ac:dyDescent="0.25">
      <c r="F673" s="31"/>
      <c r="G673" s="31"/>
      <c r="H673" s="31"/>
      <c r="I673" s="31"/>
      <c r="J673" s="31"/>
      <c r="K673" s="31"/>
      <c r="L673" s="31"/>
      <c r="M673" s="31"/>
      <c r="N673" s="31"/>
      <c r="O673" s="31"/>
      <c r="P673" s="31"/>
      <c r="Q673" s="31"/>
      <c r="R673" s="31"/>
    </row>
    <row r="674" spans="6:18" x14ac:dyDescent="0.25">
      <c r="F674" s="31"/>
      <c r="G674" s="31"/>
      <c r="H674" s="31"/>
      <c r="I674" s="31"/>
      <c r="J674" s="31"/>
      <c r="K674" s="31"/>
      <c r="L674" s="31"/>
      <c r="M674" s="31"/>
      <c r="N674" s="31"/>
      <c r="O674" s="31"/>
      <c r="P674" s="31"/>
      <c r="Q674" s="31"/>
      <c r="R674" s="31"/>
    </row>
    <row r="675" spans="6:18" x14ac:dyDescent="0.25">
      <c r="F675" s="31"/>
      <c r="G675" s="31"/>
      <c r="H675" s="31"/>
      <c r="I675" s="31"/>
      <c r="J675" s="31"/>
      <c r="K675" s="31"/>
      <c r="L675" s="31"/>
      <c r="M675" s="31"/>
      <c r="N675" s="31"/>
      <c r="O675" s="31"/>
      <c r="P675" s="31"/>
      <c r="Q675" s="31"/>
      <c r="R675" s="31"/>
    </row>
    <row r="676" spans="6:18" x14ac:dyDescent="0.25">
      <c r="F676" s="31"/>
      <c r="G676" s="31"/>
      <c r="H676" s="31"/>
      <c r="I676" s="31"/>
      <c r="J676" s="31"/>
      <c r="K676" s="31"/>
      <c r="L676" s="31"/>
      <c r="M676" s="31"/>
      <c r="N676" s="31"/>
      <c r="O676" s="31"/>
      <c r="P676" s="31"/>
      <c r="Q676" s="31"/>
      <c r="R676" s="31"/>
    </row>
    <row r="677" spans="6:18" x14ac:dyDescent="0.25">
      <c r="F677" s="31"/>
      <c r="G677" s="31"/>
      <c r="H677" s="31"/>
      <c r="I677" s="31"/>
      <c r="J677" s="31"/>
      <c r="K677" s="31"/>
      <c r="L677" s="31"/>
      <c r="M677" s="31"/>
      <c r="N677" s="31"/>
      <c r="O677" s="31"/>
      <c r="P677" s="31"/>
      <c r="Q677" s="31"/>
      <c r="R677" s="31"/>
    </row>
    <row r="678" spans="6:18" x14ac:dyDescent="0.25">
      <c r="F678" s="31"/>
      <c r="G678" s="31"/>
      <c r="H678" s="31"/>
      <c r="I678" s="31"/>
      <c r="J678" s="31"/>
      <c r="K678" s="31"/>
      <c r="L678" s="31"/>
      <c r="M678" s="31"/>
      <c r="N678" s="31"/>
      <c r="O678" s="31"/>
      <c r="P678" s="31"/>
      <c r="Q678" s="31"/>
      <c r="R678" s="31"/>
    </row>
    <row r="679" spans="6:18" x14ac:dyDescent="0.25">
      <c r="F679" s="31"/>
      <c r="G679" s="31"/>
      <c r="H679" s="31"/>
      <c r="I679" s="31"/>
      <c r="J679" s="31"/>
      <c r="K679" s="31"/>
      <c r="L679" s="31"/>
      <c r="M679" s="31"/>
      <c r="N679" s="31"/>
      <c r="O679" s="31"/>
      <c r="P679" s="31"/>
      <c r="Q679" s="31"/>
      <c r="R679" s="31"/>
    </row>
    <row r="680" spans="6:18" x14ac:dyDescent="0.25">
      <c r="F680" s="31"/>
      <c r="G680" s="31"/>
      <c r="H680" s="31"/>
      <c r="I680" s="31"/>
      <c r="J680" s="31"/>
      <c r="K680" s="31"/>
      <c r="L680" s="31"/>
      <c r="M680" s="31"/>
      <c r="N680" s="31"/>
      <c r="O680" s="31"/>
      <c r="P680" s="31"/>
      <c r="Q680" s="31"/>
      <c r="R680" s="31"/>
    </row>
    <row r="681" spans="6:18" x14ac:dyDescent="0.25">
      <c r="F681" s="31"/>
      <c r="G681" s="31"/>
      <c r="H681" s="31"/>
      <c r="I681" s="31"/>
      <c r="J681" s="31"/>
      <c r="K681" s="31"/>
      <c r="L681" s="31"/>
      <c r="M681" s="31"/>
      <c r="N681" s="31"/>
      <c r="O681" s="31"/>
      <c r="P681" s="31"/>
      <c r="Q681" s="31"/>
      <c r="R681" s="31"/>
    </row>
    <row r="682" spans="6:18" x14ac:dyDescent="0.25">
      <c r="F682" s="31"/>
      <c r="G682" s="31"/>
      <c r="H682" s="31"/>
      <c r="I682" s="31"/>
      <c r="J682" s="31"/>
      <c r="K682" s="31"/>
      <c r="L682" s="31"/>
      <c r="M682" s="31"/>
      <c r="N682" s="31"/>
      <c r="O682" s="31"/>
      <c r="P682" s="31"/>
      <c r="Q682" s="31"/>
      <c r="R682" s="31"/>
    </row>
    <row r="683" spans="6:18" x14ac:dyDescent="0.25">
      <c r="F683" s="31"/>
      <c r="G683" s="31"/>
      <c r="H683" s="31"/>
      <c r="I683" s="31"/>
      <c r="J683" s="31"/>
      <c r="K683" s="31"/>
      <c r="L683" s="31"/>
      <c r="M683" s="31"/>
      <c r="N683" s="31"/>
      <c r="O683" s="31"/>
      <c r="P683" s="31"/>
      <c r="Q683" s="31"/>
      <c r="R683" s="31"/>
    </row>
    <row r="684" spans="6:18" x14ac:dyDescent="0.25">
      <c r="F684" s="31"/>
      <c r="G684" s="31"/>
      <c r="H684" s="31"/>
      <c r="I684" s="31"/>
      <c r="J684" s="31"/>
      <c r="K684" s="31"/>
      <c r="L684" s="31"/>
      <c r="M684" s="31"/>
      <c r="N684" s="31"/>
      <c r="O684" s="31"/>
      <c r="P684" s="31"/>
      <c r="Q684" s="31"/>
      <c r="R684" s="31"/>
    </row>
    <row r="685" spans="6:18" x14ac:dyDescent="0.25">
      <c r="F685" s="31"/>
      <c r="G685" s="31"/>
      <c r="H685" s="31"/>
      <c r="I685" s="31"/>
      <c r="J685" s="31"/>
      <c r="K685" s="31"/>
      <c r="L685" s="31"/>
      <c r="M685" s="31"/>
      <c r="N685" s="31"/>
      <c r="O685" s="31"/>
      <c r="P685" s="31"/>
      <c r="Q685" s="31"/>
      <c r="R685" s="31"/>
    </row>
    <row r="686" spans="6:18" x14ac:dyDescent="0.25">
      <c r="F686" s="31"/>
      <c r="G686" s="31"/>
      <c r="H686" s="31"/>
      <c r="I686" s="31"/>
      <c r="J686" s="31"/>
      <c r="K686" s="31"/>
      <c r="L686" s="31"/>
      <c r="M686" s="31"/>
      <c r="N686" s="31"/>
      <c r="O686" s="31"/>
      <c r="P686" s="31"/>
      <c r="Q686" s="31"/>
      <c r="R686" s="31"/>
    </row>
    <row r="687" spans="6:18" x14ac:dyDescent="0.25">
      <c r="F687" s="31"/>
      <c r="G687" s="31"/>
      <c r="H687" s="31"/>
      <c r="I687" s="31"/>
      <c r="J687" s="31"/>
      <c r="K687" s="31"/>
      <c r="L687" s="31"/>
      <c r="M687" s="31"/>
      <c r="N687" s="31"/>
      <c r="O687" s="31"/>
      <c r="P687" s="31"/>
      <c r="Q687" s="31"/>
      <c r="R687" s="31"/>
    </row>
    <row r="688" spans="6:18" x14ac:dyDescent="0.25">
      <c r="F688" s="31"/>
      <c r="G688" s="31"/>
      <c r="H688" s="31"/>
      <c r="I688" s="31"/>
      <c r="J688" s="31"/>
      <c r="K688" s="31"/>
      <c r="L688" s="31"/>
      <c r="M688" s="31"/>
      <c r="N688" s="31"/>
      <c r="O688" s="31"/>
      <c r="P688" s="31"/>
      <c r="Q688" s="31"/>
      <c r="R688" s="31"/>
    </row>
    <row r="689" spans="6:18" x14ac:dyDescent="0.25">
      <c r="F689" s="31"/>
      <c r="G689" s="31"/>
      <c r="H689" s="31"/>
      <c r="I689" s="31"/>
      <c r="J689" s="31"/>
      <c r="K689" s="31"/>
      <c r="L689" s="31"/>
      <c r="M689" s="31"/>
      <c r="N689" s="31"/>
      <c r="O689" s="31"/>
      <c r="P689" s="31"/>
      <c r="Q689" s="31"/>
      <c r="R689" s="31"/>
    </row>
    <row r="690" spans="6:18" x14ac:dyDescent="0.25">
      <c r="F690" s="31"/>
      <c r="G690" s="31"/>
      <c r="H690" s="31"/>
      <c r="I690" s="31"/>
      <c r="J690" s="31"/>
      <c r="K690" s="31"/>
      <c r="L690" s="31"/>
      <c r="M690" s="31"/>
      <c r="N690" s="31"/>
      <c r="O690" s="31"/>
      <c r="P690" s="31"/>
      <c r="Q690" s="31"/>
      <c r="R690" s="31"/>
    </row>
    <row r="691" spans="6:18" x14ac:dyDescent="0.25">
      <c r="F691" s="31"/>
      <c r="G691" s="31"/>
      <c r="H691" s="31"/>
      <c r="I691" s="31"/>
      <c r="J691" s="31"/>
      <c r="K691" s="31"/>
      <c r="L691" s="31"/>
      <c r="M691" s="31"/>
      <c r="N691" s="31"/>
      <c r="O691" s="31"/>
      <c r="P691" s="31"/>
      <c r="Q691" s="31"/>
      <c r="R691" s="31"/>
    </row>
    <row r="692" spans="6:18" x14ac:dyDescent="0.25">
      <c r="F692" s="31"/>
      <c r="G692" s="31"/>
      <c r="H692" s="31"/>
      <c r="I692" s="31"/>
      <c r="J692" s="31"/>
      <c r="K692" s="31"/>
      <c r="L692" s="31"/>
      <c r="M692" s="31"/>
      <c r="N692" s="31"/>
      <c r="O692" s="31"/>
      <c r="P692" s="31"/>
      <c r="Q692" s="31"/>
      <c r="R692" s="31"/>
    </row>
    <row r="693" spans="6:18" x14ac:dyDescent="0.25">
      <c r="F693" s="31"/>
      <c r="G693" s="31"/>
      <c r="H693" s="31"/>
      <c r="I693" s="31"/>
      <c r="J693" s="31"/>
      <c r="K693" s="31"/>
      <c r="L693" s="31"/>
      <c r="M693" s="31"/>
      <c r="N693" s="31"/>
      <c r="O693" s="31"/>
      <c r="P693" s="31"/>
      <c r="Q693" s="31"/>
      <c r="R693" s="31"/>
    </row>
    <row r="694" spans="6:18" x14ac:dyDescent="0.25">
      <c r="F694" s="31"/>
      <c r="G694" s="31"/>
      <c r="H694" s="31"/>
      <c r="I694" s="31"/>
      <c r="J694" s="31"/>
      <c r="K694" s="31"/>
      <c r="L694" s="31"/>
      <c r="M694" s="31"/>
      <c r="N694" s="31"/>
      <c r="O694" s="31"/>
      <c r="P694" s="31"/>
      <c r="Q694" s="31"/>
      <c r="R694" s="31"/>
    </row>
    <row r="695" spans="6:18" x14ac:dyDescent="0.25">
      <c r="F695" s="31"/>
      <c r="G695" s="31"/>
      <c r="H695" s="31"/>
      <c r="I695" s="31"/>
      <c r="J695" s="31"/>
      <c r="K695" s="31"/>
      <c r="L695" s="31"/>
      <c r="M695" s="31"/>
      <c r="N695" s="31"/>
      <c r="O695" s="31"/>
      <c r="P695" s="31"/>
      <c r="Q695" s="31"/>
      <c r="R695" s="31"/>
    </row>
    <row r="696" spans="6:18" x14ac:dyDescent="0.25">
      <c r="F696" s="31"/>
      <c r="G696" s="31"/>
      <c r="H696" s="31"/>
      <c r="I696" s="31"/>
      <c r="J696" s="31"/>
      <c r="K696" s="31"/>
      <c r="L696" s="31"/>
      <c r="M696" s="31"/>
      <c r="N696" s="31"/>
      <c r="O696" s="31"/>
      <c r="P696" s="31"/>
      <c r="Q696" s="31"/>
      <c r="R696" s="31"/>
    </row>
    <row r="697" spans="6:18" x14ac:dyDescent="0.25">
      <c r="F697" s="31"/>
      <c r="G697" s="31"/>
      <c r="H697" s="31"/>
      <c r="I697" s="31"/>
      <c r="J697" s="31"/>
      <c r="K697" s="31"/>
      <c r="L697" s="31"/>
      <c r="M697" s="31"/>
      <c r="N697" s="31"/>
      <c r="O697" s="31"/>
      <c r="P697" s="31"/>
      <c r="Q697" s="31"/>
      <c r="R697" s="31"/>
    </row>
    <row r="698" spans="6:18" x14ac:dyDescent="0.25">
      <c r="F698" s="31"/>
      <c r="G698" s="31"/>
      <c r="H698" s="31"/>
      <c r="I698" s="31"/>
      <c r="J698" s="31"/>
      <c r="K698" s="31"/>
      <c r="L698" s="31"/>
      <c r="M698" s="31"/>
      <c r="N698" s="31"/>
      <c r="O698" s="31"/>
      <c r="P698" s="31"/>
      <c r="Q698" s="31"/>
      <c r="R698" s="31"/>
    </row>
    <row r="699" spans="6:18" x14ac:dyDescent="0.25">
      <c r="F699" s="31"/>
      <c r="G699" s="31"/>
      <c r="H699" s="31"/>
      <c r="I699" s="31"/>
      <c r="J699" s="31"/>
      <c r="K699" s="31"/>
      <c r="L699" s="31"/>
      <c r="M699" s="31"/>
      <c r="N699" s="31"/>
      <c r="O699" s="31"/>
      <c r="P699" s="31"/>
      <c r="Q699" s="31"/>
      <c r="R699" s="31"/>
    </row>
    <row r="700" spans="6:18" x14ac:dyDescent="0.25">
      <c r="F700" s="31"/>
      <c r="G700" s="31"/>
      <c r="H700" s="31"/>
      <c r="I700" s="31"/>
      <c r="J700" s="31"/>
      <c r="K700" s="31"/>
      <c r="L700" s="31"/>
      <c r="M700" s="31"/>
      <c r="N700" s="31"/>
      <c r="O700" s="31"/>
      <c r="P700" s="31"/>
      <c r="Q700" s="31"/>
      <c r="R700" s="31"/>
    </row>
    <row r="701" spans="6:18" x14ac:dyDescent="0.25">
      <c r="F701" s="31"/>
      <c r="G701" s="31"/>
      <c r="H701" s="31"/>
      <c r="I701" s="31"/>
      <c r="J701" s="31"/>
      <c r="K701" s="31"/>
      <c r="L701" s="31"/>
      <c r="M701" s="31"/>
      <c r="N701" s="31"/>
      <c r="O701" s="31"/>
      <c r="P701" s="31"/>
      <c r="Q701" s="31"/>
      <c r="R701" s="31"/>
    </row>
    <row r="702" spans="6:18" x14ac:dyDescent="0.25">
      <c r="F702" s="31"/>
      <c r="G702" s="31"/>
      <c r="H702" s="31"/>
      <c r="I702" s="31"/>
      <c r="J702" s="31"/>
      <c r="K702" s="31"/>
      <c r="L702" s="31"/>
      <c r="M702" s="31"/>
      <c r="N702" s="31"/>
      <c r="O702" s="31"/>
      <c r="P702" s="31"/>
      <c r="Q702" s="31"/>
      <c r="R702" s="31"/>
    </row>
    <row r="703" spans="6:18" x14ac:dyDescent="0.25">
      <c r="F703" s="31"/>
      <c r="G703" s="31"/>
      <c r="H703" s="31"/>
      <c r="I703" s="31"/>
      <c r="J703" s="31"/>
      <c r="K703" s="31"/>
      <c r="L703" s="31"/>
      <c r="M703" s="31"/>
      <c r="N703" s="31"/>
      <c r="O703" s="31"/>
      <c r="P703" s="31"/>
      <c r="Q703" s="31"/>
      <c r="R703" s="31"/>
    </row>
    <row r="704" spans="6:18" x14ac:dyDescent="0.25">
      <c r="F704" s="31"/>
      <c r="G704" s="31"/>
      <c r="H704" s="31"/>
      <c r="I704" s="31"/>
      <c r="J704" s="31"/>
      <c r="K704" s="31"/>
      <c r="L704" s="31"/>
      <c r="M704" s="31"/>
      <c r="N704" s="31"/>
      <c r="O704" s="31"/>
      <c r="P704" s="31"/>
      <c r="Q704" s="31"/>
      <c r="R704" s="31"/>
    </row>
    <row r="705" spans="6:18" x14ac:dyDescent="0.25">
      <c r="F705" s="31"/>
      <c r="G705" s="31"/>
      <c r="H705" s="31"/>
      <c r="I705" s="31"/>
      <c r="J705" s="31"/>
      <c r="K705" s="31"/>
      <c r="L705" s="31"/>
      <c r="M705" s="31"/>
      <c r="N705" s="31"/>
      <c r="O705" s="31"/>
      <c r="P705" s="31"/>
      <c r="Q705" s="31"/>
      <c r="R705" s="31"/>
    </row>
    <row r="706" spans="6:18" x14ac:dyDescent="0.25">
      <c r="F706" s="31"/>
      <c r="G706" s="31"/>
      <c r="H706" s="31"/>
      <c r="I706" s="31"/>
      <c r="J706" s="31"/>
      <c r="K706" s="31"/>
      <c r="L706" s="31"/>
      <c r="M706" s="31"/>
      <c r="N706" s="31"/>
      <c r="O706" s="31"/>
      <c r="P706" s="31"/>
      <c r="Q706" s="31"/>
      <c r="R706" s="31"/>
    </row>
    <row r="707" spans="6:18" x14ac:dyDescent="0.25">
      <c r="F707" s="31"/>
      <c r="G707" s="31"/>
      <c r="H707" s="31"/>
      <c r="I707" s="31"/>
      <c r="J707" s="31"/>
      <c r="K707" s="31"/>
      <c r="L707" s="31"/>
      <c r="M707" s="31"/>
      <c r="N707" s="31"/>
      <c r="O707" s="31"/>
      <c r="P707" s="31"/>
      <c r="Q707" s="31"/>
      <c r="R707" s="31"/>
    </row>
    <row r="708" spans="6:18" x14ac:dyDescent="0.25">
      <c r="F708" s="31"/>
      <c r="G708" s="31"/>
      <c r="H708" s="31"/>
      <c r="I708" s="31"/>
      <c r="J708" s="31"/>
      <c r="K708" s="31"/>
      <c r="L708" s="31"/>
      <c r="M708" s="31"/>
      <c r="N708" s="31"/>
      <c r="O708" s="31"/>
      <c r="P708" s="31"/>
      <c r="Q708" s="31"/>
      <c r="R708" s="31"/>
    </row>
    <row r="709" spans="6:18" x14ac:dyDescent="0.25">
      <c r="F709" s="31"/>
      <c r="G709" s="31"/>
      <c r="H709" s="31"/>
      <c r="I709" s="31"/>
      <c r="J709" s="31"/>
      <c r="K709" s="31"/>
      <c r="L709" s="31"/>
      <c r="M709" s="31"/>
      <c r="N709" s="31"/>
      <c r="O709" s="31"/>
      <c r="P709" s="31"/>
      <c r="Q709" s="31"/>
      <c r="R709" s="31"/>
    </row>
    <row r="710" spans="6:18" x14ac:dyDescent="0.25">
      <c r="F710" s="31"/>
      <c r="G710" s="31"/>
      <c r="H710" s="31"/>
      <c r="I710" s="31"/>
      <c r="J710" s="31"/>
      <c r="K710" s="31"/>
      <c r="L710" s="31"/>
      <c r="M710" s="31"/>
      <c r="N710" s="31"/>
      <c r="O710" s="31"/>
      <c r="P710" s="31"/>
      <c r="Q710" s="31"/>
      <c r="R710" s="31"/>
    </row>
    <row r="711" spans="6:18" x14ac:dyDescent="0.25">
      <c r="F711" s="31"/>
      <c r="G711" s="31"/>
      <c r="H711" s="31"/>
      <c r="I711" s="31"/>
      <c r="J711" s="31"/>
      <c r="K711" s="31"/>
      <c r="L711" s="31"/>
      <c r="M711" s="31"/>
      <c r="N711" s="31"/>
      <c r="O711" s="31"/>
      <c r="P711" s="31"/>
      <c r="Q711" s="31"/>
      <c r="R711" s="31"/>
    </row>
    <row r="712" spans="6:18" x14ac:dyDescent="0.25">
      <c r="F712" s="31"/>
      <c r="G712" s="31"/>
      <c r="H712" s="31"/>
      <c r="I712" s="31"/>
      <c r="J712" s="31"/>
      <c r="K712" s="31"/>
      <c r="L712" s="31"/>
      <c r="M712" s="31"/>
      <c r="N712" s="31"/>
      <c r="O712" s="31"/>
      <c r="P712" s="31"/>
      <c r="Q712" s="31"/>
      <c r="R712" s="31"/>
    </row>
    <row r="713" spans="6:18" x14ac:dyDescent="0.25">
      <c r="F713" s="31"/>
      <c r="G713" s="31"/>
      <c r="H713" s="31"/>
      <c r="I713" s="31"/>
      <c r="J713" s="31"/>
      <c r="K713" s="31"/>
      <c r="L713" s="31"/>
      <c r="M713" s="31"/>
      <c r="N713" s="31"/>
      <c r="O713" s="31"/>
      <c r="P713" s="31"/>
      <c r="Q713" s="31"/>
      <c r="R713" s="31"/>
    </row>
    <row r="714" spans="6:18" x14ac:dyDescent="0.25">
      <c r="F714" s="31"/>
      <c r="G714" s="31"/>
      <c r="H714" s="31"/>
      <c r="I714" s="31"/>
      <c r="J714" s="31"/>
      <c r="K714" s="31"/>
      <c r="L714" s="31"/>
      <c r="M714" s="31"/>
      <c r="N714" s="31"/>
      <c r="O714" s="31"/>
      <c r="P714" s="31"/>
      <c r="Q714" s="31"/>
      <c r="R714" s="31"/>
    </row>
    <row r="715" spans="6:18" x14ac:dyDescent="0.25">
      <c r="F715" s="31"/>
      <c r="G715" s="31"/>
      <c r="H715" s="31"/>
      <c r="I715" s="31"/>
      <c r="J715" s="31"/>
      <c r="K715" s="31"/>
      <c r="L715" s="31"/>
      <c r="M715" s="31"/>
      <c r="N715" s="31"/>
      <c r="O715" s="31"/>
      <c r="P715" s="31"/>
      <c r="Q715" s="31"/>
      <c r="R715" s="31"/>
    </row>
    <row r="716" spans="6:18" x14ac:dyDescent="0.25">
      <c r="F716" s="31"/>
      <c r="G716" s="31"/>
      <c r="H716" s="31"/>
      <c r="I716" s="31"/>
      <c r="J716" s="31"/>
      <c r="K716" s="31"/>
      <c r="L716" s="31"/>
      <c r="M716" s="31"/>
      <c r="N716" s="31"/>
      <c r="O716" s="31"/>
      <c r="P716" s="31"/>
      <c r="Q716" s="31"/>
      <c r="R716" s="31"/>
    </row>
    <row r="717" spans="6:18" x14ac:dyDescent="0.25">
      <c r="F717" s="31"/>
      <c r="G717" s="31"/>
      <c r="H717" s="31"/>
      <c r="I717" s="31"/>
      <c r="J717" s="31"/>
      <c r="K717" s="31"/>
      <c r="L717" s="31"/>
      <c r="M717" s="31"/>
      <c r="N717" s="31"/>
      <c r="O717" s="31"/>
      <c r="P717" s="31"/>
      <c r="Q717" s="31"/>
      <c r="R717" s="31"/>
    </row>
    <row r="718" spans="6:18" x14ac:dyDescent="0.25">
      <c r="F718" s="31"/>
      <c r="G718" s="31"/>
      <c r="H718" s="31"/>
      <c r="I718" s="31"/>
      <c r="J718" s="31"/>
      <c r="K718" s="31"/>
      <c r="L718" s="31"/>
      <c r="M718" s="31"/>
      <c r="N718" s="31"/>
      <c r="O718" s="31"/>
      <c r="P718" s="31"/>
      <c r="Q718" s="31"/>
      <c r="R718" s="31"/>
    </row>
    <row r="719" spans="6:18" x14ac:dyDescent="0.25">
      <c r="F719" s="31"/>
      <c r="G719" s="31"/>
      <c r="H719" s="31"/>
      <c r="I719" s="31"/>
      <c r="J719" s="31"/>
      <c r="K719" s="31"/>
      <c r="L719" s="31"/>
      <c r="M719" s="31"/>
      <c r="N719" s="31"/>
      <c r="O719" s="31"/>
      <c r="P719" s="31"/>
      <c r="Q719" s="31"/>
      <c r="R719" s="31"/>
    </row>
    <row r="720" spans="6:18" x14ac:dyDescent="0.25">
      <c r="F720" s="31"/>
      <c r="G720" s="31"/>
      <c r="H720" s="31"/>
      <c r="I720" s="31"/>
      <c r="J720" s="31"/>
      <c r="K720" s="31"/>
      <c r="L720" s="31"/>
      <c r="M720" s="31"/>
      <c r="N720" s="31"/>
      <c r="O720" s="31"/>
      <c r="P720" s="31"/>
      <c r="Q720" s="31"/>
      <c r="R720" s="31"/>
    </row>
    <row r="721" spans="6:18" x14ac:dyDescent="0.25">
      <c r="F721" s="31"/>
      <c r="G721" s="31"/>
      <c r="H721" s="31"/>
      <c r="I721" s="31"/>
      <c r="J721" s="31"/>
      <c r="K721" s="31"/>
      <c r="L721" s="31"/>
      <c r="M721" s="31"/>
      <c r="N721" s="31"/>
      <c r="O721" s="31"/>
      <c r="P721" s="31"/>
      <c r="Q721" s="31"/>
      <c r="R721" s="31"/>
    </row>
    <row r="722" spans="6:18" x14ac:dyDescent="0.25">
      <c r="F722" s="31"/>
      <c r="G722" s="31"/>
      <c r="H722" s="31"/>
      <c r="I722" s="31"/>
      <c r="J722" s="31"/>
      <c r="K722" s="31"/>
      <c r="L722" s="31"/>
      <c r="M722" s="31"/>
      <c r="N722" s="31"/>
      <c r="O722" s="31"/>
      <c r="P722" s="31"/>
      <c r="Q722" s="31"/>
      <c r="R722" s="31"/>
    </row>
    <row r="723" spans="6:18" x14ac:dyDescent="0.25">
      <c r="F723" s="31"/>
      <c r="G723" s="31"/>
      <c r="H723" s="31"/>
      <c r="I723" s="31"/>
      <c r="J723" s="31"/>
      <c r="K723" s="31"/>
      <c r="L723" s="31"/>
      <c r="M723" s="31"/>
      <c r="N723" s="31"/>
      <c r="O723" s="31"/>
      <c r="P723" s="31"/>
      <c r="Q723" s="31"/>
      <c r="R723" s="31"/>
    </row>
    <row r="724" spans="6:18" x14ac:dyDescent="0.25">
      <c r="F724" s="31"/>
      <c r="G724" s="31"/>
      <c r="H724" s="31"/>
      <c r="I724" s="31"/>
      <c r="J724" s="31"/>
      <c r="K724" s="31"/>
      <c r="L724" s="31"/>
      <c r="M724" s="31"/>
      <c r="N724" s="31"/>
      <c r="O724" s="31"/>
      <c r="P724" s="31"/>
      <c r="Q724" s="31"/>
      <c r="R724" s="31"/>
    </row>
    <row r="725" spans="6:18" x14ac:dyDescent="0.25">
      <c r="F725" s="31"/>
      <c r="G725" s="31"/>
      <c r="H725" s="31"/>
      <c r="I725" s="31"/>
      <c r="J725" s="31"/>
      <c r="K725" s="31"/>
      <c r="L725" s="31"/>
      <c r="M725" s="31"/>
      <c r="N725" s="31"/>
      <c r="O725" s="31"/>
      <c r="P725" s="31"/>
      <c r="Q725" s="31"/>
      <c r="R725" s="31"/>
    </row>
    <row r="726" spans="6:18" x14ac:dyDescent="0.25">
      <c r="F726" s="31"/>
      <c r="G726" s="31"/>
      <c r="H726" s="31"/>
      <c r="I726" s="31"/>
      <c r="J726" s="31"/>
      <c r="K726" s="31"/>
      <c r="L726" s="31"/>
      <c r="M726" s="31"/>
      <c r="N726" s="31"/>
      <c r="O726" s="31"/>
      <c r="P726" s="31"/>
      <c r="Q726" s="31"/>
      <c r="R726" s="31"/>
    </row>
    <row r="727" spans="6:18" x14ac:dyDescent="0.25">
      <c r="F727" s="31"/>
      <c r="G727" s="31"/>
      <c r="H727" s="31"/>
      <c r="I727" s="31"/>
      <c r="J727" s="31"/>
      <c r="K727" s="31"/>
      <c r="L727" s="31"/>
      <c r="M727" s="31"/>
      <c r="N727" s="31"/>
      <c r="O727" s="31"/>
      <c r="P727" s="31"/>
      <c r="Q727" s="31"/>
      <c r="R727" s="31"/>
    </row>
    <row r="728" spans="6:18" x14ac:dyDescent="0.25">
      <c r="F728" s="31"/>
      <c r="G728" s="31"/>
      <c r="H728" s="31"/>
      <c r="I728" s="31"/>
      <c r="J728" s="31"/>
      <c r="K728" s="31"/>
      <c r="L728" s="31"/>
      <c r="M728" s="31"/>
      <c r="N728" s="31"/>
      <c r="O728" s="31"/>
      <c r="P728" s="31"/>
      <c r="Q728" s="31"/>
      <c r="R728" s="31"/>
    </row>
    <row r="729" spans="6:18" x14ac:dyDescent="0.25">
      <c r="F729" s="31"/>
      <c r="G729" s="31"/>
      <c r="H729" s="31"/>
      <c r="I729" s="31"/>
      <c r="J729" s="31"/>
      <c r="K729" s="31"/>
      <c r="L729" s="31"/>
      <c r="M729" s="31"/>
      <c r="N729" s="31"/>
      <c r="O729" s="31"/>
      <c r="P729" s="31"/>
      <c r="Q729" s="31"/>
      <c r="R729" s="31"/>
    </row>
    <row r="730" spans="6:18" x14ac:dyDescent="0.25">
      <c r="F730" s="31"/>
      <c r="G730" s="31"/>
      <c r="H730" s="31"/>
      <c r="I730" s="31"/>
      <c r="J730" s="31"/>
      <c r="K730" s="31"/>
      <c r="L730" s="31"/>
      <c r="M730" s="31"/>
      <c r="N730" s="31"/>
      <c r="O730" s="31"/>
      <c r="P730" s="31"/>
      <c r="Q730" s="31"/>
      <c r="R730" s="31"/>
    </row>
    <row r="731" spans="6:18" x14ac:dyDescent="0.25">
      <c r="F731" s="31"/>
      <c r="G731" s="31"/>
      <c r="H731" s="31"/>
      <c r="I731" s="31"/>
      <c r="J731" s="31"/>
      <c r="K731" s="31"/>
      <c r="L731" s="31"/>
      <c r="M731" s="31"/>
      <c r="N731" s="31"/>
      <c r="O731" s="31"/>
      <c r="P731" s="31"/>
      <c r="Q731" s="31"/>
      <c r="R731" s="31"/>
    </row>
    <row r="732" spans="6:18" x14ac:dyDescent="0.25">
      <c r="F732" s="31"/>
      <c r="G732" s="31"/>
      <c r="H732" s="31"/>
      <c r="I732" s="31"/>
      <c r="J732" s="31"/>
      <c r="K732" s="31"/>
      <c r="L732" s="31"/>
      <c r="M732" s="31"/>
      <c r="N732" s="31"/>
      <c r="O732" s="31"/>
      <c r="P732" s="31"/>
      <c r="Q732" s="31"/>
      <c r="R732" s="31"/>
    </row>
    <row r="733" spans="6:18" x14ac:dyDescent="0.25">
      <c r="F733" s="31"/>
      <c r="G733" s="31"/>
      <c r="H733" s="31"/>
      <c r="I733" s="31"/>
      <c r="J733" s="31"/>
      <c r="K733" s="31"/>
      <c r="L733" s="31"/>
      <c r="M733" s="31"/>
      <c r="N733" s="31"/>
      <c r="O733" s="31"/>
      <c r="P733" s="31"/>
      <c r="Q733" s="31"/>
      <c r="R733" s="31"/>
    </row>
    <row r="734" spans="6:18" x14ac:dyDescent="0.25">
      <c r="F734" s="31"/>
      <c r="G734" s="31"/>
      <c r="H734" s="31"/>
      <c r="I734" s="31"/>
      <c r="J734" s="31"/>
      <c r="K734" s="31"/>
      <c r="L734" s="31"/>
      <c r="M734" s="31"/>
      <c r="N734" s="31"/>
      <c r="O734" s="31"/>
      <c r="P734" s="31"/>
      <c r="Q734" s="31"/>
      <c r="R734" s="31"/>
    </row>
    <row r="735" spans="6:18" x14ac:dyDescent="0.25">
      <c r="F735" s="31"/>
      <c r="G735" s="31"/>
      <c r="H735" s="31"/>
      <c r="I735" s="31"/>
      <c r="J735" s="31"/>
      <c r="K735" s="31"/>
      <c r="L735" s="31"/>
      <c r="M735" s="31"/>
      <c r="N735" s="31"/>
      <c r="O735" s="31"/>
      <c r="P735" s="31"/>
      <c r="Q735" s="31"/>
      <c r="R735" s="31"/>
    </row>
    <row r="736" spans="6:18" x14ac:dyDescent="0.25">
      <c r="F736" s="31"/>
      <c r="G736" s="31"/>
      <c r="H736" s="31"/>
      <c r="I736" s="31"/>
      <c r="J736" s="31"/>
      <c r="K736" s="31"/>
      <c r="L736" s="31"/>
      <c r="M736" s="31"/>
      <c r="N736" s="31"/>
      <c r="O736" s="31"/>
      <c r="P736" s="31"/>
      <c r="Q736" s="31"/>
      <c r="R736" s="31"/>
    </row>
    <row r="737" spans="6:18" x14ac:dyDescent="0.25">
      <c r="F737" s="31"/>
      <c r="G737" s="31"/>
      <c r="H737" s="31"/>
      <c r="I737" s="31"/>
      <c r="J737" s="31"/>
      <c r="K737" s="31"/>
      <c r="L737" s="31"/>
      <c r="M737" s="31"/>
      <c r="N737" s="31"/>
      <c r="O737" s="31"/>
      <c r="P737" s="31"/>
      <c r="Q737" s="31"/>
      <c r="R737" s="31"/>
    </row>
    <row r="738" spans="6:18" x14ac:dyDescent="0.25">
      <c r="F738" s="31"/>
      <c r="G738" s="31"/>
      <c r="H738" s="31"/>
      <c r="I738" s="31"/>
      <c r="J738" s="31"/>
      <c r="K738" s="31"/>
      <c r="L738" s="31"/>
      <c r="M738" s="31"/>
      <c r="N738" s="31"/>
      <c r="O738" s="31"/>
      <c r="P738" s="31"/>
      <c r="Q738" s="31"/>
      <c r="R738" s="31"/>
    </row>
    <row r="739" spans="6:18" x14ac:dyDescent="0.25">
      <c r="F739" s="31"/>
      <c r="G739" s="31"/>
      <c r="H739" s="31"/>
      <c r="I739" s="31"/>
      <c r="J739" s="31"/>
      <c r="K739" s="31"/>
      <c r="L739" s="31"/>
      <c r="M739" s="31"/>
      <c r="N739" s="31"/>
      <c r="O739" s="31"/>
      <c r="P739" s="31"/>
      <c r="Q739" s="31"/>
      <c r="R739" s="31"/>
    </row>
    <row r="740" spans="6:18" x14ac:dyDescent="0.25">
      <c r="F740" s="31"/>
      <c r="G740" s="31"/>
      <c r="H740" s="31"/>
      <c r="I740" s="31"/>
      <c r="J740" s="31"/>
      <c r="K740" s="31"/>
      <c r="L740" s="31"/>
      <c r="M740" s="31"/>
      <c r="N740" s="31"/>
      <c r="O740" s="31"/>
      <c r="P740" s="31"/>
      <c r="Q740" s="31"/>
      <c r="R740" s="31"/>
    </row>
    <row r="741" spans="6:18" x14ac:dyDescent="0.25">
      <c r="F741" s="31"/>
      <c r="G741" s="31"/>
      <c r="H741" s="31"/>
      <c r="I741" s="31"/>
      <c r="J741" s="31"/>
      <c r="K741" s="31"/>
      <c r="L741" s="31"/>
      <c r="M741" s="31"/>
      <c r="N741" s="31"/>
      <c r="O741" s="31"/>
      <c r="P741" s="31"/>
      <c r="Q741" s="31"/>
      <c r="R741" s="31"/>
    </row>
    <row r="742" spans="6:18" x14ac:dyDescent="0.25">
      <c r="F742" s="31"/>
      <c r="G742" s="31"/>
      <c r="H742" s="31"/>
      <c r="I742" s="31"/>
      <c r="J742" s="31"/>
      <c r="K742" s="31"/>
      <c r="L742" s="31"/>
      <c r="M742" s="31"/>
      <c r="N742" s="31"/>
      <c r="O742" s="31"/>
      <c r="P742" s="31"/>
      <c r="Q742" s="31"/>
      <c r="R742" s="31"/>
    </row>
    <row r="743" spans="6:18" x14ac:dyDescent="0.25">
      <c r="F743" s="31"/>
      <c r="G743" s="31"/>
      <c r="H743" s="31"/>
      <c r="I743" s="31"/>
      <c r="J743" s="31"/>
      <c r="K743" s="31"/>
      <c r="L743" s="31"/>
      <c r="M743" s="31"/>
      <c r="N743" s="31"/>
      <c r="O743" s="31"/>
      <c r="P743" s="31"/>
      <c r="Q743" s="31"/>
      <c r="R743" s="31"/>
    </row>
    <row r="744" spans="6:18" x14ac:dyDescent="0.25">
      <c r="F744" s="31"/>
      <c r="G744" s="31"/>
      <c r="H744" s="31"/>
      <c r="I744" s="31"/>
      <c r="J744" s="31"/>
      <c r="K744" s="31"/>
      <c r="L744" s="31"/>
      <c r="M744" s="31"/>
      <c r="N744" s="31"/>
      <c r="O744" s="31"/>
      <c r="P744" s="31"/>
      <c r="Q744" s="31"/>
      <c r="R744" s="31"/>
    </row>
    <row r="745" spans="6:18" x14ac:dyDescent="0.25">
      <c r="F745" s="31"/>
      <c r="G745" s="31"/>
      <c r="H745" s="31"/>
      <c r="I745" s="31"/>
      <c r="J745" s="31"/>
      <c r="K745" s="31"/>
      <c r="L745" s="31"/>
      <c r="M745" s="31"/>
      <c r="N745" s="31"/>
      <c r="O745" s="31"/>
      <c r="P745" s="31"/>
      <c r="Q745" s="31"/>
      <c r="R745" s="31"/>
    </row>
    <row r="746" spans="6:18" x14ac:dyDescent="0.25">
      <c r="F746" s="31"/>
      <c r="G746" s="31"/>
      <c r="H746" s="31"/>
      <c r="I746" s="31"/>
      <c r="J746" s="31"/>
      <c r="K746" s="31"/>
      <c r="L746" s="31"/>
      <c r="M746" s="31"/>
      <c r="N746" s="31"/>
      <c r="O746" s="31"/>
      <c r="P746" s="31"/>
      <c r="Q746" s="31"/>
      <c r="R746" s="31"/>
    </row>
    <row r="747" spans="6:18" x14ac:dyDescent="0.25">
      <c r="F747" s="31"/>
      <c r="G747" s="31"/>
      <c r="H747" s="31"/>
      <c r="I747" s="31"/>
      <c r="J747" s="31"/>
      <c r="K747" s="31"/>
      <c r="L747" s="31"/>
      <c r="M747" s="31"/>
      <c r="N747" s="31"/>
      <c r="O747" s="31"/>
      <c r="P747" s="31"/>
      <c r="Q747" s="31"/>
      <c r="R747" s="31"/>
    </row>
    <row r="748" spans="6:18" x14ac:dyDescent="0.25">
      <c r="F748" s="31"/>
      <c r="G748" s="31"/>
      <c r="H748" s="31"/>
      <c r="I748" s="31"/>
      <c r="J748" s="31"/>
      <c r="K748" s="31"/>
      <c r="L748" s="31"/>
      <c r="M748" s="31"/>
      <c r="N748" s="31"/>
      <c r="O748" s="31"/>
      <c r="P748" s="31"/>
      <c r="Q748" s="31"/>
      <c r="R748" s="31"/>
    </row>
    <row r="749" spans="6:18" x14ac:dyDescent="0.25">
      <c r="F749" s="31"/>
      <c r="G749" s="31"/>
      <c r="H749" s="31"/>
      <c r="I749" s="31"/>
      <c r="J749" s="31"/>
      <c r="K749" s="31"/>
      <c r="L749" s="31"/>
      <c r="M749" s="31"/>
      <c r="N749" s="31"/>
      <c r="O749" s="31"/>
      <c r="P749" s="31"/>
      <c r="Q749" s="31"/>
      <c r="R749" s="31"/>
    </row>
    <row r="750" spans="6:18" x14ac:dyDescent="0.25">
      <c r="F750" s="31"/>
      <c r="G750" s="31"/>
      <c r="H750" s="31"/>
      <c r="I750" s="31"/>
      <c r="J750" s="31"/>
      <c r="K750" s="31"/>
      <c r="L750" s="31"/>
      <c r="M750" s="31"/>
      <c r="N750" s="31"/>
      <c r="O750" s="31"/>
      <c r="P750" s="31"/>
      <c r="Q750" s="31"/>
      <c r="R750" s="31"/>
    </row>
    <row r="751" spans="6:18" x14ac:dyDescent="0.25">
      <c r="F751" s="31"/>
      <c r="G751" s="31"/>
      <c r="H751" s="31"/>
      <c r="I751" s="31"/>
      <c r="J751" s="31"/>
      <c r="K751" s="31"/>
      <c r="L751" s="31"/>
      <c r="M751" s="31"/>
      <c r="N751" s="31"/>
      <c r="O751" s="31"/>
      <c r="P751" s="31"/>
      <c r="Q751" s="31"/>
      <c r="R751" s="31"/>
    </row>
    <row r="752" spans="6:18" x14ac:dyDescent="0.25">
      <c r="F752" s="31"/>
      <c r="G752" s="31"/>
      <c r="H752" s="31"/>
      <c r="I752" s="31"/>
      <c r="J752" s="31"/>
      <c r="K752" s="31"/>
      <c r="L752" s="31"/>
      <c r="M752" s="31"/>
      <c r="N752" s="31"/>
      <c r="O752" s="31"/>
      <c r="P752" s="31"/>
      <c r="Q752" s="31"/>
      <c r="R752" s="31"/>
    </row>
    <row r="753" spans="6:18" x14ac:dyDescent="0.25">
      <c r="F753" s="31"/>
      <c r="G753" s="31"/>
      <c r="H753" s="31"/>
      <c r="I753" s="31"/>
      <c r="J753" s="31"/>
      <c r="K753" s="31"/>
      <c r="L753" s="31"/>
      <c r="M753" s="31"/>
      <c r="N753" s="31"/>
      <c r="O753" s="31"/>
      <c r="P753" s="31"/>
      <c r="Q753" s="31"/>
      <c r="R753" s="31"/>
    </row>
    <row r="754" spans="6:18" x14ac:dyDescent="0.25">
      <c r="F754" s="31"/>
      <c r="G754" s="31"/>
      <c r="H754" s="31"/>
      <c r="I754" s="31"/>
      <c r="J754" s="31"/>
      <c r="K754" s="31"/>
      <c r="L754" s="31"/>
      <c r="M754" s="31"/>
      <c r="N754" s="31"/>
      <c r="O754" s="31"/>
      <c r="P754" s="31"/>
      <c r="Q754" s="31"/>
      <c r="R754" s="31"/>
    </row>
    <row r="755" spans="6:18" x14ac:dyDescent="0.25">
      <c r="F755" s="31"/>
      <c r="G755" s="31"/>
      <c r="H755" s="31"/>
      <c r="I755" s="31"/>
      <c r="J755" s="31"/>
      <c r="K755" s="31"/>
      <c r="L755" s="31"/>
      <c r="M755" s="31"/>
      <c r="N755" s="31"/>
      <c r="O755" s="31"/>
      <c r="P755" s="31"/>
      <c r="Q755" s="31"/>
      <c r="R755" s="31"/>
    </row>
    <row r="756" spans="6:18" x14ac:dyDescent="0.25">
      <c r="F756" s="31"/>
      <c r="G756" s="31"/>
      <c r="H756" s="31"/>
      <c r="I756" s="31"/>
      <c r="J756" s="31"/>
      <c r="K756" s="31"/>
      <c r="L756" s="31"/>
      <c r="M756" s="31"/>
      <c r="N756" s="31"/>
      <c r="O756" s="31"/>
      <c r="P756" s="31"/>
      <c r="Q756" s="31"/>
      <c r="R756" s="31"/>
    </row>
    <row r="757" spans="6:18" x14ac:dyDescent="0.25">
      <c r="F757" s="31"/>
      <c r="G757" s="31"/>
      <c r="H757" s="31"/>
      <c r="I757" s="31"/>
      <c r="J757" s="31"/>
      <c r="K757" s="31"/>
      <c r="L757" s="31"/>
      <c r="M757" s="31"/>
      <c r="N757" s="31"/>
      <c r="O757" s="31"/>
      <c r="P757" s="31"/>
      <c r="Q757" s="31"/>
      <c r="R757" s="31"/>
    </row>
    <row r="758" spans="6:18" x14ac:dyDescent="0.25">
      <c r="F758" s="31"/>
      <c r="G758" s="31"/>
      <c r="H758" s="31"/>
      <c r="I758" s="31"/>
      <c r="J758" s="31"/>
      <c r="K758" s="31"/>
      <c r="L758" s="31"/>
      <c r="M758" s="31"/>
      <c r="N758" s="31"/>
      <c r="O758" s="31"/>
      <c r="P758" s="31"/>
      <c r="Q758" s="31"/>
      <c r="R758" s="31"/>
    </row>
    <row r="759" spans="6:18" x14ac:dyDescent="0.25">
      <c r="F759" s="31"/>
      <c r="G759" s="31"/>
      <c r="H759" s="31"/>
      <c r="I759" s="31"/>
      <c r="J759" s="31"/>
      <c r="K759" s="31"/>
      <c r="L759" s="31"/>
      <c r="M759" s="31"/>
      <c r="N759" s="31"/>
      <c r="O759" s="31"/>
      <c r="P759" s="31"/>
      <c r="Q759" s="31"/>
      <c r="R759" s="31"/>
    </row>
    <row r="760" spans="6:18" x14ac:dyDescent="0.25">
      <c r="F760" s="31"/>
      <c r="G760" s="31"/>
      <c r="H760" s="31"/>
      <c r="I760" s="31"/>
      <c r="J760" s="31"/>
      <c r="K760" s="31"/>
      <c r="L760" s="31"/>
      <c r="M760" s="31"/>
      <c r="N760" s="31"/>
      <c r="O760" s="31"/>
      <c r="P760" s="31"/>
      <c r="Q760" s="31"/>
      <c r="R760" s="31"/>
    </row>
    <row r="761" spans="6:18" x14ac:dyDescent="0.25">
      <c r="F761" s="31"/>
      <c r="G761" s="31"/>
      <c r="H761" s="31"/>
      <c r="I761" s="31"/>
      <c r="J761" s="31"/>
      <c r="K761" s="31"/>
      <c r="L761" s="31"/>
      <c r="M761" s="31"/>
      <c r="N761" s="31"/>
      <c r="O761" s="31"/>
      <c r="P761" s="31"/>
      <c r="Q761" s="31"/>
      <c r="R761" s="31"/>
    </row>
    <row r="762" spans="6:18" x14ac:dyDescent="0.25">
      <c r="F762" s="31"/>
      <c r="G762" s="31"/>
      <c r="H762" s="31"/>
      <c r="I762" s="31"/>
      <c r="J762" s="31"/>
      <c r="K762" s="31"/>
      <c r="L762" s="31"/>
      <c r="M762" s="31"/>
      <c r="N762" s="31"/>
      <c r="O762" s="31"/>
      <c r="P762" s="31"/>
      <c r="Q762" s="31"/>
      <c r="R762" s="31"/>
    </row>
    <row r="763" spans="6:18" x14ac:dyDescent="0.25">
      <c r="F763" s="31"/>
      <c r="G763" s="31"/>
      <c r="H763" s="31"/>
      <c r="I763" s="31"/>
      <c r="J763" s="31"/>
      <c r="K763" s="31"/>
      <c r="L763" s="31"/>
      <c r="M763" s="31"/>
      <c r="N763" s="31"/>
      <c r="O763" s="31"/>
      <c r="P763" s="31"/>
      <c r="Q763" s="31"/>
      <c r="R763" s="31"/>
    </row>
    <row r="764" spans="6:18" x14ac:dyDescent="0.25">
      <c r="F764" s="31"/>
      <c r="G764" s="31"/>
      <c r="H764" s="31"/>
      <c r="I764" s="31"/>
      <c r="J764" s="31"/>
      <c r="K764" s="31"/>
      <c r="L764" s="31"/>
      <c r="M764" s="31"/>
      <c r="N764" s="31"/>
      <c r="O764" s="31"/>
      <c r="P764" s="31"/>
      <c r="Q764" s="31"/>
      <c r="R764" s="31"/>
    </row>
    <row r="765" spans="6:18" x14ac:dyDescent="0.25">
      <c r="F765" s="31"/>
      <c r="G765" s="31"/>
      <c r="H765" s="31"/>
      <c r="I765" s="31"/>
      <c r="J765" s="31"/>
      <c r="K765" s="31"/>
      <c r="L765" s="31"/>
      <c r="M765" s="31"/>
      <c r="N765" s="31"/>
      <c r="O765" s="31"/>
      <c r="P765" s="31"/>
      <c r="Q765" s="31"/>
      <c r="R765" s="31"/>
    </row>
    <row r="766" spans="6:18" x14ac:dyDescent="0.25">
      <c r="F766" s="31"/>
      <c r="G766" s="31"/>
      <c r="H766" s="31"/>
      <c r="I766" s="31"/>
      <c r="J766" s="31"/>
      <c r="K766" s="31"/>
      <c r="L766" s="31"/>
      <c r="M766" s="31"/>
      <c r="N766" s="31"/>
      <c r="O766" s="31"/>
      <c r="P766" s="31"/>
      <c r="Q766" s="31"/>
      <c r="R766" s="31"/>
    </row>
    <row r="767" spans="6:18" x14ac:dyDescent="0.25">
      <c r="F767" s="31"/>
      <c r="G767" s="31"/>
      <c r="H767" s="31"/>
      <c r="I767" s="31"/>
      <c r="J767" s="31"/>
      <c r="K767" s="31"/>
      <c r="L767" s="31"/>
      <c r="M767" s="31"/>
      <c r="N767" s="31"/>
      <c r="O767" s="31"/>
      <c r="P767" s="31"/>
      <c r="Q767" s="31"/>
      <c r="R767" s="31"/>
    </row>
    <row r="768" spans="6:18" x14ac:dyDescent="0.25">
      <c r="F768" s="31"/>
      <c r="G768" s="31"/>
      <c r="H768" s="31"/>
      <c r="I768" s="31"/>
      <c r="J768" s="31"/>
      <c r="K768" s="31"/>
      <c r="L768" s="31"/>
      <c r="M768" s="31"/>
      <c r="N768" s="31"/>
      <c r="O768" s="31"/>
      <c r="P768" s="31"/>
      <c r="Q768" s="31"/>
      <c r="R768" s="31"/>
    </row>
    <row r="769" spans="6:18" x14ac:dyDescent="0.25">
      <c r="F769" s="31"/>
      <c r="G769" s="31"/>
      <c r="H769" s="31"/>
      <c r="I769" s="31"/>
      <c r="J769" s="31"/>
      <c r="K769" s="31"/>
      <c r="L769" s="31"/>
      <c r="M769" s="31"/>
      <c r="N769" s="31"/>
      <c r="O769" s="31"/>
      <c r="P769" s="31"/>
      <c r="Q769" s="31"/>
      <c r="R769" s="31"/>
    </row>
    <row r="770" spans="6:18" x14ac:dyDescent="0.25">
      <c r="F770" s="31"/>
      <c r="G770" s="31"/>
      <c r="H770" s="31"/>
      <c r="I770" s="31"/>
      <c r="J770" s="31"/>
      <c r="K770" s="31"/>
      <c r="L770" s="31"/>
      <c r="M770" s="31"/>
      <c r="N770" s="31"/>
      <c r="O770" s="31"/>
      <c r="P770" s="31"/>
      <c r="Q770" s="31"/>
      <c r="R770" s="31"/>
    </row>
    <row r="771" spans="6:18" x14ac:dyDescent="0.25">
      <c r="F771" s="31"/>
      <c r="G771" s="31"/>
      <c r="H771" s="31"/>
      <c r="I771" s="31"/>
      <c r="J771" s="31"/>
      <c r="K771" s="31"/>
      <c r="L771" s="31"/>
      <c r="M771" s="31"/>
      <c r="N771" s="31"/>
      <c r="O771" s="31"/>
      <c r="P771" s="31"/>
      <c r="Q771" s="31"/>
      <c r="R771" s="31"/>
    </row>
    <row r="772" spans="6:18" x14ac:dyDescent="0.25">
      <c r="F772" s="31"/>
      <c r="G772" s="31"/>
      <c r="H772" s="31"/>
      <c r="I772" s="31"/>
      <c r="J772" s="31"/>
      <c r="K772" s="31"/>
      <c r="L772" s="31"/>
      <c r="M772" s="31"/>
      <c r="N772" s="31"/>
      <c r="O772" s="31"/>
      <c r="P772" s="31"/>
      <c r="Q772" s="31"/>
      <c r="R772" s="31"/>
    </row>
    <row r="773" spans="6:18" x14ac:dyDescent="0.25">
      <c r="F773" s="31"/>
      <c r="G773" s="31"/>
      <c r="H773" s="31"/>
      <c r="I773" s="31"/>
      <c r="J773" s="31"/>
      <c r="K773" s="31"/>
      <c r="L773" s="31"/>
      <c r="M773" s="31"/>
      <c r="N773" s="31"/>
      <c r="O773" s="31"/>
      <c r="P773" s="31"/>
      <c r="Q773" s="31"/>
      <c r="R773" s="31"/>
    </row>
    <row r="774" spans="6:18" x14ac:dyDescent="0.25">
      <c r="F774" s="31"/>
      <c r="G774" s="31"/>
      <c r="H774" s="31"/>
      <c r="I774" s="31"/>
      <c r="J774" s="31"/>
      <c r="K774" s="31"/>
      <c r="L774" s="31"/>
      <c r="M774" s="31"/>
      <c r="N774" s="31"/>
      <c r="O774" s="31"/>
      <c r="P774" s="31"/>
      <c r="Q774" s="31"/>
      <c r="R774" s="31"/>
    </row>
    <row r="775" spans="6:18" x14ac:dyDescent="0.25">
      <c r="F775" s="31"/>
      <c r="G775" s="31"/>
      <c r="H775" s="31"/>
      <c r="I775" s="31"/>
      <c r="J775" s="31"/>
      <c r="K775" s="31"/>
      <c r="L775" s="31"/>
      <c r="M775" s="31"/>
      <c r="N775" s="31"/>
      <c r="O775" s="31"/>
      <c r="P775" s="31"/>
      <c r="Q775" s="31"/>
      <c r="R775" s="31"/>
    </row>
    <row r="776" spans="6:18" x14ac:dyDescent="0.25">
      <c r="F776" s="31"/>
      <c r="G776" s="31"/>
      <c r="H776" s="31"/>
      <c r="I776" s="31"/>
      <c r="J776" s="31"/>
      <c r="K776" s="31"/>
      <c r="L776" s="31"/>
      <c r="M776" s="31"/>
      <c r="N776" s="31"/>
      <c r="O776" s="31"/>
      <c r="P776" s="31"/>
      <c r="Q776" s="31"/>
      <c r="R776" s="31"/>
    </row>
    <row r="777" spans="6:18" x14ac:dyDescent="0.25">
      <c r="F777" s="31"/>
      <c r="G777" s="31"/>
      <c r="H777" s="31"/>
      <c r="I777" s="31"/>
      <c r="J777" s="31"/>
      <c r="K777" s="31"/>
      <c r="L777" s="31"/>
      <c r="M777" s="31"/>
      <c r="N777" s="31"/>
      <c r="O777" s="31"/>
      <c r="P777" s="31"/>
      <c r="Q777" s="31"/>
      <c r="R777" s="31"/>
    </row>
    <row r="778" spans="6:18" x14ac:dyDescent="0.25">
      <c r="F778" s="31"/>
      <c r="G778" s="31"/>
      <c r="H778" s="31"/>
      <c r="I778" s="31"/>
      <c r="J778" s="31"/>
      <c r="K778" s="31"/>
      <c r="L778" s="31"/>
      <c r="M778" s="31"/>
      <c r="N778" s="31"/>
      <c r="O778" s="31"/>
      <c r="P778" s="31"/>
      <c r="Q778" s="31"/>
      <c r="R778" s="31"/>
    </row>
    <row r="779" spans="6:18" x14ac:dyDescent="0.25">
      <c r="F779" s="31"/>
      <c r="G779" s="31"/>
      <c r="H779" s="31"/>
      <c r="I779" s="31"/>
      <c r="J779" s="31"/>
      <c r="K779" s="31"/>
      <c r="L779" s="31"/>
      <c r="M779" s="31"/>
      <c r="N779" s="31"/>
      <c r="O779" s="31"/>
      <c r="P779" s="31"/>
      <c r="Q779" s="31"/>
      <c r="R779" s="31"/>
    </row>
    <row r="780" spans="6:18" x14ac:dyDescent="0.25">
      <c r="F780" s="31"/>
      <c r="G780" s="31"/>
      <c r="H780" s="31"/>
      <c r="I780" s="31"/>
      <c r="J780" s="31"/>
      <c r="K780" s="31"/>
      <c r="L780" s="31"/>
      <c r="M780" s="31"/>
      <c r="N780" s="31"/>
      <c r="O780" s="31"/>
      <c r="P780" s="31"/>
      <c r="Q780" s="31"/>
      <c r="R780" s="31"/>
    </row>
    <row r="781" spans="6:18" x14ac:dyDescent="0.25">
      <c r="F781" s="31"/>
      <c r="G781" s="31"/>
      <c r="H781" s="31"/>
      <c r="I781" s="31"/>
      <c r="J781" s="31"/>
      <c r="K781" s="31"/>
      <c r="L781" s="31"/>
      <c r="M781" s="31"/>
      <c r="N781" s="31"/>
      <c r="O781" s="31"/>
      <c r="P781" s="31"/>
      <c r="Q781" s="31"/>
      <c r="R781" s="31"/>
    </row>
    <row r="782" spans="6:18" x14ac:dyDescent="0.25">
      <c r="F782" s="31"/>
      <c r="G782" s="31"/>
      <c r="H782" s="31"/>
      <c r="I782" s="31"/>
      <c r="J782" s="31"/>
      <c r="K782" s="31"/>
      <c r="L782" s="31"/>
      <c r="M782" s="31"/>
      <c r="N782" s="31"/>
      <c r="O782" s="31"/>
      <c r="P782" s="31"/>
      <c r="Q782" s="31"/>
      <c r="R782" s="31"/>
    </row>
    <row r="783" spans="6:18" x14ac:dyDescent="0.25">
      <c r="F783" s="31"/>
      <c r="G783" s="31"/>
      <c r="H783" s="31"/>
      <c r="I783" s="31"/>
      <c r="J783" s="31"/>
      <c r="K783" s="31"/>
      <c r="L783" s="31"/>
      <c r="M783" s="31"/>
      <c r="N783" s="31"/>
      <c r="O783" s="31"/>
      <c r="P783" s="31"/>
      <c r="Q783" s="31"/>
      <c r="R783" s="31"/>
    </row>
    <row r="784" spans="6:18" x14ac:dyDescent="0.25">
      <c r="F784" s="31"/>
      <c r="G784" s="31"/>
      <c r="H784" s="31"/>
      <c r="I784" s="31"/>
      <c r="J784" s="31"/>
      <c r="K784" s="31"/>
      <c r="L784" s="31"/>
      <c r="M784" s="31"/>
      <c r="N784" s="31"/>
      <c r="O784" s="31"/>
      <c r="P784" s="31"/>
      <c r="Q784" s="31"/>
      <c r="R784" s="31"/>
    </row>
    <row r="785" spans="6:18" x14ac:dyDescent="0.25">
      <c r="F785" s="31"/>
      <c r="G785" s="31"/>
      <c r="H785" s="31"/>
      <c r="I785" s="31"/>
      <c r="J785" s="31"/>
      <c r="K785" s="31"/>
      <c r="L785" s="31"/>
      <c r="M785" s="31"/>
      <c r="N785" s="31"/>
      <c r="O785" s="31"/>
      <c r="P785" s="31"/>
      <c r="Q785" s="31"/>
      <c r="R785" s="31"/>
    </row>
    <row r="786" spans="6:18" x14ac:dyDescent="0.25">
      <c r="F786" s="31"/>
      <c r="G786" s="31"/>
      <c r="H786" s="31"/>
      <c r="I786" s="31"/>
      <c r="J786" s="31"/>
      <c r="K786" s="31"/>
      <c r="L786" s="31"/>
      <c r="M786" s="31"/>
      <c r="N786" s="31"/>
      <c r="O786" s="31"/>
      <c r="P786" s="31"/>
      <c r="Q786" s="31"/>
      <c r="R786" s="31"/>
    </row>
    <row r="787" spans="6:18" x14ac:dyDescent="0.25">
      <c r="F787" s="31"/>
      <c r="G787" s="31"/>
      <c r="H787" s="31"/>
      <c r="I787" s="31"/>
      <c r="J787" s="31"/>
      <c r="K787" s="31"/>
      <c r="L787" s="31"/>
      <c r="M787" s="31"/>
      <c r="N787" s="31"/>
      <c r="O787" s="31"/>
      <c r="P787" s="31"/>
      <c r="Q787" s="31"/>
      <c r="R787" s="31"/>
    </row>
    <row r="788" spans="6:18" x14ac:dyDescent="0.25">
      <c r="F788" s="31"/>
      <c r="G788" s="31"/>
      <c r="H788" s="31"/>
      <c r="I788" s="31"/>
      <c r="J788" s="31"/>
      <c r="K788" s="31"/>
      <c r="L788" s="31"/>
      <c r="M788" s="31"/>
      <c r="N788" s="31"/>
      <c r="O788" s="31"/>
      <c r="P788" s="31"/>
      <c r="Q788" s="31"/>
      <c r="R788" s="31"/>
    </row>
    <row r="789" spans="6:18" x14ac:dyDescent="0.25">
      <c r="F789" s="31"/>
      <c r="G789" s="31"/>
      <c r="H789" s="31"/>
      <c r="I789" s="31"/>
      <c r="J789" s="31"/>
      <c r="K789" s="31"/>
      <c r="L789" s="31"/>
      <c r="M789" s="31"/>
      <c r="N789" s="31"/>
      <c r="O789" s="31"/>
      <c r="P789" s="31"/>
      <c r="Q789" s="31"/>
      <c r="R789" s="31"/>
    </row>
    <row r="790" spans="6:18" x14ac:dyDescent="0.25">
      <c r="F790" s="31"/>
      <c r="G790" s="31"/>
      <c r="H790" s="31"/>
      <c r="I790" s="31"/>
      <c r="J790" s="31"/>
      <c r="K790" s="31"/>
      <c r="L790" s="31"/>
      <c r="M790" s="31"/>
      <c r="N790" s="31"/>
      <c r="O790" s="31"/>
      <c r="P790" s="31"/>
      <c r="Q790" s="31"/>
      <c r="R790" s="31"/>
    </row>
    <row r="791" spans="6:18" x14ac:dyDescent="0.25">
      <c r="F791" s="31"/>
      <c r="G791" s="31"/>
      <c r="H791" s="31"/>
      <c r="I791" s="31"/>
      <c r="J791" s="31"/>
      <c r="K791" s="31"/>
      <c r="L791" s="31"/>
      <c r="M791" s="31"/>
      <c r="N791" s="31"/>
      <c r="O791" s="31"/>
      <c r="P791" s="31"/>
      <c r="Q791" s="31"/>
      <c r="R791" s="31"/>
    </row>
    <row r="792" spans="6:18" x14ac:dyDescent="0.25">
      <c r="F792" s="31"/>
      <c r="G792" s="31"/>
      <c r="H792" s="31"/>
      <c r="I792" s="31"/>
      <c r="J792" s="31"/>
      <c r="K792" s="31"/>
      <c r="L792" s="31"/>
      <c r="M792" s="31"/>
      <c r="N792" s="31"/>
      <c r="O792" s="31"/>
      <c r="P792" s="31"/>
      <c r="Q792" s="31"/>
      <c r="R792" s="31"/>
    </row>
    <row r="793" spans="6:18" x14ac:dyDescent="0.25">
      <c r="F793" s="31"/>
      <c r="G793" s="31"/>
      <c r="H793" s="31"/>
      <c r="I793" s="31"/>
      <c r="J793" s="31"/>
      <c r="K793" s="31"/>
      <c r="L793" s="31"/>
      <c r="M793" s="31"/>
      <c r="N793" s="31"/>
      <c r="O793" s="31"/>
      <c r="P793" s="31"/>
      <c r="Q793" s="31"/>
      <c r="R793" s="31"/>
    </row>
    <row r="794" spans="6:18" x14ac:dyDescent="0.25">
      <c r="F794" s="31"/>
      <c r="G794" s="31"/>
      <c r="H794" s="31"/>
      <c r="I794" s="31"/>
      <c r="J794" s="31"/>
      <c r="K794" s="31"/>
      <c r="L794" s="31"/>
      <c r="M794" s="31"/>
      <c r="N794" s="31"/>
      <c r="O794" s="31"/>
      <c r="P794" s="31"/>
      <c r="Q794" s="31"/>
      <c r="R794" s="31"/>
    </row>
    <row r="795" spans="6:18" x14ac:dyDescent="0.25">
      <c r="F795" s="31"/>
      <c r="G795" s="31"/>
      <c r="H795" s="31"/>
      <c r="I795" s="31"/>
      <c r="J795" s="31"/>
      <c r="K795" s="31"/>
      <c r="L795" s="31"/>
      <c r="M795" s="31"/>
      <c r="N795" s="31"/>
      <c r="O795" s="31"/>
      <c r="P795" s="31"/>
      <c r="Q795" s="31"/>
      <c r="R795" s="31"/>
    </row>
    <row r="796" spans="6:18" x14ac:dyDescent="0.25">
      <c r="F796" s="31"/>
      <c r="G796" s="31"/>
      <c r="H796" s="31"/>
      <c r="I796" s="31"/>
      <c r="J796" s="31"/>
      <c r="K796" s="31"/>
      <c r="L796" s="31"/>
      <c r="M796" s="31"/>
      <c r="N796" s="31"/>
      <c r="O796" s="31"/>
      <c r="P796" s="31"/>
      <c r="Q796" s="31"/>
      <c r="R796" s="31"/>
    </row>
    <row r="797" spans="6:18" x14ac:dyDescent="0.25">
      <c r="F797" s="31"/>
      <c r="G797" s="31"/>
      <c r="H797" s="31"/>
      <c r="I797" s="31"/>
      <c r="J797" s="31"/>
      <c r="K797" s="31"/>
      <c r="L797" s="31"/>
      <c r="M797" s="31"/>
      <c r="N797" s="31"/>
      <c r="O797" s="31"/>
      <c r="P797" s="31"/>
      <c r="Q797" s="31"/>
      <c r="R797" s="31"/>
    </row>
    <row r="798" spans="6:18" x14ac:dyDescent="0.25">
      <c r="F798" s="31"/>
      <c r="G798" s="31"/>
      <c r="H798" s="31"/>
      <c r="I798" s="31"/>
      <c r="J798" s="31"/>
      <c r="K798" s="31"/>
      <c r="L798" s="31"/>
      <c r="M798" s="31"/>
      <c r="N798" s="31"/>
      <c r="O798" s="31"/>
      <c r="P798" s="31"/>
      <c r="Q798" s="31"/>
      <c r="R798" s="31"/>
    </row>
    <row r="799" spans="6:18" x14ac:dyDescent="0.25">
      <c r="F799" s="31"/>
      <c r="G799" s="31"/>
      <c r="H799" s="31"/>
      <c r="I799" s="31"/>
      <c r="J799" s="31"/>
      <c r="K799" s="31"/>
      <c r="L799" s="31"/>
      <c r="M799" s="31"/>
      <c r="N799" s="31"/>
      <c r="O799" s="31"/>
      <c r="P799" s="31"/>
      <c r="Q799" s="31"/>
      <c r="R799" s="31"/>
    </row>
    <row r="800" spans="6:18" x14ac:dyDescent="0.25">
      <c r="F800" s="31"/>
      <c r="G800" s="31"/>
      <c r="H800" s="31"/>
      <c r="I800" s="31"/>
      <c r="J800" s="31"/>
      <c r="K800" s="31"/>
      <c r="L800" s="31"/>
      <c r="M800" s="31"/>
      <c r="N800" s="31"/>
      <c r="O800" s="31"/>
      <c r="P800" s="31"/>
      <c r="Q800" s="31"/>
      <c r="R800" s="31"/>
    </row>
    <row r="801" spans="6:18" x14ac:dyDescent="0.25">
      <c r="F801" s="31"/>
      <c r="G801" s="31"/>
      <c r="H801" s="31"/>
      <c r="I801" s="31"/>
      <c r="J801" s="31"/>
      <c r="K801" s="31"/>
      <c r="L801" s="31"/>
      <c r="M801" s="31"/>
      <c r="N801" s="31"/>
      <c r="O801" s="31"/>
      <c r="P801" s="31"/>
      <c r="Q801" s="31"/>
      <c r="R801" s="31"/>
    </row>
    <row r="802" spans="6:18" x14ac:dyDescent="0.25">
      <c r="F802" s="31"/>
      <c r="G802" s="31"/>
      <c r="H802" s="31"/>
      <c r="I802" s="31"/>
      <c r="J802" s="31"/>
      <c r="K802" s="31"/>
      <c r="L802" s="31"/>
      <c r="M802" s="31"/>
      <c r="N802" s="31"/>
      <c r="O802" s="31"/>
      <c r="P802" s="31"/>
      <c r="Q802" s="31"/>
      <c r="R802" s="31"/>
    </row>
    <row r="803" spans="6:18" x14ac:dyDescent="0.25">
      <c r="F803" s="31"/>
      <c r="G803" s="31"/>
      <c r="H803" s="31"/>
      <c r="I803" s="31"/>
      <c r="J803" s="31"/>
      <c r="K803" s="31"/>
      <c r="L803" s="31"/>
      <c r="M803" s="31"/>
      <c r="N803" s="31"/>
      <c r="O803" s="31"/>
      <c r="P803" s="31"/>
      <c r="Q803" s="31"/>
      <c r="R803" s="31"/>
    </row>
    <row r="804" spans="6:18" x14ac:dyDescent="0.25">
      <c r="F804" s="31"/>
      <c r="G804" s="31"/>
      <c r="H804" s="31"/>
      <c r="I804" s="31"/>
      <c r="J804" s="31"/>
      <c r="K804" s="31"/>
      <c r="L804" s="31"/>
      <c r="M804" s="31"/>
      <c r="N804" s="31"/>
      <c r="O804" s="31"/>
      <c r="P804" s="31"/>
      <c r="Q804" s="31"/>
      <c r="R804" s="31"/>
    </row>
    <row r="805" spans="6:18" x14ac:dyDescent="0.25">
      <c r="F805" s="31"/>
      <c r="G805" s="31"/>
      <c r="H805" s="31"/>
      <c r="I805" s="31"/>
      <c r="J805" s="31"/>
      <c r="K805" s="31"/>
      <c r="L805" s="31"/>
      <c r="M805" s="31"/>
      <c r="N805" s="31"/>
      <c r="O805" s="31"/>
      <c r="P805" s="31"/>
      <c r="Q805" s="31"/>
      <c r="R805" s="31"/>
    </row>
    <row r="806" spans="6:18" x14ac:dyDescent="0.25">
      <c r="F806" s="31"/>
      <c r="G806" s="31"/>
      <c r="H806" s="31"/>
      <c r="I806" s="31"/>
      <c r="J806" s="31"/>
      <c r="K806" s="31"/>
      <c r="L806" s="31"/>
      <c r="M806" s="31"/>
      <c r="N806" s="31"/>
      <c r="O806" s="31"/>
      <c r="P806" s="31"/>
      <c r="Q806" s="31"/>
      <c r="R806" s="31"/>
    </row>
    <row r="807" spans="6:18" x14ac:dyDescent="0.25">
      <c r="F807" s="31"/>
      <c r="G807" s="31"/>
      <c r="H807" s="31"/>
      <c r="I807" s="31"/>
      <c r="J807" s="31"/>
      <c r="K807" s="31"/>
      <c r="L807" s="31"/>
      <c r="M807" s="31"/>
      <c r="N807" s="31"/>
      <c r="O807" s="31"/>
      <c r="P807" s="31"/>
      <c r="Q807" s="31"/>
      <c r="R807" s="31"/>
    </row>
    <row r="808" spans="6:18" x14ac:dyDescent="0.25">
      <c r="F808" s="31"/>
      <c r="G808" s="31"/>
      <c r="H808" s="31"/>
      <c r="I808" s="31"/>
      <c r="J808" s="31"/>
      <c r="K808" s="31"/>
      <c r="L808" s="31"/>
      <c r="M808" s="31"/>
      <c r="N808" s="31"/>
      <c r="O808" s="31"/>
      <c r="P808" s="31"/>
      <c r="Q808" s="31"/>
      <c r="R808" s="31"/>
    </row>
    <row r="809" spans="6:18" x14ac:dyDescent="0.25">
      <c r="F809" s="31"/>
      <c r="G809" s="31"/>
      <c r="H809" s="31"/>
      <c r="I809" s="31"/>
      <c r="J809" s="31"/>
      <c r="K809" s="31"/>
      <c r="L809" s="31"/>
      <c r="M809" s="31"/>
      <c r="N809" s="31"/>
      <c r="O809" s="31"/>
      <c r="P809" s="31"/>
      <c r="Q809" s="31"/>
      <c r="R809" s="31"/>
    </row>
    <row r="810" spans="6:18" x14ac:dyDescent="0.25">
      <c r="F810" s="31"/>
      <c r="G810" s="31"/>
      <c r="H810" s="31"/>
      <c r="I810" s="31"/>
      <c r="J810" s="31"/>
      <c r="K810" s="31"/>
      <c r="L810" s="31"/>
      <c r="M810" s="31"/>
      <c r="N810" s="31"/>
      <c r="O810" s="31"/>
      <c r="P810" s="31"/>
      <c r="Q810" s="31"/>
      <c r="R810" s="31"/>
    </row>
    <row r="811" spans="6:18" x14ac:dyDescent="0.25">
      <c r="F811" s="31"/>
      <c r="G811" s="31"/>
      <c r="H811" s="31"/>
      <c r="I811" s="31"/>
      <c r="J811" s="31"/>
      <c r="K811" s="31"/>
      <c r="L811" s="31"/>
      <c r="M811" s="31"/>
      <c r="N811" s="31"/>
      <c r="O811" s="31"/>
      <c r="P811" s="31"/>
      <c r="Q811" s="31"/>
      <c r="R811" s="31"/>
    </row>
    <row r="812" spans="6:18" x14ac:dyDescent="0.25">
      <c r="F812" s="31"/>
      <c r="G812" s="31"/>
      <c r="H812" s="31"/>
      <c r="I812" s="31"/>
      <c r="J812" s="31"/>
      <c r="K812" s="31"/>
      <c r="L812" s="31"/>
      <c r="M812" s="31"/>
      <c r="N812" s="31"/>
      <c r="O812" s="31"/>
      <c r="P812" s="31"/>
      <c r="Q812" s="31"/>
      <c r="R812" s="31"/>
    </row>
    <row r="813" spans="6:18" x14ac:dyDescent="0.25">
      <c r="F813" s="31"/>
      <c r="G813" s="31"/>
      <c r="H813" s="31"/>
      <c r="I813" s="31"/>
      <c r="J813" s="31"/>
      <c r="K813" s="31"/>
      <c r="L813" s="31"/>
      <c r="M813" s="31"/>
      <c r="N813" s="31"/>
      <c r="O813" s="31"/>
      <c r="P813" s="31"/>
      <c r="Q813" s="31"/>
      <c r="R813" s="31"/>
    </row>
    <row r="814" spans="6:18" x14ac:dyDescent="0.25">
      <c r="F814" s="31"/>
      <c r="G814" s="31"/>
      <c r="H814" s="31"/>
      <c r="I814" s="31"/>
      <c r="J814" s="31"/>
      <c r="K814" s="31"/>
      <c r="L814" s="31"/>
      <c r="M814" s="31"/>
      <c r="N814" s="31"/>
      <c r="O814" s="31"/>
      <c r="P814" s="31"/>
      <c r="Q814" s="31"/>
      <c r="R814" s="31"/>
    </row>
    <row r="815" spans="6:18" x14ac:dyDescent="0.25">
      <c r="F815" s="31"/>
      <c r="G815" s="31"/>
      <c r="H815" s="31"/>
      <c r="I815" s="31"/>
      <c r="J815" s="31"/>
      <c r="K815" s="31"/>
      <c r="L815" s="31"/>
      <c r="M815" s="31"/>
      <c r="N815" s="31"/>
      <c r="O815" s="31"/>
      <c r="P815" s="31"/>
      <c r="Q815" s="31"/>
      <c r="R815" s="31"/>
    </row>
    <row r="816" spans="6:18" x14ac:dyDescent="0.25">
      <c r="F816" s="31"/>
      <c r="G816" s="31"/>
      <c r="H816" s="31"/>
      <c r="I816" s="31"/>
      <c r="J816" s="31"/>
      <c r="K816" s="31"/>
      <c r="L816" s="31"/>
      <c r="M816" s="31"/>
      <c r="N816" s="31"/>
      <c r="O816" s="31"/>
      <c r="P816" s="31"/>
      <c r="Q816" s="31"/>
      <c r="R816" s="31"/>
    </row>
    <row r="817" spans="6:18" x14ac:dyDescent="0.25">
      <c r="F817" s="31"/>
      <c r="G817" s="31"/>
      <c r="H817" s="31"/>
      <c r="I817" s="31"/>
      <c r="J817" s="31"/>
      <c r="K817" s="31"/>
      <c r="L817" s="31"/>
      <c r="M817" s="31"/>
      <c r="N817" s="31"/>
      <c r="O817" s="31"/>
      <c r="P817" s="31"/>
      <c r="Q817" s="31"/>
      <c r="R817" s="31"/>
    </row>
    <row r="818" spans="6:18" x14ac:dyDescent="0.25">
      <c r="F818" s="31"/>
      <c r="G818" s="31"/>
      <c r="H818" s="31"/>
      <c r="I818" s="31"/>
      <c r="J818" s="31"/>
      <c r="K818" s="31"/>
      <c r="L818" s="31"/>
      <c r="M818" s="31"/>
      <c r="N818" s="31"/>
      <c r="O818" s="31"/>
      <c r="P818" s="31"/>
      <c r="Q818" s="31"/>
      <c r="R818" s="31"/>
    </row>
    <row r="819" spans="6:18" x14ac:dyDescent="0.25">
      <c r="F819" s="31"/>
      <c r="G819" s="31"/>
      <c r="H819" s="31"/>
      <c r="I819" s="31"/>
      <c r="J819" s="31"/>
      <c r="K819" s="31"/>
      <c r="L819" s="31"/>
      <c r="M819" s="31"/>
      <c r="N819" s="31"/>
      <c r="O819" s="31"/>
      <c r="P819" s="31"/>
      <c r="Q819" s="31"/>
      <c r="R819" s="31"/>
    </row>
    <row r="820" spans="6:18" x14ac:dyDescent="0.25">
      <c r="F820" s="31"/>
      <c r="G820" s="31"/>
      <c r="H820" s="31"/>
      <c r="I820" s="31"/>
      <c r="J820" s="31"/>
      <c r="K820" s="31"/>
      <c r="L820" s="31"/>
      <c r="M820" s="31"/>
      <c r="N820" s="31"/>
      <c r="O820" s="31"/>
      <c r="P820" s="31"/>
      <c r="Q820" s="31"/>
      <c r="R820" s="31"/>
    </row>
    <row r="821" spans="6:18" x14ac:dyDescent="0.25">
      <c r="F821" s="31"/>
      <c r="G821" s="31"/>
      <c r="H821" s="31"/>
      <c r="I821" s="31"/>
      <c r="J821" s="31"/>
      <c r="K821" s="31"/>
      <c r="L821" s="31"/>
      <c r="M821" s="31"/>
      <c r="N821" s="31"/>
      <c r="O821" s="31"/>
      <c r="P821" s="31"/>
      <c r="Q821" s="31"/>
      <c r="R821" s="31"/>
    </row>
    <row r="822" spans="6:18" x14ac:dyDescent="0.25">
      <c r="F822" s="31"/>
      <c r="G822" s="31"/>
      <c r="H822" s="31"/>
      <c r="I822" s="31"/>
      <c r="J822" s="31"/>
      <c r="K822" s="31"/>
      <c r="L822" s="31"/>
      <c r="M822" s="31"/>
      <c r="N822" s="31"/>
      <c r="O822" s="31"/>
      <c r="P822" s="31"/>
      <c r="Q822" s="31"/>
      <c r="R822" s="31"/>
    </row>
    <row r="823" spans="6:18" x14ac:dyDescent="0.25">
      <c r="F823" s="31"/>
      <c r="G823" s="31"/>
      <c r="H823" s="31"/>
      <c r="I823" s="31"/>
      <c r="J823" s="31"/>
      <c r="K823" s="31"/>
      <c r="L823" s="31"/>
      <c r="M823" s="31"/>
      <c r="N823" s="31"/>
      <c r="O823" s="31"/>
      <c r="P823" s="31"/>
      <c r="Q823" s="31"/>
      <c r="R823" s="31"/>
    </row>
    <row r="824" spans="6:18" x14ac:dyDescent="0.25">
      <c r="F824" s="31"/>
      <c r="G824" s="31"/>
      <c r="H824" s="31"/>
      <c r="I824" s="31"/>
      <c r="J824" s="31"/>
      <c r="K824" s="31"/>
      <c r="L824" s="31"/>
      <c r="M824" s="31"/>
      <c r="N824" s="31"/>
      <c r="O824" s="31"/>
      <c r="P824" s="31"/>
      <c r="Q824" s="31"/>
      <c r="R824" s="31"/>
    </row>
    <row r="825" spans="6:18" x14ac:dyDescent="0.25">
      <c r="F825" s="31"/>
      <c r="G825" s="31"/>
      <c r="H825" s="31"/>
      <c r="I825" s="31"/>
      <c r="J825" s="31"/>
      <c r="K825" s="31"/>
      <c r="L825" s="31"/>
      <c r="M825" s="31"/>
      <c r="N825" s="31"/>
      <c r="O825" s="31"/>
      <c r="P825" s="31"/>
      <c r="Q825" s="31"/>
      <c r="R825" s="31"/>
    </row>
    <row r="826" spans="6:18" x14ac:dyDescent="0.25">
      <c r="F826" s="31"/>
      <c r="G826" s="31"/>
      <c r="H826" s="31"/>
      <c r="I826" s="31"/>
      <c r="J826" s="31"/>
      <c r="K826" s="31"/>
      <c r="L826" s="31"/>
      <c r="M826" s="31"/>
      <c r="N826" s="31"/>
      <c r="O826" s="31"/>
      <c r="P826" s="31"/>
      <c r="Q826" s="31"/>
      <c r="R826" s="31"/>
    </row>
    <row r="827" spans="6:18" x14ac:dyDescent="0.25">
      <c r="F827" s="31"/>
      <c r="G827" s="31"/>
      <c r="H827" s="31"/>
      <c r="I827" s="31"/>
      <c r="J827" s="31"/>
      <c r="K827" s="31"/>
      <c r="L827" s="31"/>
      <c r="M827" s="31"/>
      <c r="N827" s="31"/>
      <c r="O827" s="31"/>
      <c r="P827" s="31"/>
      <c r="Q827" s="31"/>
      <c r="R827" s="31"/>
    </row>
    <row r="828" spans="6:18" x14ac:dyDescent="0.25">
      <c r="F828" s="31"/>
      <c r="G828" s="31"/>
      <c r="H828" s="31"/>
      <c r="I828" s="31"/>
      <c r="J828" s="31"/>
      <c r="K828" s="31"/>
      <c r="L828" s="31"/>
      <c r="M828" s="31"/>
      <c r="N828" s="31"/>
      <c r="O828" s="31"/>
      <c r="P828" s="31"/>
      <c r="Q828" s="31"/>
      <c r="R828" s="31"/>
    </row>
    <row r="829" spans="6:18" x14ac:dyDescent="0.25">
      <c r="F829" s="31"/>
      <c r="G829" s="31"/>
      <c r="H829" s="31"/>
      <c r="I829" s="31"/>
      <c r="J829" s="31"/>
      <c r="K829" s="31"/>
      <c r="L829" s="31"/>
      <c r="M829" s="31"/>
      <c r="N829" s="31"/>
      <c r="O829" s="31"/>
      <c r="P829" s="31"/>
      <c r="Q829" s="31"/>
      <c r="R829" s="31"/>
    </row>
    <row r="830" spans="6:18" x14ac:dyDescent="0.25">
      <c r="F830" s="31"/>
      <c r="G830" s="31"/>
      <c r="H830" s="31"/>
      <c r="I830" s="31"/>
      <c r="J830" s="31"/>
      <c r="K830" s="31"/>
      <c r="L830" s="31"/>
      <c r="M830" s="31"/>
      <c r="N830" s="31"/>
      <c r="O830" s="31"/>
      <c r="P830" s="31"/>
      <c r="Q830" s="31"/>
      <c r="R830" s="31"/>
    </row>
    <row r="831" spans="6:18" x14ac:dyDescent="0.25">
      <c r="F831" s="31"/>
      <c r="G831" s="31"/>
      <c r="H831" s="31"/>
      <c r="I831" s="31"/>
      <c r="J831" s="31"/>
      <c r="K831" s="31"/>
      <c r="L831" s="31"/>
      <c r="M831" s="31"/>
      <c r="N831" s="31"/>
      <c r="O831" s="31"/>
      <c r="P831" s="31"/>
      <c r="Q831" s="31"/>
      <c r="R831" s="31"/>
    </row>
    <row r="832" spans="6:18" x14ac:dyDescent="0.25">
      <c r="F832" s="31"/>
      <c r="G832" s="31"/>
      <c r="H832" s="31"/>
      <c r="I832" s="31"/>
      <c r="J832" s="31"/>
      <c r="K832" s="31"/>
      <c r="L832" s="31"/>
      <c r="M832" s="31"/>
      <c r="N832" s="31"/>
      <c r="O832" s="31"/>
      <c r="P832" s="31"/>
      <c r="Q832" s="31"/>
      <c r="R832" s="31"/>
    </row>
    <row r="833" spans="6:18" x14ac:dyDescent="0.25">
      <c r="F833" s="31"/>
      <c r="G833" s="31"/>
      <c r="H833" s="31"/>
      <c r="I833" s="31"/>
      <c r="J833" s="31"/>
      <c r="K833" s="31"/>
      <c r="L833" s="31"/>
      <c r="M833" s="31"/>
      <c r="N833" s="31"/>
      <c r="O833" s="31"/>
      <c r="P833" s="31"/>
      <c r="Q833" s="31"/>
      <c r="R833" s="31"/>
    </row>
    <row r="834" spans="6:18" x14ac:dyDescent="0.25">
      <c r="F834" s="31"/>
      <c r="G834" s="31"/>
      <c r="H834" s="31"/>
      <c r="I834" s="31"/>
      <c r="J834" s="31"/>
      <c r="K834" s="31"/>
      <c r="L834" s="31"/>
      <c r="M834" s="31"/>
      <c r="N834" s="31"/>
      <c r="O834" s="31"/>
      <c r="P834" s="31"/>
      <c r="Q834" s="31"/>
      <c r="R834" s="31"/>
    </row>
    <row r="835" spans="6:18" x14ac:dyDescent="0.25">
      <c r="F835" s="31"/>
      <c r="G835" s="31"/>
      <c r="H835" s="31"/>
      <c r="I835" s="31"/>
      <c r="J835" s="31"/>
      <c r="K835" s="31"/>
      <c r="L835" s="31"/>
      <c r="M835" s="31"/>
      <c r="N835" s="31"/>
      <c r="O835" s="31"/>
      <c r="P835" s="31"/>
      <c r="Q835" s="31"/>
      <c r="R835" s="31"/>
    </row>
    <row r="836" spans="6:18" x14ac:dyDescent="0.25">
      <c r="F836" s="31"/>
      <c r="G836" s="31"/>
      <c r="H836" s="31"/>
      <c r="I836" s="31"/>
      <c r="J836" s="31"/>
      <c r="K836" s="31"/>
      <c r="L836" s="31"/>
      <c r="M836" s="31"/>
      <c r="N836" s="31"/>
      <c r="O836" s="31"/>
      <c r="P836" s="31"/>
      <c r="Q836" s="31"/>
      <c r="R836" s="31"/>
    </row>
    <row r="837" spans="6:18" x14ac:dyDescent="0.25">
      <c r="F837" s="31"/>
      <c r="G837" s="31"/>
      <c r="H837" s="31"/>
      <c r="I837" s="31"/>
      <c r="J837" s="31"/>
      <c r="K837" s="31"/>
      <c r="L837" s="31"/>
      <c r="M837" s="31"/>
      <c r="N837" s="31"/>
      <c r="O837" s="31"/>
      <c r="P837" s="31"/>
      <c r="Q837" s="31"/>
      <c r="R837" s="31"/>
    </row>
    <row r="838" spans="6:18" x14ac:dyDescent="0.25">
      <c r="F838" s="31"/>
      <c r="G838" s="31"/>
      <c r="H838" s="31"/>
      <c r="I838" s="31"/>
      <c r="J838" s="31"/>
      <c r="K838" s="31"/>
      <c r="L838" s="31"/>
      <c r="M838" s="31"/>
      <c r="N838" s="31"/>
      <c r="O838" s="31"/>
      <c r="P838" s="31"/>
      <c r="Q838" s="31"/>
      <c r="R838" s="31"/>
    </row>
    <row r="839" spans="6:18" x14ac:dyDescent="0.25">
      <c r="F839" s="31"/>
      <c r="G839" s="31"/>
      <c r="H839" s="31"/>
      <c r="I839" s="31"/>
      <c r="J839" s="31"/>
      <c r="K839" s="31"/>
      <c r="L839" s="31"/>
      <c r="M839" s="31"/>
      <c r="N839" s="31"/>
      <c r="O839" s="31"/>
      <c r="P839" s="31"/>
      <c r="Q839" s="31"/>
      <c r="R839" s="31"/>
    </row>
    <row r="840" spans="6:18" x14ac:dyDescent="0.25">
      <c r="F840" s="31"/>
      <c r="G840" s="31"/>
      <c r="H840" s="31"/>
      <c r="I840" s="31"/>
      <c r="J840" s="31"/>
      <c r="K840" s="31"/>
      <c r="L840" s="31"/>
      <c r="M840" s="31"/>
      <c r="N840" s="31"/>
      <c r="O840" s="31"/>
      <c r="P840" s="31"/>
      <c r="Q840" s="31"/>
      <c r="R840" s="31"/>
    </row>
    <row r="841" spans="6:18" x14ac:dyDescent="0.25">
      <c r="F841" s="31"/>
      <c r="G841" s="31"/>
      <c r="H841" s="31"/>
      <c r="I841" s="31"/>
      <c r="J841" s="31"/>
      <c r="K841" s="31"/>
      <c r="L841" s="31"/>
      <c r="M841" s="31"/>
      <c r="N841" s="31"/>
      <c r="O841" s="31"/>
      <c r="P841" s="31"/>
      <c r="Q841" s="31"/>
      <c r="R841" s="31"/>
    </row>
    <row r="842" spans="6:18" x14ac:dyDescent="0.25">
      <c r="F842" s="31"/>
      <c r="G842" s="31"/>
      <c r="H842" s="31"/>
      <c r="I842" s="31"/>
      <c r="J842" s="31"/>
      <c r="K842" s="31"/>
      <c r="L842" s="31"/>
      <c r="M842" s="31"/>
      <c r="N842" s="31"/>
      <c r="O842" s="31"/>
      <c r="P842" s="31"/>
      <c r="Q842" s="31"/>
      <c r="R842" s="31"/>
    </row>
    <row r="843" spans="6:18" x14ac:dyDescent="0.25">
      <c r="F843" s="31"/>
      <c r="G843" s="31"/>
      <c r="H843" s="31"/>
      <c r="I843" s="31"/>
      <c r="J843" s="31"/>
      <c r="K843" s="31"/>
      <c r="L843" s="31"/>
      <c r="M843" s="31"/>
      <c r="N843" s="31"/>
      <c r="O843" s="31"/>
      <c r="P843" s="31"/>
      <c r="Q843" s="31"/>
      <c r="R843" s="31"/>
    </row>
    <row r="844" spans="6:18" x14ac:dyDescent="0.25">
      <c r="F844" s="31"/>
      <c r="G844" s="31"/>
      <c r="H844" s="31"/>
      <c r="I844" s="31"/>
      <c r="J844" s="31"/>
      <c r="K844" s="31"/>
      <c r="L844" s="31"/>
      <c r="M844" s="31"/>
      <c r="N844" s="31"/>
      <c r="O844" s="31"/>
      <c r="P844" s="31"/>
      <c r="Q844" s="31"/>
      <c r="R844" s="31"/>
    </row>
    <row r="845" spans="6:18" x14ac:dyDescent="0.25">
      <c r="F845" s="31"/>
      <c r="G845" s="31"/>
      <c r="H845" s="31"/>
      <c r="I845" s="31"/>
      <c r="J845" s="31"/>
      <c r="K845" s="31"/>
      <c r="L845" s="31"/>
      <c r="M845" s="31"/>
      <c r="N845" s="31"/>
      <c r="O845" s="31"/>
      <c r="P845" s="31"/>
      <c r="Q845" s="31"/>
      <c r="R845" s="31"/>
    </row>
    <row r="846" spans="6:18" x14ac:dyDescent="0.25">
      <c r="F846" s="31"/>
      <c r="G846" s="31"/>
      <c r="H846" s="31"/>
      <c r="I846" s="31"/>
      <c r="J846" s="31"/>
      <c r="K846" s="31"/>
      <c r="L846" s="31"/>
      <c r="M846" s="31"/>
      <c r="N846" s="31"/>
      <c r="O846" s="31"/>
      <c r="P846" s="31"/>
      <c r="Q846" s="31"/>
      <c r="R846" s="31"/>
    </row>
    <row r="847" spans="6:18" x14ac:dyDescent="0.25">
      <c r="F847" s="31"/>
      <c r="G847" s="31"/>
      <c r="H847" s="31"/>
      <c r="I847" s="31"/>
      <c r="J847" s="31"/>
      <c r="K847" s="31"/>
      <c r="L847" s="31"/>
      <c r="M847" s="31"/>
      <c r="N847" s="31"/>
      <c r="O847" s="31"/>
      <c r="P847" s="31"/>
      <c r="Q847" s="31"/>
      <c r="R847" s="31"/>
    </row>
    <row r="848" spans="6:18" x14ac:dyDescent="0.25">
      <c r="F848" s="31"/>
      <c r="G848" s="31"/>
      <c r="H848" s="31"/>
      <c r="I848" s="31"/>
      <c r="J848" s="31"/>
      <c r="K848" s="31"/>
      <c r="L848" s="31"/>
      <c r="M848" s="31"/>
      <c r="N848" s="31"/>
      <c r="O848" s="31"/>
      <c r="P848" s="31"/>
      <c r="Q848" s="31"/>
      <c r="R848" s="31"/>
    </row>
    <row r="849" spans="6:18" x14ac:dyDescent="0.25">
      <c r="F849" s="31"/>
      <c r="G849" s="31"/>
      <c r="H849" s="31"/>
      <c r="I849" s="31"/>
      <c r="J849" s="31"/>
      <c r="K849" s="31"/>
      <c r="L849" s="31"/>
      <c r="M849" s="31"/>
      <c r="N849" s="31"/>
      <c r="O849" s="31"/>
      <c r="P849" s="31"/>
      <c r="Q849" s="31"/>
      <c r="R849" s="31"/>
    </row>
    <row r="850" spans="6:18" x14ac:dyDescent="0.25">
      <c r="F850" s="31"/>
      <c r="G850" s="31"/>
      <c r="H850" s="31"/>
      <c r="I850" s="31"/>
      <c r="J850" s="31"/>
      <c r="K850" s="31"/>
      <c r="L850" s="31"/>
      <c r="M850" s="31"/>
      <c r="N850" s="31"/>
      <c r="O850" s="31"/>
      <c r="P850" s="31"/>
      <c r="Q850" s="31"/>
      <c r="R850" s="31"/>
    </row>
    <row r="851" spans="6:18" x14ac:dyDescent="0.25">
      <c r="F851" s="31"/>
      <c r="G851" s="31"/>
      <c r="H851" s="31"/>
      <c r="I851" s="31"/>
      <c r="J851" s="31"/>
      <c r="K851" s="31"/>
      <c r="L851" s="31"/>
      <c r="M851" s="31"/>
      <c r="N851" s="31"/>
      <c r="O851" s="31"/>
      <c r="P851" s="31"/>
      <c r="Q851" s="31"/>
      <c r="R851" s="31"/>
    </row>
    <row r="852" spans="6:18" x14ac:dyDescent="0.25">
      <c r="F852" s="31"/>
      <c r="G852" s="31"/>
      <c r="H852" s="31"/>
      <c r="I852" s="31"/>
      <c r="J852" s="31"/>
      <c r="K852" s="31"/>
      <c r="L852" s="31"/>
      <c r="M852" s="31"/>
      <c r="N852" s="31"/>
      <c r="O852" s="31"/>
      <c r="P852" s="31"/>
      <c r="Q852" s="31"/>
      <c r="R852" s="31"/>
    </row>
    <row r="853" spans="6:18" x14ac:dyDescent="0.25">
      <c r="F853" s="31"/>
      <c r="G853" s="31"/>
      <c r="H853" s="31"/>
      <c r="I853" s="31"/>
      <c r="J853" s="31"/>
      <c r="K853" s="31"/>
      <c r="L853" s="31"/>
      <c r="M853" s="31"/>
      <c r="N853" s="31"/>
      <c r="O853" s="31"/>
      <c r="P853" s="31"/>
      <c r="Q853" s="31"/>
      <c r="R853" s="31"/>
    </row>
    <row r="854" spans="6:18" x14ac:dyDescent="0.25">
      <c r="F854" s="31"/>
      <c r="G854" s="31"/>
      <c r="H854" s="31"/>
      <c r="I854" s="31"/>
      <c r="J854" s="31"/>
      <c r="K854" s="31"/>
      <c r="L854" s="31"/>
      <c r="M854" s="31"/>
      <c r="N854" s="31"/>
      <c r="O854" s="31"/>
      <c r="P854" s="31"/>
      <c r="Q854" s="31"/>
      <c r="R854" s="31"/>
    </row>
    <row r="855" spans="6:18" x14ac:dyDescent="0.25">
      <c r="F855" s="31"/>
      <c r="G855" s="31"/>
      <c r="H855" s="31"/>
      <c r="I855" s="31"/>
      <c r="J855" s="31"/>
      <c r="K855" s="31"/>
      <c r="L855" s="31"/>
      <c r="M855" s="31"/>
      <c r="N855" s="31"/>
      <c r="O855" s="31"/>
      <c r="P855" s="31"/>
      <c r="Q855" s="31"/>
      <c r="R855" s="31"/>
    </row>
    <row r="856" spans="6:18" x14ac:dyDescent="0.25">
      <c r="F856" s="31"/>
      <c r="G856" s="31"/>
      <c r="H856" s="31"/>
      <c r="I856" s="31"/>
      <c r="J856" s="31"/>
      <c r="K856" s="31"/>
      <c r="L856" s="31"/>
      <c r="M856" s="31"/>
      <c r="N856" s="31"/>
      <c r="O856" s="31"/>
      <c r="P856" s="31"/>
      <c r="Q856" s="31"/>
      <c r="R856" s="31"/>
    </row>
    <row r="857" spans="6:18" x14ac:dyDescent="0.25">
      <c r="F857" s="31"/>
      <c r="G857" s="31"/>
      <c r="H857" s="31"/>
      <c r="I857" s="31"/>
      <c r="J857" s="31"/>
      <c r="K857" s="31"/>
      <c r="L857" s="31"/>
      <c r="M857" s="31"/>
      <c r="N857" s="31"/>
      <c r="O857" s="31"/>
      <c r="P857" s="31"/>
      <c r="Q857" s="31"/>
      <c r="R857" s="31"/>
    </row>
    <row r="858" spans="6:18" x14ac:dyDescent="0.25">
      <c r="F858" s="31"/>
      <c r="G858" s="31"/>
      <c r="H858" s="31"/>
      <c r="I858" s="31"/>
      <c r="J858" s="31"/>
      <c r="K858" s="31"/>
      <c r="L858" s="31"/>
      <c r="M858" s="31"/>
      <c r="N858" s="31"/>
      <c r="O858" s="31"/>
      <c r="P858" s="31"/>
      <c r="Q858" s="31"/>
      <c r="R858" s="31"/>
    </row>
    <row r="859" spans="6:18" x14ac:dyDescent="0.25">
      <c r="F859" s="31"/>
      <c r="G859" s="31"/>
      <c r="H859" s="31"/>
      <c r="I859" s="31"/>
      <c r="J859" s="31"/>
      <c r="K859" s="31"/>
      <c r="L859" s="31"/>
      <c r="M859" s="31"/>
      <c r="N859" s="31"/>
      <c r="O859" s="31"/>
      <c r="P859" s="31"/>
      <c r="Q859" s="31"/>
      <c r="R859" s="31"/>
    </row>
    <row r="860" spans="6:18" x14ac:dyDescent="0.25">
      <c r="F860" s="31"/>
      <c r="G860" s="31"/>
      <c r="H860" s="31"/>
      <c r="I860" s="31"/>
      <c r="J860" s="31"/>
      <c r="K860" s="31"/>
      <c r="L860" s="31"/>
      <c r="M860" s="31"/>
      <c r="N860" s="31"/>
      <c r="O860" s="31"/>
      <c r="P860" s="31"/>
      <c r="Q860" s="31"/>
      <c r="R860" s="31"/>
    </row>
    <row r="861" spans="6:18" x14ac:dyDescent="0.25">
      <c r="F861" s="31"/>
      <c r="G861" s="31"/>
      <c r="H861" s="31"/>
      <c r="I861" s="31"/>
      <c r="J861" s="31"/>
      <c r="K861" s="31"/>
      <c r="L861" s="31"/>
      <c r="M861" s="31"/>
      <c r="N861" s="31"/>
      <c r="O861" s="31"/>
      <c r="P861" s="31"/>
      <c r="Q861" s="31"/>
      <c r="R861" s="31"/>
    </row>
    <row r="862" spans="6:18" x14ac:dyDescent="0.25">
      <c r="F862" s="31"/>
      <c r="G862" s="31"/>
      <c r="H862" s="31"/>
      <c r="I862" s="31"/>
      <c r="J862" s="31"/>
      <c r="K862" s="31"/>
      <c r="L862" s="31"/>
      <c r="M862" s="31"/>
      <c r="N862" s="31"/>
      <c r="O862" s="31"/>
      <c r="P862" s="31"/>
      <c r="Q862" s="31"/>
      <c r="R862" s="31"/>
    </row>
    <row r="863" spans="6:18" x14ac:dyDescent="0.25">
      <c r="F863" s="31"/>
      <c r="G863" s="31"/>
      <c r="H863" s="31"/>
      <c r="I863" s="31"/>
      <c r="J863" s="31"/>
      <c r="K863" s="31"/>
      <c r="L863" s="31"/>
      <c r="M863" s="31"/>
      <c r="N863" s="31"/>
      <c r="O863" s="31"/>
      <c r="P863" s="31"/>
      <c r="Q863" s="31"/>
      <c r="R863" s="31"/>
    </row>
    <row r="864" spans="6:18" x14ac:dyDescent="0.25">
      <c r="F864" s="31"/>
      <c r="G864" s="31"/>
      <c r="H864" s="31"/>
      <c r="I864" s="31"/>
      <c r="J864" s="31"/>
      <c r="K864" s="31"/>
      <c r="L864" s="31"/>
      <c r="M864" s="31"/>
      <c r="N864" s="31"/>
      <c r="O864" s="31"/>
      <c r="P864" s="31"/>
      <c r="Q864" s="31"/>
      <c r="R864" s="31"/>
    </row>
    <row r="865" spans="6:18" x14ac:dyDescent="0.25">
      <c r="F865" s="31"/>
      <c r="G865" s="31"/>
      <c r="H865" s="31"/>
      <c r="I865" s="31"/>
      <c r="J865" s="31"/>
      <c r="K865" s="31"/>
      <c r="L865" s="31"/>
      <c r="M865" s="31"/>
      <c r="N865" s="31"/>
      <c r="O865" s="31"/>
      <c r="P865" s="31"/>
      <c r="Q865" s="31"/>
      <c r="R865" s="31"/>
    </row>
    <row r="866" spans="6:18" x14ac:dyDescent="0.25">
      <c r="F866" s="31"/>
      <c r="G866" s="31"/>
      <c r="H866" s="31"/>
      <c r="I866" s="31"/>
      <c r="J866" s="31"/>
      <c r="K866" s="31"/>
      <c r="L866" s="31"/>
      <c r="M866" s="31"/>
      <c r="N866" s="31"/>
      <c r="O866" s="31"/>
      <c r="P866" s="31"/>
      <c r="Q866" s="31"/>
      <c r="R866" s="31"/>
    </row>
    <row r="867" spans="6:18" x14ac:dyDescent="0.25">
      <c r="F867" s="31"/>
      <c r="G867" s="31"/>
      <c r="H867" s="31"/>
      <c r="I867" s="31"/>
      <c r="J867" s="31"/>
      <c r="K867" s="31"/>
      <c r="L867" s="31"/>
      <c r="M867" s="31"/>
      <c r="N867" s="31"/>
      <c r="O867" s="31"/>
      <c r="P867" s="31"/>
      <c r="Q867" s="31"/>
      <c r="R867" s="31"/>
    </row>
    <row r="868" spans="6:18" x14ac:dyDescent="0.25">
      <c r="F868" s="31"/>
      <c r="G868" s="31"/>
      <c r="H868" s="31"/>
      <c r="I868" s="31"/>
      <c r="J868" s="31"/>
      <c r="K868" s="31"/>
      <c r="L868" s="31"/>
      <c r="M868" s="31"/>
      <c r="N868" s="31"/>
      <c r="O868" s="31"/>
      <c r="P868" s="31"/>
      <c r="Q868" s="31"/>
      <c r="R868" s="31"/>
    </row>
    <row r="869" spans="6:18" x14ac:dyDescent="0.25">
      <c r="F869" s="31"/>
      <c r="G869" s="31"/>
      <c r="H869" s="31"/>
      <c r="I869" s="31"/>
      <c r="J869" s="31"/>
      <c r="K869" s="31"/>
      <c r="L869" s="31"/>
      <c r="M869" s="31"/>
      <c r="N869" s="31"/>
      <c r="O869" s="31"/>
      <c r="P869" s="31"/>
      <c r="Q869" s="31"/>
      <c r="R869" s="31"/>
    </row>
    <row r="870" spans="6:18" x14ac:dyDescent="0.25">
      <c r="F870" s="31"/>
      <c r="G870" s="31"/>
      <c r="H870" s="31"/>
      <c r="I870" s="31"/>
      <c r="J870" s="31"/>
      <c r="K870" s="31"/>
      <c r="L870" s="31"/>
      <c r="M870" s="31"/>
      <c r="N870" s="31"/>
      <c r="O870" s="31"/>
      <c r="P870" s="31"/>
      <c r="Q870" s="31"/>
      <c r="R870" s="31"/>
    </row>
    <row r="871" spans="6:18" x14ac:dyDescent="0.25">
      <c r="F871" s="31"/>
      <c r="G871" s="31"/>
      <c r="H871" s="31"/>
      <c r="I871" s="31"/>
      <c r="J871" s="31"/>
      <c r="K871" s="31"/>
      <c r="L871" s="31"/>
      <c r="M871" s="31"/>
      <c r="N871" s="31"/>
      <c r="O871" s="31"/>
      <c r="P871" s="31"/>
      <c r="Q871" s="31"/>
      <c r="R871" s="31"/>
    </row>
    <row r="872" spans="6:18" x14ac:dyDescent="0.25">
      <c r="F872" s="31"/>
      <c r="G872" s="31"/>
      <c r="H872" s="31"/>
      <c r="I872" s="31"/>
      <c r="J872" s="31"/>
      <c r="K872" s="31"/>
      <c r="L872" s="31"/>
      <c r="M872" s="31"/>
      <c r="N872" s="31"/>
      <c r="O872" s="31"/>
      <c r="P872" s="31"/>
      <c r="Q872" s="31"/>
      <c r="R872" s="31"/>
    </row>
    <row r="873" spans="6:18" x14ac:dyDescent="0.25">
      <c r="F873" s="31"/>
      <c r="G873" s="31"/>
      <c r="H873" s="31"/>
      <c r="I873" s="31"/>
      <c r="J873" s="31"/>
      <c r="K873" s="31"/>
      <c r="L873" s="31"/>
      <c r="M873" s="31"/>
      <c r="N873" s="31"/>
      <c r="O873" s="31"/>
      <c r="P873" s="31"/>
      <c r="Q873" s="31"/>
      <c r="R873" s="31"/>
    </row>
    <row r="874" spans="6:18" x14ac:dyDescent="0.25">
      <c r="F874" s="31"/>
      <c r="G874" s="31"/>
      <c r="H874" s="31"/>
      <c r="I874" s="31"/>
      <c r="J874" s="31"/>
      <c r="K874" s="31"/>
      <c r="L874" s="31"/>
      <c r="M874" s="31"/>
      <c r="N874" s="31"/>
      <c r="O874" s="31"/>
      <c r="P874" s="31"/>
      <c r="Q874" s="31"/>
      <c r="R874" s="31"/>
    </row>
    <row r="875" spans="6:18" x14ac:dyDescent="0.25">
      <c r="F875" s="31"/>
      <c r="G875" s="31"/>
      <c r="H875" s="31"/>
      <c r="I875" s="31"/>
      <c r="J875" s="31"/>
      <c r="K875" s="31"/>
      <c r="L875" s="31"/>
      <c r="M875" s="31"/>
      <c r="N875" s="31"/>
      <c r="O875" s="31"/>
      <c r="P875" s="31"/>
      <c r="Q875" s="31"/>
      <c r="R875" s="31"/>
    </row>
    <row r="876" spans="6:18" x14ac:dyDescent="0.25">
      <c r="F876" s="31"/>
      <c r="G876" s="31"/>
      <c r="H876" s="31"/>
      <c r="I876" s="31"/>
      <c r="J876" s="31"/>
      <c r="K876" s="31"/>
      <c r="L876" s="31"/>
      <c r="M876" s="31"/>
      <c r="N876" s="31"/>
      <c r="O876" s="31"/>
      <c r="P876" s="31"/>
      <c r="Q876" s="31"/>
      <c r="R876" s="31"/>
    </row>
    <row r="877" spans="6:18" x14ac:dyDescent="0.25">
      <c r="F877" s="31"/>
      <c r="G877" s="31"/>
      <c r="H877" s="31"/>
      <c r="I877" s="31"/>
      <c r="J877" s="31"/>
      <c r="K877" s="31"/>
      <c r="L877" s="31"/>
      <c r="M877" s="31"/>
      <c r="N877" s="31"/>
      <c r="O877" s="31"/>
      <c r="P877" s="31"/>
      <c r="Q877" s="31"/>
      <c r="R877" s="31"/>
    </row>
    <row r="878" spans="6:18" x14ac:dyDescent="0.25">
      <c r="F878" s="31"/>
      <c r="G878" s="31"/>
      <c r="H878" s="31"/>
      <c r="I878" s="31"/>
      <c r="J878" s="31"/>
      <c r="K878" s="31"/>
      <c r="L878" s="31"/>
      <c r="M878" s="31"/>
      <c r="N878" s="31"/>
      <c r="O878" s="31"/>
      <c r="P878" s="31"/>
      <c r="Q878" s="31"/>
      <c r="R878" s="31"/>
    </row>
    <row r="879" spans="6:18" x14ac:dyDescent="0.25">
      <c r="F879" s="31"/>
      <c r="G879" s="31"/>
      <c r="H879" s="31"/>
      <c r="I879" s="31"/>
      <c r="J879" s="31"/>
      <c r="K879" s="31"/>
      <c r="L879" s="31"/>
      <c r="M879" s="31"/>
      <c r="N879" s="31"/>
      <c r="O879" s="31"/>
      <c r="P879" s="31"/>
      <c r="Q879" s="31"/>
      <c r="R879" s="31"/>
    </row>
    <row r="880" spans="6:18" x14ac:dyDescent="0.25">
      <c r="F880" s="31"/>
      <c r="G880" s="31"/>
      <c r="H880" s="31"/>
      <c r="I880" s="31"/>
      <c r="J880" s="31"/>
      <c r="K880" s="31"/>
      <c r="L880" s="31"/>
      <c r="M880" s="31"/>
      <c r="N880" s="31"/>
      <c r="O880" s="31"/>
      <c r="P880" s="31"/>
      <c r="Q880" s="31"/>
      <c r="R880" s="31"/>
    </row>
    <row r="881" spans="6:18" x14ac:dyDescent="0.25">
      <c r="F881" s="31"/>
      <c r="G881" s="31"/>
      <c r="H881" s="31"/>
      <c r="I881" s="31"/>
      <c r="J881" s="31"/>
      <c r="K881" s="31"/>
      <c r="L881" s="31"/>
      <c r="M881" s="31"/>
      <c r="N881" s="31"/>
      <c r="O881" s="31"/>
      <c r="P881" s="31"/>
      <c r="Q881" s="31"/>
      <c r="R881" s="31"/>
    </row>
    <row r="882" spans="6:18" x14ac:dyDescent="0.25">
      <c r="F882" s="31"/>
      <c r="G882" s="31"/>
      <c r="H882" s="31"/>
      <c r="I882" s="31"/>
      <c r="J882" s="31"/>
      <c r="K882" s="31"/>
      <c r="L882" s="31"/>
      <c r="M882" s="31"/>
      <c r="N882" s="31"/>
      <c r="O882" s="31"/>
      <c r="P882" s="31"/>
      <c r="Q882" s="31"/>
      <c r="R882" s="31"/>
    </row>
    <row r="883" spans="6:18" x14ac:dyDescent="0.25">
      <c r="F883" s="31"/>
      <c r="G883" s="31"/>
      <c r="H883" s="31"/>
      <c r="I883" s="31"/>
      <c r="J883" s="31"/>
      <c r="K883" s="31"/>
      <c r="L883" s="31"/>
      <c r="M883" s="31"/>
      <c r="N883" s="31"/>
      <c r="O883" s="31"/>
      <c r="P883" s="31"/>
      <c r="Q883" s="31"/>
      <c r="R883" s="31"/>
    </row>
    <row r="884" spans="6:18" x14ac:dyDescent="0.25">
      <c r="F884" s="31"/>
      <c r="G884" s="31"/>
      <c r="H884" s="31"/>
      <c r="I884" s="31"/>
      <c r="J884" s="31"/>
      <c r="K884" s="31"/>
      <c r="L884" s="31"/>
      <c r="M884" s="31"/>
      <c r="N884" s="31"/>
      <c r="O884" s="31"/>
      <c r="P884" s="31"/>
      <c r="Q884" s="31"/>
      <c r="R884" s="31"/>
    </row>
    <row r="885" spans="6:18" x14ac:dyDescent="0.25">
      <c r="F885" s="31"/>
      <c r="G885" s="31"/>
      <c r="H885" s="31"/>
      <c r="I885" s="31"/>
      <c r="J885" s="31"/>
      <c r="K885" s="31"/>
      <c r="L885" s="31"/>
      <c r="M885" s="31"/>
      <c r="N885" s="31"/>
      <c r="O885" s="31"/>
      <c r="P885" s="31"/>
      <c r="Q885" s="31"/>
      <c r="R885" s="31"/>
    </row>
    <row r="886" spans="6:18" x14ac:dyDescent="0.25">
      <c r="F886" s="31"/>
      <c r="G886" s="31"/>
      <c r="H886" s="31"/>
      <c r="I886" s="31"/>
      <c r="J886" s="31"/>
      <c r="K886" s="31"/>
      <c r="L886" s="31"/>
      <c r="M886" s="31"/>
      <c r="N886" s="31"/>
      <c r="O886" s="31"/>
      <c r="P886" s="31"/>
      <c r="Q886" s="31"/>
      <c r="R886" s="31"/>
    </row>
    <row r="887" spans="6:18" x14ac:dyDescent="0.25">
      <c r="F887" s="31"/>
      <c r="G887" s="31"/>
      <c r="H887" s="31"/>
      <c r="I887" s="31"/>
      <c r="J887" s="31"/>
      <c r="K887" s="31"/>
      <c r="L887" s="31"/>
      <c r="M887" s="31"/>
      <c r="N887" s="31"/>
      <c r="O887" s="31"/>
      <c r="P887" s="31"/>
      <c r="Q887" s="31"/>
      <c r="R887" s="31"/>
    </row>
    <row r="888" spans="6:18" x14ac:dyDescent="0.25">
      <c r="F888" s="31"/>
      <c r="G888" s="31"/>
      <c r="H888" s="31"/>
      <c r="I888" s="31"/>
      <c r="J888" s="31"/>
      <c r="K888" s="31"/>
      <c r="L888" s="31"/>
      <c r="M888" s="31"/>
      <c r="N888" s="31"/>
      <c r="O888" s="31"/>
      <c r="P888" s="31"/>
      <c r="Q888" s="31"/>
      <c r="R888" s="31"/>
    </row>
    <row r="889" spans="6:18" x14ac:dyDescent="0.25">
      <c r="F889" s="31"/>
      <c r="G889" s="31"/>
      <c r="H889" s="31"/>
      <c r="I889" s="31"/>
      <c r="J889" s="31"/>
      <c r="K889" s="31"/>
      <c r="L889" s="31"/>
      <c r="M889" s="31"/>
      <c r="N889" s="31"/>
      <c r="O889" s="31"/>
      <c r="P889" s="31"/>
      <c r="Q889" s="31"/>
      <c r="R889" s="31"/>
    </row>
    <row r="890" spans="6:18" x14ac:dyDescent="0.25">
      <c r="F890" s="31"/>
      <c r="G890" s="31"/>
      <c r="H890" s="31"/>
      <c r="I890" s="31"/>
      <c r="J890" s="31"/>
      <c r="K890" s="31"/>
      <c r="L890" s="31"/>
      <c r="M890" s="31"/>
      <c r="N890" s="31"/>
      <c r="O890" s="31"/>
      <c r="P890" s="31"/>
      <c r="Q890" s="31"/>
      <c r="R890" s="31"/>
    </row>
    <row r="891" spans="6:18" x14ac:dyDescent="0.25">
      <c r="F891" s="31"/>
      <c r="G891" s="31"/>
      <c r="H891" s="31"/>
      <c r="I891" s="31"/>
      <c r="J891" s="31"/>
      <c r="K891" s="31"/>
      <c r="L891" s="31"/>
      <c r="M891" s="31"/>
      <c r="N891" s="31"/>
      <c r="O891" s="31"/>
      <c r="P891" s="31"/>
      <c r="Q891" s="31"/>
      <c r="R891" s="31"/>
    </row>
    <row r="892" spans="6:18" x14ac:dyDescent="0.25">
      <c r="F892" s="31"/>
      <c r="G892" s="31"/>
      <c r="H892" s="31"/>
      <c r="I892" s="31"/>
      <c r="J892" s="31"/>
      <c r="K892" s="31"/>
      <c r="L892" s="31"/>
      <c r="M892" s="31"/>
      <c r="N892" s="31"/>
      <c r="O892" s="31"/>
      <c r="P892" s="31"/>
      <c r="Q892" s="31"/>
      <c r="R892" s="31"/>
    </row>
    <row r="893" spans="6:18" x14ac:dyDescent="0.25">
      <c r="F893" s="31"/>
      <c r="G893" s="31"/>
      <c r="H893" s="31"/>
      <c r="I893" s="31"/>
      <c r="J893" s="31"/>
      <c r="K893" s="31"/>
      <c r="L893" s="31"/>
      <c r="M893" s="31"/>
      <c r="N893" s="31"/>
      <c r="O893" s="31"/>
      <c r="P893" s="31"/>
      <c r="Q893" s="31"/>
      <c r="R893" s="31"/>
    </row>
    <row r="894" spans="6:18" x14ac:dyDescent="0.25">
      <c r="F894" s="31"/>
      <c r="G894" s="31"/>
      <c r="H894" s="31"/>
      <c r="I894" s="31"/>
      <c r="J894" s="31"/>
      <c r="K894" s="31"/>
      <c r="L894" s="31"/>
      <c r="M894" s="31"/>
      <c r="N894" s="31"/>
      <c r="O894" s="31"/>
      <c r="P894" s="31"/>
      <c r="Q894" s="31"/>
      <c r="R894" s="31"/>
    </row>
    <row r="895" spans="6:18" x14ac:dyDescent="0.25">
      <c r="F895" s="31"/>
      <c r="G895" s="31"/>
      <c r="H895" s="31"/>
      <c r="I895" s="31"/>
      <c r="J895" s="31"/>
      <c r="K895" s="31"/>
      <c r="L895" s="31"/>
      <c r="M895" s="31"/>
      <c r="N895" s="31"/>
      <c r="O895" s="31"/>
      <c r="P895" s="31"/>
      <c r="Q895" s="31"/>
      <c r="R895" s="31"/>
    </row>
    <row r="896" spans="6:18" x14ac:dyDescent="0.25">
      <c r="F896" s="31"/>
      <c r="G896" s="31"/>
      <c r="H896" s="31"/>
      <c r="I896" s="31"/>
      <c r="J896" s="31"/>
      <c r="K896" s="31"/>
      <c r="L896" s="31"/>
      <c r="M896" s="31"/>
      <c r="N896" s="31"/>
      <c r="O896" s="31"/>
      <c r="P896" s="31"/>
      <c r="Q896" s="31"/>
      <c r="R896" s="31"/>
    </row>
    <row r="897" spans="6:18" x14ac:dyDescent="0.25">
      <c r="F897" s="31"/>
      <c r="G897" s="31"/>
      <c r="H897" s="31"/>
      <c r="I897" s="31"/>
      <c r="J897" s="31"/>
      <c r="K897" s="31"/>
      <c r="L897" s="31"/>
      <c r="M897" s="31"/>
      <c r="N897" s="31"/>
      <c r="O897" s="31"/>
      <c r="P897" s="31"/>
      <c r="Q897" s="31"/>
      <c r="R897" s="31"/>
    </row>
    <row r="898" spans="6:18" x14ac:dyDescent="0.25">
      <c r="F898" s="31"/>
      <c r="G898" s="31"/>
      <c r="H898" s="31"/>
      <c r="I898" s="31"/>
      <c r="J898" s="31"/>
      <c r="K898" s="31"/>
      <c r="L898" s="31"/>
      <c r="M898" s="31"/>
      <c r="N898" s="31"/>
      <c r="O898" s="31"/>
      <c r="P898" s="31"/>
      <c r="Q898" s="31"/>
      <c r="R898" s="31"/>
    </row>
    <row r="899" spans="6:18" x14ac:dyDescent="0.25">
      <c r="F899" s="31"/>
      <c r="G899" s="31"/>
      <c r="H899" s="31"/>
      <c r="I899" s="31"/>
      <c r="J899" s="31"/>
      <c r="K899" s="31"/>
      <c r="L899" s="31"/>
      <c r="M899" s="31"/>
      <c r="N899" s="31"/>
      <c r="O899" s="31"/>
      <c r="P899" s="31"/>
      <c r="Q899" s="31"/>
      <c r="R899" s="31"/>
    </row>
    <row r="900" spans="6:18" x14ac:dyDescent="0.25">
      <c r="F900" s="31"/>
      <c r="G900" s="31"/>
      <c r="H900" s="31"/>
      <c r="I900" s="31"/>
      <c r="J900" s="31"/>
      <c r="K900" s="31"/>
      <c r="L900" s="31"/>
      <c r="M900" s="31"/>
      <c r="N900" s="31"/>
      <c r="O900" s="31"/>
      <c r="P900" s="31"/>
      <c r="Q900" s="31"/>
      <c r="R900" s="31"/>
    </row>
    <row r="901" spans="6:18" x14ac:dyDescent="0.25">
      <c r="F901" s="31"/>
      <c r="G901" s="31"/>
      <c r="H901" s="31"/>
      <c r="I901" s="31"/>
      <c r="J901" s="31"/>
      <c r="K901" s="31"/>
      <c r="L901" s="31"/>
      <c r="M901" s="31"/>
      <c r="N901" s="31"/>
      <c r="O901" s="31"/>
      <c r="P901" s="31"/>
      <c r="Q901" s="31"/>
      <c r="R901" s="31"/>
    </row>
    <row r="902" spans="6:18" x14ac:dyDescent="0.25">
      <c r="F902" s="31"/>
      <c r="G902" s="31"/>
      <c r="H902" s="31"/>
      <c r="I902" s="31"/>
      <c r="J902" s="31"/>
      <c r="K902" s="31"/>
      <c r="L902" s="31"/>
      <c r="M902" s="31"/>
      <c r="N902" s="31"/>
      <c r="O902" s="31"/>
      <c r="P902" s="31"/>
      <c r="Q902" s="31"/>
      <c r="R902" s="31"/>
    </row>
    <row r="903" spans="6:18" x14ac:dyDescent="0.25">
      <c r="F903" s="31"/>
      <c r="G903" s="31"/>
      <c r="H903" s="31"/>
      <c r="I903" s="31"/>
      <c r="J903" s="31"/>
      <c r="K903" s="31"/>
      <c r="L903" s="31"/>
      <c r="M903" s="31"/>
      <c r="N903" s="31"/>
      <c r="O903" s="31"/>
      <c r="P903" s="31"/>
      <c r="Q903" s="31"/>
      <c r="R903" s="31"/>
    </row>
    <row r="904" spans="6:18" x14ac:dyDescent="0.25">
      <c r="F904" s="31"/>
      <c r="G904" s="31"/>
      <c r="H904" s="31"/>
      <c r="I904" s="31"/>
      <c r="J904" s="31"/>
      <c r="K904" s="31"/>
      <c r="L904" s="31"/>
      <c r="M904" s="31"/>
      <c r="N904" s="31"/>
      <c r="O904" s="31"/>
      <c r="P904" s="31"/>
      <c r="Q904" s="31"/>
      <c r="R904" s="31"/>
    </row>
    <row r="905" spans="6:18" x14ac:dyDescent="0.25">
      <c r="F905" s="31"/>
      <c r="G905" s="31"/>
      <c r="H905" s="31"/>
      <c r="I905" s="31"/>
      <c r="J905" s="31"/>
      <c r="K905" s="31"/>
      <c r="L905" s="31"/>
      <c r="M905" s="31"/>
      <c r="N905" s="31"/>
      <c r="O905" s="31"/>
      <c r="P905" s="31"/>
      <c r="Q905" s="31"/>
      <c r="R905" s="31"/>
    </row>
    <row r="906" spans="6:18" x14ac:dyDescent="0.25">
      <c r="F906" s="31"/>
      <c r="G906" s="31"/>
      <c r="H906" s="31"/>
      <c r="I906" s="31"/>
      <c r="J906" s="31"/>
      <c r="K906" s="31"/>
      <c r="L906" s="31"/>
      <c r="M906" s="31"/>
      <c r="N906" s="31"/>
      <c r="O906" s="31"/>
      <c r="P906" s="31"/>
      <c r="Q906" s="31"/>
      <c r="R906" s="31"/>
    </row>
    <row r="907" spans="6:18" x14ac:dyDescent="0.25">
      <c r="F907" s="31"/>
      <c r="G907" s="31"/>
      <c r="H907" s="31"/>
      <c r="I907" s="31"/>
      <c r="J907" s="31"/>
      <c r="K907" s="31"/>
      <c r="L907" s="31"/>
      <c r="M907" s="31"/>
      <c r="N907" s="31"/>
      <c r="O907" s="31"/>
      <c r="P907" s="31"/>
      <c r="Q907" s="31"/>
      <c r="R907" s="31"/>
    </row>
    <row r="908" spans="6:18" x14ac:dyDescent="0.25">
      <c r="F908" s="31"/>
      <c r="G908" s="31"/>
      <c r="H908" s="31"/>
      <c r="I908" s="31"/>
      <c r="J908" s="31"/>
      <c r="K908" s="31"/>
      <c r="L908" s="31"/>
      <c r="M908" s="31"/>
      <c r="N908" s="31"/>
      <c r="O908" s="31"/>
      <c r="P908" s="31"/>
      <c r="Q908" s="31"/>
      <c r="R908" s="31"/>
    </row>
    <row r="909" spans="6:18" x14ac:dyDescent="0.25">
      <c r="F909" s="31"/>
      <c r="G909" s="31"/>
      <c r="H909" s="31"/>
      <c r="I909" s="31"/>
      <c r="J909" s="31"/>
      <c r="K909" s="31"/>
      <c r="L909" s="31"/>
      <c r="M909" s="31"/>
      <c r="N909" s="31"/>
      <c r="O909" s="31"/>
      <c r="P909" s="31"/>
      <c r="Q909" s="31"/>
      <c r="R909" s="31"/>
    </row>
    <row r="910" spans="6:18" x14ac:dyDescent="0.25">
      <c r="F910" s="31"/>
      <c r="G910" s="31"/>
      <c r="H910" s="31"/>
      <c r="I910" s="31"/>
      <c r="J910" s="31"/>
      <c r="K910" s="31"/>
      <c r="L910" s="31"/>
      <c r="M910" s="31"/>
      <c r="N910" s="31"/>
      <c r="O910" s="31"/>
      <c r="P910" s="31"/>
      <c r="Q910" s="31"/>
      <c r="R910" s="31"/>
    </row>
    <row r="911" spans="6:18" x14ac:dyDescent="0.25">
      <c r="F911" s="31"/>
      <c r="G911" s="31"/>
      <c r="H911" s="31"/>
      <c r="I911" s="31"/>
      <c r="J911" s="31"/>
      <c r="K911" s="31"/>
      <c r="L911" s="31"/>
      <c r="M911" s="31"/>
      <c r="N911" s="31"/>
      <c r="O911" s="31"/>
      <c r="P911" s="31"/>
      <c r="Q911" s="31"/>
      <c r="R911" s="31"/>
    </row>
    <row r="912" spans="6:18" x14ac:dyDescent="0.25">
      <c r="F912" s="31"/>
      <c r="G912" s="31"/>
      <c r="H912" s="31"/>
      <c r="I912" s="31"/>
      <c r="J912" s="31"/>
      <c r="K912" s="31"/>
      <c r="L912" s="31"/>
      <c r="M912" s="31"/>
      <c r="N912" s="31"/>
      <c r="O912" s="31"/>
      <c r="P912" s="31"/>
      <c r="Q912" s="31"/>
      <c r="R912" s="31"/>
    </row>
    <row r="913" spans="6:18" x14ac:dyDescent="0.25">
      <c r="F913" s="31"/>
      <c r="G913" s="31"/>
      <c r="H913" s="31"/>
      <c r="I913" s="31"/>
      <c r="J913" s="31"/>
      <c r="K913" s="31"/>
      <c r="L913" s="31"/>
      <c r="M913" s="31"/>
      <c r="N913" s="31"/>
      <c r="O913" s="31"/>
      <c r="P913" s="31"/>
      <c r="Q913" s="31"/>
      <c r="R913" s="31"/>
    </row>
    <row r="914" spans="6:18" x14ac:dyDescent="0.25">
      <c r="F914" s="31"/>
      <c r="G914" s="31"/>
      <c r="H914" s="31"/>
      <c r="I914" s="31"/>
      <c r="J914" s="31"/>
      <c r="K914" s="31"/>
      <c r="L914" s="31"/>
      <c r="M914" s="31"/>
      <c r="N914" s="31"/>
      <c r="O914" s="31"/>
      <c r="P914" s="31"/>
      <c r="Q914" s="31"/>
      <c r="R914" s="31"/>
    </row>
    <row r="915" spans="6:18" x14ac:dyDescent="0.25">
      <c r="F915" s="31"/>
      <c r="G915" s="31"/>
      <c r="H915" s="31"/>
      <c r="I915" s="31"/>
      <c r="J915" s="31"/>
      <c r="K915" s="31"/>
      <c r="L915" s="31"/>
      <c r="M915" s="31"/>
      <c r="N915" s="31"/>
      <c r="O915" s="31"/>
      <c r="P915" s="31"/>
      <c r="Q915" s="31"/>
      <c r="R915" s="31"/>
    </row>
    <row r="916" spans="6:18" x14ac:dyDescent="0.25">
      <c r="F916" s="31"/>
      <c r="G916" s="31"/>
      <c r="H916" s="31"/>
      <c r="I916" s="31"/>
      <c r="J916" s="31"/>
      <c r="K916" s="31"/>
      <c r="L916" s="31"/>
      <c r="M916" s="31"/>
      <c r="N916" s="31"/>
      <c r="O916" s="31"/>
      <c r="P916" s="31"/>
      <c r="Q916" s="31"/>
      <c r="R916" s="31"/>
    </row>
    <row r="917" spans="6:18" x14ac:dyDescent="0.25">
      <c r="F917" s="31"/>
      <c r="G917" s="31"/>
      <c r="H917" s="31"/>
      <c r="I917" s="31"/>
      <c r="J917" s="31"/>
      <c r="K917" s="31"/>
      <c r="L917" s="31"/>
      <c r="M917" s="31"/>
      <c r="N917" s="31"/>
      <c r="O917" s="31"/>
      <c r="P917" s="31"/>
      <c r="Q917" s="31"/>
      <c r="R917" s="31"/>
    </row>
    <row r="918" spans="6:18" x14ac:dyDescent="0.25">
      <c r="F918" s="31"/>
      <c r="G918" s="31"/>
      <c r="H918" s="31"/>
      <c r="I918" s="31"/>
      <c r="J918" s="31"/>
      <c r="K918" s="31"/>
      <c r="L918" s="31"/>
      <c r="M918" s="31"/>
      <c r="N918" s="31"/>
      <c r="O918" s="31"/>
      <c r="P918" s="31"/>
      <c r="Q918" s="31"/>
      <c r="R918" s="31"/>
    </row>
    <row r="919" spans="6:18" x14ac:dyDescent="0.25">
      <c r="F919" s="31"/>
      <c r="G919" s="31"/>
      <c r="H919" s="31"/>
      <c r="I919" s="31"/>
      <c r="J919" s="31"/>
      <c r="K919" s="31"/>
      <c r="L919" s="31"/>
      <c r="M919" s="31"/>
      <c r="N919" s="31"/>
      <c r="O919" s="31"/>
      <c r="P919" s="31"/>
      <c r="Q919" s="31"/>
      <c r="R919" s="31"/>
    </row>
    <row r="920" spans="6:18" x14ac:dyDescent="0.25">
      <c r="F920" s="31"/>
      <c r="G920" s="31"/>
      <c r="H920" s="31"/>
      <c r="I920" s="31"/>
      <c r="J920" s="31"/>
      <c r="K920" s="31"/>
      <c r="L920" s="31"/>
      <c r="M920" s="31"/>
      <c r="N920" s="31"/>
      <c r="O920" s="31"/>
      <c r="P920" s="31"/>
      <c r="Q920" s="31"/>
      <c r="R920" s="31"/>
    </row>
    <row r="921" spans="6:18" x14ac:dyDescent="0.25">
      <c r="F921" s="31"/>
      <c r="G921" s="31"/>
      <c r="H921" s="31"/>
      <c r="I921" s="31"/>
      <c r="J921" s="31"/>
      <c r="K921" s="31"/>
      <c r="L921" s="31"/>
      <c r="M921" s="31"/>
      <c r="N921" s="31"/>
      <c r="O921" s="31"/>
      <c r="P921" s="31"/>
      <c r="Q921" s="31"/>
      <c r="R921" s="31"/>
    </row>
    <row r="922" spans="6:18" x14ac:dyDescent="0.25">
      <c r="F922" s="31"/>
      <c r="G922" s="31"/>
      <c r="H922" s="31"/>
      <c r="I922" s="31"/>
      <c r="J922" s="31"/>
      <c r="K922" s="31"/>
      <c r="L922" s="31"/>
      <c r="M922" s="31"/>
      <c r="N922" s="31"/>
      <c r="O922" s="31"/>
      <c r="P922" s="31"/>
      <c r="Q922" s="31"/>
      <c r="R922" s="31"/>
    </row>
    <row r="923" spans="6:18" x14ac:dyDescent="0.25">
      <c r="F923" s="31"/>
      <c r="G923" s="31"/>
      <c r="H923" s="31"/>
      <c r="I923" s="31"/>
      <c r="J923" s="31"/>
      <c r="K923" s="31"/>
      <c r="L923" s="31"/>
      <c r="M923" s="31"/>
      <c r="N923" s="31"/>
      <c r="O923" s="31"/>
      <c r="P923" s="31"/>
      <c r="Q923" s="31"/>
      <c r="R923" s="31"/>
    </row>
    <row r="924" spans="6:18" x14ac:dyDescent="0.25">
      <c r="F924" s="31"/>
      <c r="G924" s="31"/>
      <c r="H924" s="31"/>
      <c r="I924" s="31"/>
      <c r="J924" s="31"/>
      <c r="K924" s="31"/>
      <c r="L924" s="31"/>
      <c r="M924" s="31"/>
      <c r="N924" s="31"/>
      <c r="O924" s="31"/>
      <c r="P924" s="31"/>
      <c r="Q924" s="31"/>
      <c r="R924" s="31"/>
    </row>
    <row r="925" spans="6:18" x14ac:dyDescent="0.25">
      <c r="F925" s="31"/>
      <c r="G925" s="31"/>
      <c r="H925" s="31"/>
      <c r="I925" s="31"/>
      <c r="J925" s="31"/>
      <c r="K925" s="31"/>
      <c r="L925" s="31"/>
      <c r="M925" s="31"/>
      <c r="N925" s="31"/>
      <c r="O925" s="31"/>
      <c r="P925" s="31"/>
      <c r="Q925" s="31"/>
      <c r="R925" s="31"/>
    </row>
    <row r="926" spans="6:18" x14ac:dyDescent="0.25">
      <c r="F926" s="31"/>
      <c r="G926" s="31"/>
      <c r="H926" s="31"/>
      <c r="I926" s="31"/>
      <c r="J926" s="31"/>
      <c r="K926" s="31"/>
      <c r="L926" s="31"/>
      <c r="M926" s="31"/>
      <c r="N926" s="31"/>
      <c r="O926" s="31"/>
      <c r="P926" s="31"/>
      <c r="Q926" s="31"/>
      <c r="R926" s="31"/>
    </row>
    <row r="927" spans="6:18" x14ac:dyDescent="0.25">
      <c r="F927" s="31"/>
      <c r="G927" s="31"/>
      <c r="H927" s="31"/>
      <c r="I927" s="31"/>
      <c r="J927" s="31"/>
      <c r="K927" s="31"/>
      <c r="L927" s="31"/>
      <c r="M927" s="31"/>
      <c r="N927" s="31"/>
      <c r="O927" s="31"/>
      <c r="P927" s="31"/>
      <c r="Q927" s="31"/>
      <c r="R927" s="31"/>
    </row>
    <row r="928" spans="6:18" x14ac:dyDescent="0.25">
      <c r="F928" s="31"/>
      <c r="G928" s="31"/>
      <c r="H928" s="31"/>
      <c r="I928" s="31"/>
      <c r="J928" s="31"/>
      <c r="K928" s="31"/>
      <c r="L928" s="31"/>
      <c r="M928" s="31"/>
      <c r="N928" s="31"/>
      <c r="O928" s="31"/>
      <c r="P928" s="31"/>
      <c r="Q928" s="31"/>
      <c r="R928" s="31"/>
    </row>
    <row r="929" spans="6:18" x14ac:dyDescent="0.25">
      <c r="F929" s="31"/>
      <c r="G929" s="31"/>
      <c r="H929" s="31"/>
      <c r="I929" s="31"/>
      <c r="J929" s="31"/>
      <c r="K929" s="31"/>
      <c r="L929" s="31"/>
      <c r="M929" s="31"/>
      <c r="N929" s="31"/>
      <c r="O929" s="31"/>
      <c r="P929" s="31"/>
      <c r="Q929" s="31"/>
      <c r="R929" s="31"/>
    </row>
    <row r="930" spans="6:18" x14ac:dyDescent="0.25">
      <c r="F930" s="31"/>
      <c r="G930" s="31"/>
      <c r="H930" s="31"/>
      <c r="I930" s="31"/>
      <c r="J930" s="31"/>
      <c r="K930" s="31"/>
      <c r="L930" s="31"/>
      <c r="M930" s="31"/>
      <c r="N930" s="31"/>
      <c r="O930" s="31"/>
      <c r="P930" s="31"/>
      <c r="Q930" s="31"/>
      <c r="R930" s="31"/>
    </row>
    <row r="931" spans="6:18" x14ac:dyDescent="0.25">
      <c r="F931" s="31"/>
      <c r="G931" s="31"/>
      <c r="H931" s="31"/>
      <c r="I931" s="31"/>
      <c r="J931" s="31"/>
      <c r="K931" s="31"/>
      <c r="L931" s="31"/>
      <c r="M931" s="31"/>
      <c r="N931" s="31"/>
      <c r="O931" s="31"/>
      <c r="P931" s="31"/>
      <c r="Q931" s="31"/>
      <c r="R931" s="31"/>
    </row>
    <row r="932" spans="6:18" x14ac:dyDescent="0.25">
      <c r="F932" s="31"/>
      <c r="G932" s="31"/>
      <c r="H932" s="31"/>
      <c r="I932" s="31"/>
      <c r="J932" s="31"/>
      <c r="K932" s="31"/>
      <c r="L932" s="31"/>
      <c r="M932" s="31"/>
      <c r="N932" s="31"/>
      <c r="O932" s="31"/>
      <c r="P932" s="31"/>
      <c r="Q932" s="31"/>
      <c r="R932" s="31"/>
    </row>
    <row r="933" spans="6:18" x14ac:dyDescent="0.25">
      <c r="F933" s="31"/>
      <c r="G933" s="31"/>
      <c r="H933" s="31"/>
      <c r="I933" s="31"/>
      <c r="J933" s="31"/>
      <c r="K933" s="31"/>
      <c r="L933" s="31"/>
      <c r="M933" s="31"/>
      <c r="N933" s="31"/>
      <c r="O933" s="31"/>
      <c r="P933" s="31"/>
      <c r="Q933" s="31"/>
      <c r="R933" s="31"/>
    </row>
    <row r="934" spans="6:18" x14ac:dyDescent="0.25">
      <c r="F934" s="31"/>
      <c r="G934" s="31"/>
      <c r="H934" s="31"/>
      <c r="I934" s="31"/>
      <c r="J934" s="31"/>
      <c r="K934" s="31"/>
      <c r="L934" s="31"/>
      <c r="M934" s="31"/>
      <c r="N934" s="31"/>
      <c r="O934" s="31"/>
      <c r="P934" s="31"/>
      <c r="Q934" s="31"/>
      <c r="R934" s="31"/>
    </row>
    <row r="935" spans="6:18" x14ac:dyDescent="0.25">
      <c r="F935" s="31"/>
      <c r="G935" s="31"/>
      <c r="H935" s="31"/>
      <c r="I935" s="31"/>
      <c r="J935" s="31"/>
      <c r="K935" s="31"/>
      <c r="L935" s="31"/>
      <c r="M935" s="31"/>
      <c r="N935" s="31"/>
      <c r="O935" s="31"/>
      <c r="P935" s="31"/>
      <c r="Q935" s="31"/>
      <c r="R935" s="31"/>
    </row>
    <row r="936" spans="6:18" x14ac:dyDescent="0.25">
      <c r="F936" s="31"/>
      <c r="G936" s="31"/>
      <c r="H936" s="31"/>
      <c r="I936" s="31"/>
      <c r="J936" s="31"/>
      <c r="K936" s="31"/>
      <c r="L936" s="31"/>
      <c r="M936" s="31"/>
      <c r="N936" s="31"/>
      <c r="O936" s="31"/>
      <c r="P936" s="31"/>
      <c r="Q936" s="31"/>
      <c r="R936" s="31"/>
    </row>
    <row r="937" spans="6:18" x14ac:dyDescent="0.25">
      <c r="F937" s="31"/>
      <c r="G937" s="31"/>
      <c r="H937" s="31"/>
      <c r="I937" s="31"/>
      <c r="J937" s="31"/>
      <c r="K937" s="31"/>
      <c r="L937" s="31"/>
      <c r="M937" s="31"/>
      <c r="N937" s="31"/>
      <c r="O937" s="31"/>
      <c r="P937" s="31"/>
      <c r="Q937" s="31"/>
      <c r="R937" s="31"/>
    </row>
    <row r="938" spans="6:18" x14ac:dyDescent="0.25">
      <c r="F938" s="31"/>
      <c r="G938" s="31"/>
      <c r="H938" s="31"/>
      <c r="I938" s="31"/>
      <c r="J938" s="31"/>
      <c r="K938" s="31"/>
      <c r="L938" s="31"/>
      <c r="M938" s="31"/>
      <c r="N938" s="31"/>
      <c r="O938" s="31"/>
      <c r="P938" s="31"/>
      <c r="Q938" s="31"/>
      <c r="R938" s="31"/>
    </row>
    <row r="939" spans="6:18" x14ac:dyDescent="0.25">
      <c r="F939" s="31"/>
      <c r="G939" s="31"/>
      <c r="H939" s="31"/>
      <c r="I939" s="31"/>
      <c r="J939" s="31"/>
      <c r="K939" s="31"/>
      <c r="L939" s="31"/>
      <c r="M939" s="31"/>
      <c r="N939" s="31"/>
      <c r="O939" s="31"/>
      <c r="P939" s="31"/>
      <c r="Q939" s="31"/>
      <c r="R939" s="31"/>
    </row>
    <row r="940" spans="6:18" x14ac:dyDescent="0.25">
      <c r="F940" s="31"/>
      <c r="G940" s="31"/>
      <c r="H940" s="31"/>
      <c r="I940" s="31"/>
      <c r="J940" s="31"/>
      <c r="K940" s="31"/>
      <c r="L940" s="31"/>
      <c r="M940" s="31"/>
      <c r="N940" s="31"/>
      <c r="O940" s="31"/>
      <c r="P940" s="31"/>
      <c r="Q940" s="31"/>
      <c r="R940" s="31"/>
    </row>
    <row r="941" spans="6:18" x14ac:dyDescent="0.25">
      <c r="F941" s="31"/>
      <c r="G941" s="31"/>
      <c r="H941" s="31"/>
      <c r="I941" s="31"/>
      <c r="J941" s="31"/>
      <c r="K941" s="31"/>
      <c r="L941" s="31"/>
      <c r="M941" s="31"/>
      <c r="N941" s="31"/>
      <c r="O941" s="31"/>
      <c r="P941" s="31"/>
      <c r="Q941" s="31"/>
      <c r="R941" s="31"/>
    </row>
    <row r="942" spans="6:18" x14ac:dyDescent="0.25">
      <c r="F942" s="31"/>
      <c r="G942" s="31"/>
      <c r="H942" s="31"/>
      <c r="I942" s="31"/>
      <c r="J942" s="31"/>
      <c r="K942" s="31"/>
      <c r="L942" s="31"/>
      <c r="M942" s="31"/>
      <c r="N942" s="31"/>
      <c r="O942" s="31"/>
      <c r="P942" s="31"/>
      <c r="Q942" s="31"/>
      <c r="R942" s="31"/>
    </row>
    <row r="943" spans="6:18" x14ac:dyDescent="0.25">
      <c r="F943" s="31"/>
      <c r="G943" s="31"/>
      <c r="H943" s="31"/>
      <c r="I943" s="31"/>
      <c r="J943" s="31"/>
      <c r="K943" s="31"/>
      <c r="L943" s="31"/>
      <c r="M943" s="31"/>
      <c r="N943" s="31"/>
      <c r="O943" s="31"/>
      <c r="P943" s="31"/>
      <c r="Q943" s="31"/>
      <c r="R943" s="31"/>
    </row>
    <row r="944" spans="6:18" x14ac:dyDescent="0.25">
      <c r="F944" s="31"/>
      <c r="G944" s="31"/>
      <c r="H944" s="31"/>
      <c r="I944" s="31"/>
      <c r="J944" s="31"/>
      <c r="K944" s="31"/>
      <c r="L944" s="31"/>
      <c r="M944" s="31"/>
      <c r="N944" s="31"/>
      <c r="O944" s="31"/>
      <c r="P944" s="31"/>
      <c r="Q944" s="31"/>
      <c r="R944" s="31"/>
    </row>
    <row r="945" spans="6:18" x14ac:dyDescent="0.25">
      <c r="F945" s="31"/>
      <c r="G945" s="31"/>
      <c r="H945" s="31"/>
      <c r="I945" s="31"/>
      <c r="J945" s="31"/>
      <c r="K945" s="31"/>
      <c r="L945" s="31"/>
      <c r="M945" s="31"/>
      <c r="N945" s="31"/>
      <c r="O945" s="31"/>
      <c r="P945" s="31"/>
      <c r="Q945" s="31"/>
      <c r="R945" s="31"/>
    </row>
    <row r="946" spans="6:18" x14ac:dyDescent="0.25">
      <c r="F946" s="31"/>
      <c r="G946" s="31"/>
      <c r="H946" s="31"/>
      <c r="I946" s="31"/>
      <c r="J946" s="31"/>
      <c r="K946" s="31"/>
      <c r="L946" s="31"/>
      <c r="M946" s="31"/>
      <c r="N946" s="31"/>
      <c r="O946" s="31"/>
      <c r="P946" s="31"/>
      <c r="Q946" s="31"/>
      <c r="R946" s="31"/>
    </row>
    <row r="947" spans="6:18" x14ac:dyDescent="0.25">
      <c r="F947" s="31"/>
      <c r="G947" s="31"/>
      <c r="H947" s="31"/>
      <c r="I947" s="31"/>
      <c r="J947" s="31"/>
      <c r="K947" s="31"/>
      <c r="L947" s="31"/>
      <c r="M947" s="31"/>
      <c r="N947" s="31"/>
      <c r="O947" s="31"/>
      <c r="P947" s="31"/>
      <c r="Q947" s="31"/>
      <c r="R947" s="31"/>
    </row>
    <row r="948" spans="6:18" x14ac:dyDescent="0.25">
      <c r="F948" s="31"/>
      <c r="G948" s="31"/>
      <c r="H948" s="31"/>
      <c r="I948" s="31"/>
      <c r="J948" s="31"/>
      <c r="K948" s="31"/>
      <c r="L948" s="31"/>
      <c r="M948" s="31"/>
      <c r="N948" s="31"/>
      <c r="O948" s="31"/>
      <c r="P948" s="31"/>
      <c r="Q948" s="31"/>
      <c r="R948" s="31"/>
    </row>
    <row r="949" spans="6:18" x14ac:dyDescent="0.25">
      <c r="F949" s="31"/>
      <c r="G949" s="31"/>
      <c r="H949" s="31"/>
      <c r="I949" s="31"/>
      <c r="J949" s="31"/>
      <c r="K949" s="31"/>
      <c r="L949" s="31"/>
      <c r="M949" s="31"/>
      <c r="N949" s="31"/>
      <c r="O949" s="31"/>
      <c r="P949" s="31"/>
      <c r="Q949" s="31"/>
      <c r="R949" s="31"/>
    </row>
    <row r="950" spans="6:18" x14ac:dyDescent="0.25">
      <c r="F950" s="31"/>
      <c r="G950" s="31"/>
      <c r="H950" s="31"/>
      <c r="I950" s="31"/>
      <c r="J950" s="31"/>
      <c r="K950" s="31"/>
      <c r="L950" s="31"/>
      <c r="M950" s="31"/>
      <c r="N950" s="31"/>
      <c r="O950" s="31"/>
      <c r="P950" s="31"/>
      <c r="Q950" s="31"/>
      <c r="R950" s="31"/>
    </row>
    <row r="951" spans="6:18" x14ac:dyDescent="0.25">
      <c r="F951" s="31"/>
      <c r="G951" s="31"/>
      <c r="H951" s="31"/>
      <c r="I951" s="31"/>
      <c r="J951" s="31"/>
      <c r="K951" s="31"/>
      <c r="L951" s="31"/>
      <c r="M951" s="31"/>
      <c r="N951" s="31"/>
      <c r="O951" s="31"/>
      <c r="P951" s="31"/>
      <c r="Q951" s="31"/>
      <c r="R951" s="31"/>
    </row>
    <row r="952" spans="6:18" x14ac:dyDescent="0.25">
      <c r="F952" s="31"/>
      <c r="G952" s="31"/>
      <c r="H952" s="31"/>
      <c r="I952" s="31"/>
      <c r="J952" s="31"/>
      <c r="K952" s="31"/>
      <c r="L952" s="31"/>
      <c r="M952" s="31"/>
      <c r="N952" s="31"/>
      <c r="O952" s="31"/>
      <c r="P952" s="31"/>
      <c r="Q952" s="31"/>
      <c r="R952" s="31"/>
    </row>
    <row r="953" spans="6:18" x14ac:dyDescent="0.25">
      <c r="F953" s="31"/>
      <c r="G953" s="31"/>
      <c r="H953" s="31"/>
      <c r="I953" s="31"/>
      <c r="J953" s="31"/>
      <c r="K953" s="31"/>
      <c r="L953" s="31"/>
      <c r="M953" s="31"/>
      <c r="N953" s="31"/>
      <c r="O953" s="31"/>
      <c r="P953" s="31"/>
      <c r="Q953" s="31"/>
      <c r="R953" s="31"/>
    </row>
    <row r="954" spans="6:18" x14ac:dyDescent="0.25">
      <c r="F954" s="31"/>
      <c r="G954" s="31"/>
      <c r="H954" s="31"/>
      <c r="I954" s="31"/>
      <c r="J954" s="31"/>
      <c r="K954" s="31"/>
      <c r="L954" s="31"/>
      <c r="M954" s="31"/>
      <c r="N954" s="31"/>
      <c r="O954" s="31"/>
      <c r="P954" s="31"/>
      <c r="Q954" s="31"/>
      <c r="R954" s="31"/>
    </row>
    <row r="955" spans="6:18" x14ac:dyDescent="0.25">
      <c r="F955" s="31"/>
      <c r="G955" s="31"/>
      <c r="H955" s="31"/>
      <c r="I955" s="31"/>
      <c r="J955" s="31"/>
      <c r="K955" s="31"/>
      <c r="L955" s="31"/>
      <c r="M955" s="31"/>
      <c r="N955" s="31"/>
      <c r="O955" s="31"/>
      <c r="P955" s="31"/>
      <c r="Q955" s="31"/>
      <c r="R955" s="31"/>
    </row>
    <row r="956" spans="6:18" x14ac:dyDescent="0.25">
      <c r="F956" s="31"/>
      <c r="G956" s="31"/>
      <c r="H956" s="31"/>
      <c r="I956" s="31"/>
      <c r="J956" s="31"/>
      <c r="K956" s="31"/>
      <c r="L956" s="31"/>
      <c r="M956" s="31"/>
      <c r="N956" s="31"/>
      <c r="O956" s="31"/>
      <c r="P956" s="31"/>
      <c r="Q956" s="31"/>
      <c r="R956" s="31"/>
    </row>
    <row r="957" spans="6:18" x14ac:dyDescent="0.25">
      <c r="F957" s="31"/>
      <c r="G957" s="31"/>
      <c r="H957" s="31"/>
      <c r="I957" s="31"/>
      <c r="J957" s="31"/>
      <c r="K957" s="31"/>
      <c r="L957" s="31"/>
      <c r="M957" s="31"/>
      <c r="N957" s="31"/>
      <c r="O957" s="31"/>
      <c r="P957" s="31"/>
      <c r="Q957" s="31"/>
      <c r="R957" s="31"/>
    </row>
    <row r="958" spans="6:18" x14ac:dyDescent="0.25">
      <c r="F958" s="31"/>
      <c r="G958" s="31"/>
      <c r="H958" s="31"/>
      <c r="I958" s="31"/>
      <c r="J958" s="31"/>
      <c r="K958" s="31"/>
      <c r="L958" s="31"/>
      <c r="M958" s="31"/>
      <c r="N958" s="31"/>
      <c r="O958" s="31"/>
      <c r="P958" s="31"/>
      <c r="Q958" s="31"/>
      <c r="R958" s="31"/>
    </row>
    <row r="959" spans="6:18" x14ac:dyDescent="0.25">
      <c r="F959" s="31"/>
      <c r="G959" s="31"/>
      <c r="H959" s="31"/>
      <c r="I959" s="31"/>
      <c r="J959" s="31"/>
      <c r="K959" s="31"/>
      <c r="L959" s="31"/>
      <c r="M959" s="31"/>
      <c r="N959" s="31"/>
      <c r="O959" s="31"/>
      <c r="P959" s="31"/>
      <c r="Q959" s="31"/>
      <c r="R959" s="31"/>
    </row>
    <row r="960" spans="6:18" x14ac:dyDescent="0.25">
      <c r="F960" s="31"/>
      <c r="G960" s="31"/>
      <c r="H960" s="31"/>
      <c r="I960" s="31"/>
      <c r="J960" s="31"/>
      <c r="K960" s="31"/>
      <c r="L960" s="31"/>
      <c r="M960" s="31"/>
      <c r="N960" s="31"/>
      <c r="O960" s="31"/>
      <c r="P960" s="31"/>
      <c r="Q960" s="31"/>
      <c r="R960" s="31"/>
    </row>
    <row r="961" spans="6:18" x14ac:dyDescent="0.25">
      <c r="F961" s="31"/>
      <c r="G961" s="31"/>
      <c r="H961" s="31"/>
      <c r="I961" s="31"/>
      <c r="J961" s="31"/>
      <c r="K961" s="31"/>
      <c r="L961" s="31"/>
      <c r="M961" s="31"/>
      <c r="N961" s="31"/>
      <c r="O961" s="31"/>
      <c r="P961" s="31"/>
      <c r="Q961" s="31"/>
      <c r="R961" s="31"/>
    </row>
    <row r="962" spans="6:18" x14ac:dyDescent="0.25">
      <c r="F962" s="31"/>
      <c r="G962" s="31"/>
      <c r="H962" s="31"/>
      <c r="I962" s="31"/>
      <c r="J962" s="31"/>
      <c r="K962" s="31"/>
      <c r="L962" s="31"/>
      <c r="M962" s="31"/>
      <c r="N962" s="31"/>
      <c r="O962" s="31"/>
      <c r="P962" s="31"/>
      <c r="Q962" s="31"/>
      <c r="R962" s="31"/>
    </row>
    <row r="963" spans="6:18" x14ac:dyDescent="0.25">
      <c r="F963" s="31"/>
      <c r="G963" s="31"/>
      <c r="H963" s="31"/>
      <c r="I963" s="31"/>
      <c r="J963" s="31"/>
      <c r="K963" s="31"/>
      <c r="L963" s="31"/>
      <c r="M963" s="31"/>
      <c r="N963" s="31"/>
      <c r="O963" s="31"/>
      <c r="P963" s="31"/>
      <c r="Q963" s="31"/>
      <c r="R963" s="31"/>
    </row>
    <row r="964" spans="6:18" x14ac:dyDescent="0.25">
      <c r="F964" s="31"/>
      <c r="G964" s="31"/>
      <c r="H964" s="31"/>
      <c r="I964" s="31"/>
      <c r="J964" s="31"/>
      <c r="K964" s="31"/>
      <c r="L964" s="31"/>
      <c r="M964" s="31"/>
      <c r="N964" s="31"/>
      <c r="O964" s="31"/>
      <c r="P964" s="31"/>
      <c r="Q964" s="31"/>
      <c r="R964" s="31"/>
    </row>
    <row r="965" spans="6:18" x14ac:dyDescent="0.25">
      <c r="F965" s="31"/>
      <c r="G965" s="31"/>
      <c r="H965" s="31"/>
      <c r="I965" s="31"/>
      <c r="J965" s="31"/>
      <c r="K965" s="31"/>
      <c r="L965" s="31"/>
      <c r="M965" s="31"/>
      <c r="N965" s="31"/>
      <c r="O965" s="31"/>
      <c r="P965" s="31"/>
      <c r="Q965" s="31"/>
      <c r="R965" s="31"/>
    </row>
    <row r="966" spans="6:18" x14ac:dyDescent="0.25">
      <c r="F966" s="31"/>
      <c r="G966" s="31"/>
      <c r="H966" s="31"/>
      <c r="I966" s="31"/>
      <c r="J966" s="31"/>
      <c r="K966" s="31"/>
      <c r="L966" s="31"/>
      <c r="M966" s="31"/>
      <c r="N966" s="31"/>
      <c r="O966" s="31"/>
      <c r="P966" s="31"/>
      <c r="Q966" s="31"/>
      <c r="R966" s="31"/>
    </row>
    <row r="967" spans="6:18" x14ac:dyDescent="0.25">
      <c r="F967" s="31"/>
      <c r="G967" s="31"/>
      <c r="H967" s="31"/>
      <c r="I967" s="31"/>
      <c r="J967" s="31"/>
      <c r="K967" s="31"/>
      <c r="L967" s="31"/>
      <c r="M967" s="31"/>
      <c r="N967" s="31"/>
      <c r="O967" s="31"/>
      <c r="P967" s="31"/>
      <c r="Q967" s="31"/>
      <c r="R967" s="31"/>
    </row>
    <row r="968" spans="6:18" x14ac:dyDescent="0.25">
      <c r="F968" s="31"/>
      <c r="G968" s="31"/>
      <c r="H968" s="31"/>
      <c r="I968" s="31"/>
      <c r="J968" s="31"/>
      <c r="K968" s="31"/>
      <c r="L968" s="31"/>
      <c r="M968" s="31"/>
      <c r="N968" s="31"/>
      <c r="O968" s="31"/>
      <c r="P968" s="31"/>
      <c r="Q968" s="31"/>
      <c r="R968" s="31"/>
    </row>
    <row r="969" spans="6:18" x14ac:dyDescent="0.25">
      <c r="F969" s="31"/>
      <c r="G969" s="31"/>
      <c r="H969" s="31"/>
      <c r="I969" s="31"/>
      <c r="J969" s="31"/>
      <c r="K969" s="31"/>
      <c r="L969" s="31"/>
      <c r="M969" s="31"/>
      <c r="N969" s="31"/>
      <c r="O969" s="31"/>
      <c r="P969" s="31"/>
      <c r="Q969" s="31"/>
      <c r="R969" s="31"/>
    </row>
    <row r="970" spans="6:18" x14ac:dyDescent="0.25">
      <c r="F970" s="31"/>
      <c r="G970" s="31"/>
      <c r="H970" s="31"/>
      <c r="I970" s="31"/>
      <c r="J970" s="31"/>
      <c r="K970" s="31"/>
      <c r="L970" s="31"/>
      <c r="M970" s="31"/>
      <c r="N970" s="31"/>
      <c r="O970" s="31"/>
      <c r="P970" s="31"/>
      <c r="Q970" s="31"/>
      <c r="R970" s="31"/>
    </row>
    <row r="971" spans="6:18" x14ac:dyDescent="0.25">
      <c r="F971" s="31"/>
      <c r="G971" s="31"/>
      <c r="H971" s="31"/>
      <c r="I971" s="31"/>
      <c r="J971" s="31"/>
      <c r="K971" s="31"/>
      <c r="L971" s="31"/>
      <c r="M971" s="31"/>
      <c r="N971" s="31"/>
      <c r="O971" s="31"/>
      <c r="P971" s="31"/>
      <c r="Q971" s="31"/>
      <c r="R971" s="31"/>
    </row>
    <row r="972" spans="6:18" x14ac:dyDescent="0.25">
      <c r="F972" s="31"/>
      <c r="G972" s="31"/>
      <c r="H972" s="31"/>
      <c r="I972" s="31"/>
      <c r="J972" s="31"/>
      <c r="K972" s="31"/>
      <c r="L972" s="31"/>
      <c r="M972" s="31"/>
      <c r="N972" s="31"/>
      <c r="O972" s="31"/>
      <c r="P972" s="31"/>
      <c r="Q972" s="31"/>
      <c r="R972" s="31"/>
    </row>
    <row r="973" spans="6:18" x14ac:dyDescent="0.25">
      <c r="F973" s="31"/>
      <c r="G973" s="31"/>
      <c r="H973" s="31"/>
      <c r="I973" s="31"/>
      <c r="J973" s="31"/>
      <c r="K973" s="31"/>
      <c r="L973" s="31"/>
      <c r="M973" s="31"/>
      <c r="N973" s="31"/>
      <c r="O973" s="31"/>
      <c r="P973" s="31"/>
      <c r="Q973" s="31"/>
      <c r="R973" s="31"/>
    </row>
    <row r="974" spans="6:18" x14ac:dyDescent="0.25">
      <c r="F974" s="31"/>
      <c r="G974" s="31"/>
      <c r="H974" s="31"/>
      <c r="I974" s="31"/>
      <c r="J974" s="31"/>
      <c r="K974" s="31"/>
      <c r="L974" s="31"/>
      <c r="M974" s="31"/>
      <c r="N974" s="31"/>
      <c r="O974" s="31"/>
      <c r="P974" s="31"/>
      <c r="Q974" s="31"/>
      <c r="R974" s="31"/>
    </row>
    <row r="975" spans="6:18" x14ac:dyDescent="0.25">
      <c r="F975" s="31"/>
      <c r="G975" s="31"/>
      <c r="H975" s="31"/>
      <c r="I975" s="31"/>
      <c r="J975" s="31"/>
      <c r="K975" s="31"/>
      <c r="L975" s="31"/>
      <c r="M975" s="31"/>
      <c r="N975" s="31"/>
      <c r="O975" s="31"/>
      <c r="P975" s="31"/>
      <c r="Q975" s="31"/>
      <c r="R975" s="31"/>
    </row>
    <row r="976" spans="6:18" x14ac:dyDescent="0.25">
      <c r="F976" s="31"/>
      <c r="G976" s="31"/>
      <c r="H976" s="31"/>
      <c r="I976" s="31"/>
      <c r="J976" s="31"/>
      <c r="K976" s="31"/>
      <c r="L976" s="31"/>
      <c r="M976" s="31"/>
      <c r="N976" s="31"/>
      <c r="O976" s="31"/>
      <c r="P976" s="31"/>
      <c r="Q976" s="31"/>
      <c r="R976" s="31"/>
    </row>
    <row r="977" spans="6:18" x14ac:dyDescent="0.25">
      <c r="F977" s="31"/>
      <c r="G977" s="31"/>
      <c r="H977" s="31"/>
      <c r="I977" s="31"/>
      <c r="J977" s="31"/>
      <c r="K977" s="31"/>
      <c r="L977" s="31"/>
      <c r="M977" s="31"/>
      <c r="N977" s="31"/>
      <c r="O977" s="31"/>
      <c r="P977" s="31"/>
      <c r="Q977" s="31"/>
      <c r="R977" s="31"/>
    </row>
    <row r="978" spans="6:18" x14ac:dyDescent="0.25">
      <c r="F978" s="31"/>
      <c r="G978" s="31"/>
      <c r="H978" s="31"/>
      <c r="I978" s="31"/>
      <c r="J978" s="31"/>
      <c r="K978" s="31"/>
      <c r="L978" s="31"/>
      <c r="M978" s="31"/>
      <c r="N978" s="31"/>
      <c r="O978" s="31"/>
      <c r="P978" s="31"/>
      <c r="Q978" s="31"/>
      <c r="R978" s="31"/>
    </row>
    <row r="979" spans="6:18" x14ac:dyDescent="0.25">
      <c r="F979" s="31"/>
      <c r="G979" s="31"/>
      <c r="H979" s="31"/>
      <c r="I979" s="31"/>
      <c r="J979" s="31"/>
      <c r="K979" s="31"/>
      <c r="L979" s="31"/>
      <c r="M979" s="31"/>
      <c r="N979" s="31"/>
      <c r="O979" s="31"/>
      <c r="P979" s="31"/>
      <c r="Q979" s="31"/>
      <c r="R979" s="31"/>
    </row>
    <row r="980" spans="6:18" x14ac:dyDescent="0.25">
      <c r="F980" s="31"/>
      <c r="G980" s="31"/>
      <c r="H980" s="31"/>
      <c r="I980" s="31"/>
      <c r="J980" s="31"/>
      <c r="K980" s="31"/>
      <c r="L980" s="31"/>
      <c r="M980" s="31"/>
      <c r="N980" s="31"/>
      <c r="O980" s="31"/>
      <c r="P980" s="31"/>
      <c r="Q980" s="31"/>
      <c r="R980" s="31"/>
    </row>
    <row r="981" spans="6:18" x14ac:dyDescent="0.25">
      <c r="F981" s="31"/>
      <c r="G981" s="31"/>
      <c r="H981" s="31"/>
      <c r="I981" s="31"/>
      <c r="J981" s="31"/>
      <c r="K981" s="31"/>
      <c r="L981" s="31"/>
      <c r="M981" s="31"/>
      <c r="N981" s="31"/>
      <c r="O981" s="31"/>
      <c r="P981" s="31"/>
      <c r="Q981" s="31"/>
      <c r="R981" s="31"/>
    </row>
    <row r="982" spans="6:18" x14ac:dyDescent="0.25">
      <c r="F982" s="31"/>
      <c r="G982" s="31"/>
      <c r="H982" s="31"/>
      <c r="I982" s="31"/>
      <c r="J982" s="31"/>
      <c r="K982" s="31"/>
      <c r="L982" s="31"/>
      <c r="M982" s="31"/>
      <c r="N982" s="31"/>
      <c r="O982" s="31"/>
      <c r="P982" s="31"/>
      <c r="Q982" s="31"/>
      <c r="R982" s="31"/>
    </row>
    <row r="983" spans="6:18" x14ac:dyDescent="0.25">
      <c r="F983" s="31"/>
      <c r="G983" s="31"/>
      <c r="H983" s="31"/>
      <c r="I983" s="31"/>
      <c r="J983" s="31"/>
      <c r="K983" s="31"/>
      <c r="L983" s="31"/>
      <c r="M983" s="31"/>
      <c r="N983" s="31"/>
      <c r="O983" s="31"/>
      <c r="P983" s="31"/>
      <c r="Q983" s="31"/>
      <c r="R983" s="31"/>
    </row>
    <row r="984" spans="6:18" x14ac:dyDescent="0.25">
      <c r="F984" s="31"/>
      <c r="G984" s="31"/>
      <c r="H984" s="31"/>
      <c r="I984" s="31"/>
      <c r="J984" s="31"/>
      <c r="K984" s="31"/>
      <c r="L984" s="31"/>
      <c r="M984" s="31"/>
      <c r="N984" s="31"/>
      <c r="O984" s="31"/>
      <c r="P984" s="31"/>
      <c r="Q984" s="31"/>
      <c r="R984" s="31"/>
    </row>
    <row r="985" spans="6:18" x14ac:dyDescent="0.25">
      <c r="F985" s="31"/>
      <c r="G985" s="31"/>
      <c r="H985" s="31"/>
      <c r="I985" s="31"/>
      <c r="J985" s="31"/>
      <c r="K985" s="31"/>
      <c r="L985" s="31"/>
      <c r="M985" s="31"/>
      <c r="N985" s="31"/>
      <c r="O985" s="31"/>
      <c r="P985" s="31"/>
      <c r="Q985" s="31"/>
      <c r="R985" s="31"/>
    </row>
    <row r="986" spans="6:18" x14ac:dyDescent="0.25">
      <c r="F986" s="31"/>
      <c r="G986" s="31"/>
      <c r="H986" s="31"/>
      <c r="I986" s="31"/>
      <c r="J986" s="31"/>
      <c r="K986" s="31"/>
      <c r="L986" s="31"/>
      <c r="M986" s="31"/>
      <c r="N986" s="31"/>
      <c r="O986" s="31"/>
      <c r="P986" s="31"/>
      <c r="Q986" s="31"/>
      <c r="R986" s="31"/>
    </row>
    <row r="987" spans="6:18" x14ac:dyDescent="0.25">
      <c r="F987" s="31"/>
      <c r="G987" s="31"/>
      <c r="H987" s="31"/>
      <c r="I987" s="31"/>
      <c r="J987" s="31"/>
      <c r="K987" s="31"/>
      <c r="L987" s="31"/>
      <c r="M987" s="31"/>
      <c r="N987" s="31"/>
      <c r="O987" s="31"/>
      <c r="P987" s="31"/>
      <c r="Q987" s="31"/>
      <c r="R987" s="31"/>
    </row>
    <row r="988" spans="6:18" x14ac:dyDescent="0.25">
      <c r="F988" s="31"/>
      <c r="G988" s="31"/>
      <c r="H988" s="31"/>
      <c r="I988" s="31"/>
      <c r="J988" s="31"/>
      <c r="K988" s="31"/>
      <c r="L988" s="31"/>
      <c r="M988" s="31"/>
      <c r="N988" s="31"/>
      <c r="O988" s="31"/>
      <c r="P988" s="31"/>
      <c r="Q988" s="31"/>
      <c r="R988" s="31"/>
    </row>
    <row r="989" spans="6:18" x14ac:dyDescent="0.25">
      <c r="F989" s="31"/>
      <c r="G989" s="31"/>
      <c r="H989" s="31"/>
      <c r="I989" s="31"/>
      <c r="J989" s="31"/>
      <c r="K989" s="31"/>
      <c r="L989" s="31"/>
      <c r="M989" s="31"/>
      <c r="N989" s="31"/>
      <c r="O989" s="31"/>
      <c r="P989" s="31"/>
      <c r="Q989" s="31"/>
      <c r="R989" s="31"/>
    </row>
    <row r="990" spans="6:18" x14ac:dyDescent="0.25">
      <c r="F990" s="31"/>
      <c r="G990" s="31"/>
      <c r="H990" s="31"/>
      <c r="I990" s="31"/>
      <c r="J990" s="31"/>
      <c r="K990" s="31"/>
      <c r="L990" s="31"/>
      <c r="M990" s="31"/>
      <c r="N990" s="31"/>
      <c r="O990" s="31"/>
      <c r="P990" s="31"/>
      <c r="Q990" s="31"/>
      <c r="R990" s="31"/>
    </row>
    <row r="991" spans="6:18" x14ac:dyDescent="0.25">
      <c r="F991" s="31"/>
      <c r="G991" s="31"/>
      <c r="H991" s="31"/>
      <c r="I991" s="31"/>
      <c r="J991" s="31"/>
      <c r="K991" s="31"/>
      <c r="L991" s="31"/>
      <c r="M991" s="31"/>
      <c r="N991" s="31"/>
      <c r="O991" s="31"/>
      <c r="P991" s="31"/>
      <c r="Q991" s="31"/>
      <c r="R991" s="31"/>
    </row>
    <row r="992" spans="6:18" x14ac:dyDescent="0.25">
      <c r="F992" s="31"/>
      <c r="G992" s="31"/>
      <c r="H992" s="31"/>
      <c r="I992" s="31"/>
      <c r="J992" s="31"/>
      <c r="K992" s="31"/>
      <c r="L992" s="31"/>
      <c r="M992" s="31"/>
      <c r="N992" s="31"/>
      <c r="O992" s="31"/>
      <c r="P992" s="31"/>
      <c r="Q992" s="31"/>
      <c r="R992" s="31"/>
    </row>
    <row r="993" spans="6:18" x14ac:dyDescent="0.25">
      <c r="F993" s="31"/>
      <c r="G993" s="31"/>
      <c r="H993" s="31"/>
      <c r="I993" s="31"/>
      <c r="J993" s="31"/>
      <c r="K993" s="31"/>
      <c r="L993" s="31"/>
      <c r="M993" s="31"/>
      <c r="N993" s="31"/>
      <c r="O993" s="31"/>
      <c r="P993" s="31"/>
      <c r="Q993" s="31"/>
      <c r="R993" s="31"/>
    </row>
    <row r="994" spans="6:18" x14ac:dyDescent="0.25">
      <c r="F994" s="31"/>
      <c r="G994" s="31"/>
      <c r="H994" s="31"/>
      <c r="I994" s="31"/>
      <c r="J994" s="31"/>
      <c r="K994" s="31"/>
      <c r="L994" s="31"/>
      <c r="M994" s="31"/>
      <c r="N994" s="31"/>
      <c r="O994" s="31"/>
      <c r="P994" s="31"/>
      <c r="Q994" s="31"/>
      <c r="R994" s="31"/>
    </row>
    <row r="995" spans="6:18" x14ac:dyDescent="0.25">
      <c r="F995" s="31"/>
      <c r="G995" s="31"/>
      <c r="H995" s="31"/>
      <c r="I995" s="31"/>
      <c r="J995" s="31"/>
      <c r="K995" s="31"/>
      <c r="L995" s="31"/>
      <c r="M995" s="31"/>
      <c r="N995" s="31"/>
      <c r="O995" s="31"/>
      <c r="P995" s="31"/>
      <c r="Q995" s="31"/>
      <c r="R995" s="31"/>
    </row>
    <row r="996" spans="6:18" x14ac:dyDescent="0.25">
      <c r="F996" s="31"/>
      <c r="G996" s="31"/>
      <c r="H996" s="31"/>
      <c r="I996" s="31"/>
      <c r="J996" s="31"/>
      <c r="K996" s="31"/>
      <c r="L996" s="31"/>
      <c r="M996" s="31"/>
      <c r="N996" s="31"/>
      <c r="O996" s="31"/>
      <c r="P996" s="31"/>
      <c r="Q996" s="31"/>
      <c r="R996" s="31"/>
    </row>
    <row r="997" spans="6:18" x14ac:dyDescent="0.25">
      <c r="F997" s="31"/>
      <c r="G997" s="31"/>
      <c r="H997" s="31"/>
      <c r="I997" s="31"/>
      <c r="J997" s="31"/>
      <c r="K997" s="31"/>
      <c r="L997" s="31"/>
      <c r="M997" s="31"/>
      <c r="N997" s="31"/>
      <c r="O997" s="31"/>
      <c r="P997" s="31"/>
      <c r="Q997" s="31"/>
      <c r="R997" s="31"/>
    </row>
    <row r="998" spans="6:18" x14ac:dyDescent="0.25">
      <c r="F998" s="31"/>
      <c r="G998" s="31"/>
      <c r="H998" s="31"/>
      <c r="I998" s="31"/>
      <c r="J998" s="31"/>
      <c r="K998" s="31"/>
      <c r="L998" s="31"/>
      <c r="M998" s="31"/>
      <c r="N998" s="31"/>
      <c r="O998" s="31"/>
      <c r="P998" s="31"/>
      <c r="Q998" s="31"/>
      <c r="R998" s="31"/>
    </row>
    <row r="999" spans="6:18" x14ac:dyDescent="0.25">
      <c r="F999" s="31"/>
      <c r="G999" s="31"/>
      <c r="H999" s="31"/>
      <c r="I999" s="31"/>
      <c r="J999" s="31"/>
      <c r="K999" s="31"/>
      <c r="L999" s="31"/>
      <c r="M999" s="31"/>
      <c r="N999" s="31"/>
      <c r="O999" s="31"/>
      <c r="P999" s="31"/>
      <c r="Q999" s="31"/>
      <c r="R999" s="31"/>
    </row>
    <row r="1000" spans="6:18" x14ac:dyDescent="0.25">
      <c r="F1000" s="31"/>
      <c r="G1000" s="31"/>
      <c r="H1000" s="31"/>
      <c r="I1000" s="31"/>
      <c r="J1000" s="31"/>
      <c r="K1000" s="31"/>
      <c r="L1000" s="31"/>
      <c r="M1000" s="31"/>
      <c r="N1000" s="31"/>
      <c r="O1000" s="31"/>
      <c r="P1000" s="31"/>
      <c r="Q1000" s="31"/>
      <c r="R1000" s="31"/>
    </row>
    <row r="1001" spans="6:18" x14ac:dyDescent="0.25">
      <c r="F1001" s="31"/>
      <c r="G1001" s="31"/>
      <c r="H1001" s="31"/>
      <c r="I1001" s="31"/>
      <c r="J1001" s="31"/>
      <c r="K1001" s="31"/>
      <c r="L1001" s="31"/>
      <c r="M1001" s="31"/>
      <c r="N1001" s="31"/>
      <c r="O1001" s="31"/>
      <c r="P1001" s="31"/>
      <c r="Q1001" s="31"/>
      <c r="R1001" s="31"/>
    </row>
    <row r="1002" spans="6:18" x14ac:dyDescent="0.25">
      <c r="F1002" s="31"/>
      <c r="G1002" s="31"/>
      <c r="H1002" s="31"/>
      <c r="I1002" s="31"/>
      <c r="J1002" s="31"/>
      <c r="K1002" s="31"/>
      <c r="L1002" s="31"/>
      <c r="M1002" s="31"/>
      <c r="N1002" s="31"/>
      <c r="O1002" s="31"/>
      <c r="P1002" s="31"/>
      <c r="Q1002" s="31"/>
      <c r="R1002" s="31"/>
    </row>
    <row r="1003" spans="6:18" x14ac:dyDescent="0.25">
      <c r="F1003" s="31"/>
      <c r="G1003" s="31"/>
      <c r="H1003" s="31"/>
      <c r="I1003" s="31"/>
      <c r="J1003" s="31"/>
      <c r="K1003" s="31"/>
      <c r="L1003" s="31"/>
      <c r="M1003" s="31"/>
      <c r="N1003" s="31"/>
      <c r="O1003" s="31"/>
      <c r="P1003" s="31"/>
      <c r="Q1003" s="31"/>
      <c r="R1003" s="31"/>
    </row>
    <row r="1004" spans="6:18" x14ac:dyDescent="0.25">
      <c r="F1004" s="31"/>
      <c r="G1004" s="31"/>
      <c r="H1004" s="31"/>
      <c r="I1004" s="31"/>
      <c r="J1004" s="31"/>
      <c r="K1004" s="31"/>
      <c r="L1004" s="31"/>
      <c r="M1004" s="31"/>
      <c r="N1004" s="31"/>
      <c r="O1004" s="31"/>
      <c r="P1004" s="31"/>
      <c r="Q1004" s="31"/>
      <c r="R1004" s="31"/>
    </row>
    <row r="1005" spans="6:18" x14ac:dyDescent="0.25">
      <c r="F1005" s="31"/>
      <c r="G1005" s="31"/>
      <c r="H1005" s="31"/>
      <c r="I1005" s="31"/>
      <c r="J1005" s="31"/>
      <c r="K1005" s="31"/>
      <c r="L1005" s="31"/>
      <c r="M1005" s="31"/>
      <c r="N1005" s="31"/>
      <c r="O1005" s="31"/>
      <c r="P1005" s="31"/>
      <c r="Q1005" s="31"/>
      <c r="R1005" s="31"/>
    </row>
    <row r="1006" spans="6:18" x14ac:dyDescent="0.25">
      <c r="F1006" s="31"/>
      <c r="G1006" s="31"/>
      <c r="H1006" s="31"/>
      <c r="I1006" s="31"/>
      <c r="J1006" s="31"/>
      <c r="K1006" s="31"/>
      <c r="L1006" s="31"/>
      <c r="M1006" s="31"/>
      <c r="N1006" s="31"/>
      <c r="O1006" s="31"/>
      <c r="P1006" s="31"/>
      <c r="Q1006" s="31"/>
      <c r="R1006" s="31"/>
    </row>
    <row r="1007" spans="6:18" x14ac:dyDescent="0.25">
      <c r="F1007" s="31"/>
      <c r="G1007" s="31"/>
      <c r="H1007" s="31"/>
      <c r="I1007" s="31"/>
      <c r="J1007" s="31"/>
      <c r="K1007" s="31"/>
      <c r="L1007" s="31"/>
      <c r="M1007" s="31"/>
      <c r="N1007" s="31"/>
      <c r="O1007" s="31"/>
      <c r="P1007" s="31"/>
      <c r="Q1007" s="31"/>
      <c r="R1007" s="31"/>
    </row>
    <row r="1008" spans="6:18" x14ac:dyDescent="0.25">
      <c r="F1008" s="31"/>
      <c r="G1008" s="31"/>
      <c r="H1008" s="31"/>
      <c r="I1008" s="31"/>
      <c r="J1008" s="31"/>
      <c r="K1008" s="31"/>
      <c r="L1008" s="31"/>
      <c r="M1008" s="31"/>
      <c r="N1008" s="31"/>
      <c r="O1008" s="31"/>
      <c r="P1008" s="31"/>
      <c r="Q1008" s="31"/>
      <c r="R1008" s="31"/>
    </row>
    <row r="1009" spans="6:18" x14ac:dyDescent="0.25">
      <c r="F1009" s="31"/>
      <c r="G1009" s="31"/>
      <c r="H1009" s="31"/>
      <c r="I1009" s="31"/>
      <c r="J1009" s="31"/>
      <c r="K1009" s="31"/>
      <c r="L1009" s="31"/>
      <c r="M1009" s="31"/>
      <c r="N1009" s="31"/>
      <c r="O1009" s="31"/>
      <c r="P1009" s="31"/>
      <c r="Q1009" s="31"/>
      <c r="R1009" s="31"/>
    </row>
    <row r="1010" spans="6:18" x14ac:dyDescent="0.25">
      <c r="F1010" s="31"/>
      <c r="G1010" s="31"/>
      <c r="H1010" s="31"/>
      <c r="I1010" s="31"/>
      <c r="J1010" s="31"/>
      <c r="K1010" s="31"/>
      <c r="L1010" s="31"/>
      <c r="M1010" s="31"/>
      <c r="N1010" s="31"/>
      <c r="O1010" s="31"/>
      <c r="P1010" s="31"/>
      <c r="Q1010" s="31"/>
      <c r="R1010" s="31"/>
    </row>
    <row r="1011" spans="6:18" x14ac:dyDescent="0.25">
      <c r="F1011" s="31"/>
      <c r="G1011" s="31"/>
      <c r="H1011" s="31"/>
      <c r="I1011" s="31"/>
      <c r="J1011" s="31"/>
      <c r="K1011" s="31"/>
      <c r="L1011" s="31"/>
      <c r="M1011" s="31"/>
      <c r="N1011" s="31"/>
      <c r="O1011" s="31"/>
      <c r="P1011" s="31"/>
      <c r="Q1011" s="31"/>
      <c r="R1011" s="31"/>
    </row>
    <row r="1012" spans="6:18" x14ac:dyDescent="0.25">
      <c r="F1012" s="31"/>
      <c r="G1012" s="31"/>
      <c r="H1012" s="31"/>
      <c r="I1012" s="31"/>
      <c r="J1012" s="31"/>
      <c r="K1012" s="31"/>
      <c r="L1012" s="31"/>
      <c r="M1012" s="31"/>
      <c r="N1012" s="31"/>
      <c r="O1012" s="31"/>
      <c r="P1012" s="31"/>
      <c r="Q1012" s="31"/>
      <c r="R1012" s="31"/>
    </row>
    <row r="1013" spans="6:18" x14ac:dyDescent="0.25">
      <c r="F1013" s="31"/>
      <c r="G1013" s="31"/>
      <c r="H1013" s="31"/>
      <c r="I1013" s="31"/>
      <c r="J1013" s="31"/>
      <c r="K1013" s="31"/>
      <c r="L1013" s="31"/>
      <c r="M1013" s="31"/>
      <c r="N1013" s="31"/>
      <c r="O1013" s="31"/>
      <c r="P1013" s="31"/>
      <c r="Q1013" s="31"/>
      <c r="R1013" s="31"/>
    </row>
    <row r="1014" spans="6:18" x14ac:dyDescent="0.25">
      <c r="F1014" s="31"/>
      <c r="G1014" s="31"/>
      <c r="H1014" s="31"/>
      <c r="I1014" s="31"/>
      <c r="J1014" s="31"/>
      <c r="K1014" s="31"/>
      <c r="L1014" s="31"/>
      <c r="M1014" s="31"/>
      <c r="N1014" s="31"/>
      <c r="O1014" s="31"/>
      <c r="P1014" s="31"/>
      <c r="Q1014" s="31"/>
      <c r="R1014" s="31"/>
    </row>
    <row r="1015" spans="6:18" x14ac:dyDescent="0.25">
      <c r="F1015" s="31"/>
      <c r="G1015" s="31"/>
      <c r="H1015" s="31"/>
      <c r="I1015" s="31"/>
      <c r="J1015" s="31"/>
      <c r="K1015" s="31"/>
      <c r="L1015" s="31"/>
      <c r="M1015" s="31"/>
      <c r="N1015" s="31"/>
      <c r="O1015" s="31"/>
      <c r="P1015" s="31"/>
      <c r="Q1015" s="31"/>
      <c r="R1015" s="31"/>
    </row>
    <row r="1016" spans="6:18" x14ac:dyDescent="0.25">
      <c r="F1016" s="31"/>
      <c r="G1016" s="31"/>
      <c r="H1016" s="31"/>
      <c r="I1016" s="31"/>
      <c r="J1016" s="31"/>
      <c r="K1016" s="31"/>
      <c r="L1016" s="31"/>
      <c r="M1016" s="31"/>
      <c r="N1016" s="31"/>
      <c r="O1016" s="31"/>
      <c r="P1016" s="31"/>
      <c r="Q1016" s="31"/>
      <c r="R1016" s="31"/>
    </row>
    <row r="1017" spans="6:18" x14ac:dyDescent="0.25">
      <c r="F1017" s="31"/>
      <c r="G1017" s="31"/>
      <c r="H1017" s="31"/>
      <c r="I1017" s="31"/>
      <c r="J1017" s="31"/>
      <c r="K1017" s="31"/>
      <c r="L1017" s="31"/>
      <c r="M1017" s="31"/>
      <c r="N1017" s="31"/>
      <c r="O1017" s="31"/>
      <c r="P1017" s="31"/>
      <c r="Q1017" s="31"/>
      <c r="R1017" s="31"/>
    </row>
    <row r="1018" spans="6:18" x14ac:dyDescent="0.25">
      <c r="F1018" s="31"/>
      <c r="G1018" s="31"/>
      <c r="H1018" s="31"/>
      <c r="I1018" s="31"/>
      <c r="J1018" s="31"/>
      <c r="K1018" s="31"/>
      <c r="L1018" s="31"/>
      <c r="M1018" s="31"/>
      <c r="N1018" s="31"/>
      <c r="O1018" s="31"/>
      <c r="P1018" s="31"/>
      <c r="Q1018" s="31"/>
      <c r="R1018" s="31"/>
    </row>
    <row r="1019" spans="6:18" x14ac:dyDescent="0.25">
      <c r="F1019" s="31"/>
      <c r="G1019" s="31"/>
      <c r="H1019" s="31"/>
      <c r="I1019" s="31"/>
      <c r="J1019" s="31"/>
      <c r="K1019" s="31"/>
      <c r="L1019" s="31"/>
      <c r="M1019" s="31"/>
      <c r="N1019" s="31"/>
      <c r="O1019" s="31"/>
      <c r="P1019" s="31"/>
      <c r="Q1019" s="31"/>
      <c r="R1019" s="31"/>
    </row>
    <row r="1020" spans="6:18" x14ac:dyDescent="0.25">
      <c r="F1020" s="31"/>
      <c r="G1020" s="31"/>
      <c r="H1020" s="31"/>
      <c r="I1020" s="31"/>
      <c r="J1020" s="31"/>
      <c r="K1020" s="31"/>
      <c r="L1020" s="31"/>
      <c r="M1020" s="31"/>
      <c r="N1020" s="31"/>
      <c r="O1020" s="31"/>
      <c r="P1020" s="31"/>
      <c r="Q1020" s="31"/>
      <c r="R1020" s="31"/>
    </row>
    <row r="1021" spans="6:18" x14ac:dyDescent="0.25">
      <c r="F1021" s="31"/>
      <c r="G1021" s="31"/>
      <c r="H1021" s="31"/>
      <c r="I1021" s="31"/>
      <c r="J1021" s="31"/>
      <c r="K1021" s="31"/>
      <c r="L1021" s="31"/>
      <c r="M1021" s="31"/>
      <c r="N1021" s="31"/>
      <c r="O1021" s="31"/>
      <c r="P1021" s="31"/>
      <c r="Q1021" s="31"/>
      <c r="R1021" s="31"/>
    </row>
    <row r="1022" spans="6:18" x14ac:dyDescent="0.25">
      <c r="F1022" s="31"/>
      <c r="G1022" s="31"/>
      <c r="H1022" s="31"/>
      <c r="I1022" s="31"/>
      <c r="J1022" s="31"/>
      <c r="K1022" s="31"/>
      <c r="L1022" s="31"/>
      <c r="M1022" s="31"/>
      <c r="N1022" s="31"/>
      <c r="O1022" s="31"/>
      <c r="P1022" s="31"/>
      <c r="Q1022" s="31"/>
      <c r="R1022" s="31"/>
    </row>
    <row r="1023" spans="6:18" x14ac:dyDescent="0.25">
      <c r="F1023" s="31"/>
      <c r="G1023" s="31"/>
      <c r="H1023" s="31"/>
      <c r="I1023" s="31"/>
      <c r="J1023" s="31"/>
      <c r="K1023" s="31"/>
      <c r="L1023" s="31"/>
      <c r="M1023" s="31"/>
      <c r="N1023" s="31"/>
      <c r="O1023" s="31"/>
      <c r="P1023" s="31"/>
      <c r="Q1023" s="31"/>
      <c r="R1023" s="31"/>
    </row>
    <row r="1024" spans="6:18" x14ac:dyDescent="0.25">
      <c r="F1024" s="31"/>
      <c r="G1024" s="31"/>
      <c r="H1024" s="31"/>
      <c r="I1024" s="31"/>
      <c r="J1024" s="31"/>
      <c r="K1024" s="31"/>
      <c r="L1024" s="31"/>
      <c r="M1024" s="31"/>
      <c r="N1024" s="31"/>
      <c r="O1024" s="31"/>
      <c r="P1024" s="31"/>
      <c r="Q1024" s="31"/>
      <c r="R1024" s="31"/>
    </row>
    <row r="1025" spans="6:18" x14ac:dyDescent="0.25">
      <c r="F1025" s="31"/>
      <c r="G1025" s="31"/>
      <c r="H1025" s="31"/>
      <c r="I1025" s="31"/>
      <c r="J1025" s="31"/>
      <c r="K1025" s="31"/>
      <c r="L1025" s="31"/>
      <c r="M1025" s="31"/>
      <c r="N1025" s="31"/>
      <c r="O1025" s="31"/>
      <c r="P1025" s="31"/>
      <c r="Q1025" s="31"/>
      <c r="R1025" s="31"/>
    </row>
    <row r="1026" spans="6:18" x14ac:dyDescent="0.25">
      <c r="F1026" s="31"/>
      <c r="G1026" s="31"/>
      <c r="H1026" s="31"/>
      <c r="I1026" s="31"/>
      <c r="J1026" s="31"/>
      <c r="K1026" s="31"/>
      <c r="L1026" s="31"/>
      <c r="M1026" s="31"/>
      <c r="N1026" s="31"/>
      <c r="O1026" s="31"/>
      <c r="P1026" s="31"/>
      <c r="Q1026" s="31"/>
      <c r="R1026" s="31"/>
    </row>
    <row r="1027" spans="6:18" x14ac:dyDescent="0.25">
      <c r="F1027" s="31"/>
      <c r="G1027" s="31"/>
      <c r="H1027" s="31"/>
      <c r="I1027" s="31"/>
      <c r="J1027" s="31"/>
      <c r="K1027" s="31"/>
      <c r="L1027" s="31"/>
      <c r="M1027" s="31"/>
      <c r="N1027" s="31"/>
      <c r="O1027" s="31"/>
      <c r="P1027" s="31"/>
      <c r="Q1027" s="31"/>
      <c r="R1027" s="31"/>
    </row>
    <row r="1028" spans="6:18" x14ac:dyDescent="0.25">
      <c r="F1028" s="31"/>
      <c r="G1028" s="31"/>
      <c r="H1028" s="31"/>
      <c r="I1028" s="31"/>
      <c r="J1028" s="31"/>
      <c r="K1028" s="31"/>
      <c r="L1028" s="31"/>
      <c r="M1028" s="31"/>
      <c r="N1028" s="31"/>
      <c r="O1028" s="31"/>
      <c r="P1028" s="31"/>
      <c r="Q1028" s="31"/>
      <c r="R1028" s="31"/>
    </row>
    <row r="1029" spans="6:18" x14ac:dyDescent="0.25">
      <c r="F1029" s="31"/>
      <c r="G1029" s="31"/>
      <c r="H1029" s="31"/>
      <c r="I1029" s="31"/>
      <c r="J1029" s="31"/>
      <c r="K1029" s="31"/>
      <c r="L1029" s="31"/>
      <c r="M1029" s="31"/>
      <c r="N1029" s="31"/>
      <c r="O1029" s="31"/>
      <c r="P1029" s="31"/>
      <c r="Q1029" s="31"/>
      <c r="R1029" s="31"/>
    </row>
    <row r="1030" spans="6:18" x14ac:dyDescent="0.25">
      <c r="F1030" s="31"/>
      <c r="G1030" s="31"/>
      <c r="H1030" s="31"/>
      <c r="I1030" s="31"/>
      <c r="J1030" s="31"/>
      <c r="K1030" s="31"/>
      <c r="L1030" s="31"/>
      <c r="M1030" s="31"/>
      <c r="N1030" s="31"/>
      <c r="O1030" s="31"/>
      <c r="P1030" s="31"/>
      <c r="Q1030" s="31"/>
      <c r="R1030" s="31"/>
    </row>
    <row r="1031" spans="6:18" x14ac:dyDescent="0.25">
      <c r="F1031" s="31"/>
      <c r="G1031" s="31"/>
      <c r="H1031" s="31"/>
      <c r="I1031" s="31"/>
      <c r="J1031" s="31"/>
      <c r="K1031" s="31"/>
      <c r="L1031" s="31"/>
      <c r="M1031" s="31"/>
      <c r="N1031" s="31"/>
      <c r="O1031" s="31"/>
      <c r="P1031" s="31"/>
      <c r="Q1031" s="31"/>
      <c r="R1031" s="31"/>
    </row>
    <row r="1032" spans="6:18" x14ac:dyDescent="0.25">
      <c r="F1032" s="31"/>
      <c r="G1032" s="31"/>
      <c r="H1032" s="31"/>
      <c r="I1032" s="31"/>
      <c r="J1032" s="31"/>
      <c r="K1032" s="31"/>
      <c r="L1032" s="31"/>
      <c r="M1032" s="31"/>
      <c r="N1032" s="31"/>
      <c r="O1032" s="31"/>
      <c r="P1032" s="31"/>
      <c r="Q1032" s="31"/>
      <c r="R1032" s="31"/>
    </row>
    <row r="1033" spans="6:18" x14ac:dyDescent="0.25">
      <c r="F1033" s="31"/>
      <c r="G1033" s="31"/>
      <c r="H1033" s="31"/>
      <c r="I1033" s="31"/>
      <c r="J1033" s="31"/>
      <c r="K1033" s="31"/>
      <c r="L1033" s="31"/>
      <c r="M1033" s="31"/>
      <c r="N1033" s="31"/>
      <c r="O1033" s="31"/>
      <c r="P1033" s="31"/>
      <c r="Q1033" s="31"/>
      <c r="R1033" s="31"/>
    </row>
    <row r="1034" spans="6:18" x14ac:dyDescent="0.25">
      <c r="F1034" s="31"/>
      <c r="G1034" s="31"/>
      <c r="H1034" s="31"/>
      <c r="I1034" s="31"/>
      <c r="J1034" s="31"/>
      <c r="K1034" s="31"/>
      <c r="L1034" s="31"/>
      <c r="M1034" s="31"/>
      <c r="N1034" s="31"/>
      <c r="O1034" s="31"/>
      <c r="P1034" s="31"/>
      <c r="Q1034" s="31"/>
      <c r="R1034" s="31"/>
    </row>
    <row r="1035" spans="6:18" x14ac:dyDescent="0.25">
      <c r="F1035" s="31"/>
      <c r="G1035" s="31"/>
      <c r="H1035" s="31"/>
      <c r="I1035" s="31"/>
      <c r="J1035" s="31"/>
      <c r="K1035" s="31"/>
      <c r="L1035" s="31"/>
      <c r="M1035" s="31"/>
      <c r="N1035" s="31"/>
      <c r="O1035" s="31"/>
      <c r="P1035" s="31"/>
      <c r="Q1035" s="31"/>
      <c r="R1035" s="31"/>
    </row>
    <row r="1036" spans="6:18" x14ac:dyDescent="0.25">
      <c r="F1036" s="31"/>
      <c r="G1036" s="31"/>
      <c r="H1036" s="31"/>
      <c r="I1036" s="31"/>
      <c r="J1036" s="31"/>
      <c r="K1036" s="31"/>
      <c r="L1036" s="31"/>
      <c r="M1036" s="31"/>
      <c r="N1036" s="31"/>
      <c r="O1036" s="31"/>
      <c r="P1036" s="31"/>
      <c r="Q1036" s="31"/>
      <c r="R1036" s="31"/>
    </row>
    <row r="1037" spans="6:18" x14ac:dyDescent="0.25">
      <c r="F1037" s="31"/>
      <c r="G1037" s="31"/>
      <c r="H1037" s="31"/>
      <c r="I1037" s="31"/>
      <c r="J1037" s="31"/>
      <c r="K1037" s="31"/>
      <c r="L1037" s="31"/>
      <c r="M1037" s="31"/>
      <c r="N1037" s="31"/>
      <c r="O1037" s="31"/>
      <c r="P1037" s="31"/>
      <c r="Q1037" s="31"/>
      <c r="R1037" s="31"/>
    </row>
    <row r="1038" spans="6:18" x14ac:dyDescent="0.25">
      <c r="F1038" s="31"/>
      <c r="G1038" s="31"/>
      <c r="H1038" s="31"/>
      <c r="I1038" s="31"/>
      <c r="J1038" s="31"/>
      <c r="K1038" s="31"/>
      <c r="L1038" s="31"/>
      <c r="M1038" s="31"/>
      <c r="N1038" s="31"/>
      <c r="O1038" s="31"/>
      <c r="P1038" s="31"/>
      <c r="Q1038" s="31"/>
      <c r="R1038" s="31"/>
    </row>
    <row r="1039" spans="6:18" x14ac:dyDescent="0.25">
      <c r="F1039" s="31"/>
      <c r="G1039" s="31"/>
      <c r="H1039" s="31"/>
      <c r="I1039" s="31"/>
      <c r="J1039" s="31"/>
      <c r="K1039" s="31"/>
      <c r="L1039" s="31"/>
      <c r="M1039" s="31"/>
      <c r="N1039" s="31"/>
      <c r="O1039" s="31"/>
      <c r="P1039" s="31"/>
      <c r="Q1039" s="31"/>
      <c r="R1039" s="31"/>
    </row>
    <row r="1040" spans="6:18" x14ac:dyDescent="0.25">
      <c r="F1040" s="31"/>
      <c r="G1040" s="31"/>
      <c r="H1040" s="31"/>
      <c r="I1040" s="31"/>
      <c r="J1040" s="31"/>
      <c r="K1040" s="31"/>
      <c r="L1040" s="31"/>
      <c r="M1040" s="31"/>
      <c r="N1040" s="31"/>
      <c r="O1040" s="31"/>
      <c r="P1040" s="31"/>
      <c r="Q1040" s="31"/>
      <c r="R1040" s="31"/>
    </row>
    <row r="1041" spans="6:18" x14ac:dyDescent="0.25">
      <c r="F1041" s="31"/>
      <c r="G1041" s="31"/>
      <c r="H1041" s="31"/>
      <c r="I1041" s="31"/>
      <c r="J1041" s="31"/>
      <c r="K1041" s="31"/>
      <c r="L1041" s="31"/>
      <c r="M1041" s="31"/>
      <c r="N1041" s="31"/>
      <c r="O1041" s="31"/>
      <c r="P1041" s="31"/>
      <c r="Q1041" s="31"/>
      <c r="R1041" s="31"/>
    </row>
    <row r="1042" spans="6:18" x14ac:dyDescent="0.25">
      <c r="F1042" s="31"/>
      <c r="G1042" s="31"/>
      <c r="H1042" s="31"/>
      <c r="I1042" s="31"/>
      <c r="J1042" s="31"/>
      <c r="K1042" s="31"/>
      <c r="L1042" s="31"/>
      <c r="M1042" s="31"/>
      <c r="N1042" s="31"/>
      <c r="O1042" s="31"/>
      <c r="P1042" s="31"/>
      <c r="Q1042" s="31"/>
      <c r="R1042" s="31"/>
    </row>
    <row r="1043" spans="6:18" x14ac:dyDescent="0.25">
      <c r="F1043" s="31"/>
      <c r="G1043" s="31"/>
      <c r="H1043" s="31"/>
      <c r="I1043" s="31"/>
      <c r="J1043" s="31"/>
      <c r="K1043" s="31"/>
      <c r="L1043" s="31"/>
      <c r="M1043" s="31"/>
      <c r="N1043" s="31"/>
      <c r="O1043" s="31"/>
      <c r="P1043" s="31"/>
      <c r="Q1043" s="31"/>
      <c r="R1043" s="31"/>
    </row>
    <row r="1044" spans="6:18" x14ac:dyDescent="0.25">
      <c r="F1044" s="31"/>
      <c r="G1044" s="31"/>
      <c r="H1044" s="31"/>
      <c r="I1044" s="31"/>
      <c r="J1044" s="31"/>
      <c r="K1044" s="31"/>
      <c r="L1044" s="31"/>
      <c r="M1044" s="31"/>
      <c r="N1044" s="31"/>
      <c r="O1044" s="31"/>
      <c r="P1044" s="31"/>
      <c r="Q1044" s="31"/>
      <c r="R1044" s="31"/>
    </row>
    <row r="1045" spans="6:18" x14ac:dyDescent="0.25">
      <c r="F1045" s="31"/>
      <c r="G1045" s="31"/>
      <c r="H1045" s="31"/>
      <c r="I1045" s="31"/>
      <c r="J1045" s="31"/>
      <c r="K1045" s="31"/>
      <c r="L1045" s="31"/>
      <c r="M1045" s="31"/>
      <c r="N1045" s="31"/>
      <c r="O1045" s="31"/>
      <c r="P1045" s="31"/>
      <c r="Q1045" s="31"/>
      <c r="R1045" s="31"/>
    </row>
    <row r="1046" spans="6:18" x14ac:dyDescent="0.25">
      <c r="F1046" s="31"/>
      <c r="G1046" s="31"/>
      <c r="H1046" s="31"/>
      <c r="I1046" s="31"/>
      <c r="J1046" s="31"/>
      <c r="K1046" s="31"/>
      <c r="L1046" s="31"/>
      <c r="M1046" s="31"/>
      <c r="N1046" s="31"/>
      <c r="O1046" s="31"/>
      <c r="P1046" s="31"/>
      <c r="Q1046" s="31"/>
      <c r="R1046" s="31"/>
    </row>
    <row r="1047" spans="6:18" x14ac:dyDescent="0.25">
      <c r="F1047" s="31"/>
      <c r="G1047" s="31"/>
      <c r="H1047" s="31"/>
      <c r="I1047" s="31"/>
      <c r="J1047" s="31"/>
      <c r="K1047" s="31"/>
      <c r="L1047" s="31"/>
      <c r="M1047" s="31"/>
      <c r="N1047" s="31"/>
      <c r="O1047" s="31"/>
      <c r="P1047" s="31"/>
      <c r="Q1047" s="31"/>
      <c r="R1047" s="31"/>
    </row>
    <row r="1048" spans="6:18" x14ac:dyDescent="0.25">
      <c r="F1048" s="31"/>
      <c r="G1048" s="31"/>
      <c r="H1048" s="31"/>
      <c r="I1048" s="31"/>
      <c r="J1048" s="31"/>
      <c r="K1048" s="31"/>
      <c r="L1048" s="31"/>
      <c r="M1048" s="31"/>
      <c r="N1048" s="31"/>
      <c r="O1048" s="31"/>
      <c r="P1048" s="31"/>
      <c r="Q1048" s="31"/>
      <c r="R1048" s="31"/>
    </row>
    <row r="1049" spans="6:18" x14ac:dyDescent="0.25">
      <c r="F1049" s="31"/>
      <c r="G1049" s="31"/>
      <c r="H1049" s="31"/>
      <c r="I1049" s="31"/>
      <c r="J1049" s="31"/>
      <c r="K1049" s="31"/>
      <c r="L1049" s="31"/>
      <c r="M1049" s="31"/>
      <c r="N1049" s="31"/>
      <c r="O1049" s="31"/>
      <c r="P1049" s="31"/>
      <c r="Q1049" s="31"/>
      <c r="R1049" s="31"/>
    </row>
    <row r="1050" spans="6:18" x14ac:dyDescent="0.25">
      <c r="F1050" s="31"/>
      <c r="G1050" s="31"/>
      <c r="H1050" s="31"/>
      <c r="I1050" s="31"/>
      <c r="J1050" s="31"/>
      <c r="K1050" s="31"/>
      <c r="L1050" s="31"/>
      <c r="M1050" s="31"/>
      <c r="N1050" s="31"/>
      <c r="O1050" s="31"/>
      <c r="P1050" s="31"/>
      <c r="Q1050" s="31"/>
      <c r="R1050" s="31"/>
    </row>
    <row r="1051" spans="6:18" x14ac:dyDescent="0.25">
      <c r="F1051" s="31"/>
      <c r="G1051" s="31"/>
      <c r="H1051" s="31"/>
      <c r="I1051" s="31"/>
      <c r="J1051" s="31"/>
      <c r="K1051" s="31"/>
      <c r="L1051" s="31"/>
      <c r="M1051" s="31"/>
      <c r="N1051" s="31"/>
      <c r="O1051" s="31"/>
      <c r="P1051" s="31"/>
      <c r="Q1051" s="31"/>
      <c r="R1051" s="31"/>
    </row>
    <row r="1052" spans="6:18" x14ac:dyDescent="0.25">
      <c r="F1052" s="31"/>
      <c r="G1052" s="31"/>
      <c r="H1052" s="31"/>
      <c r="I1052" s="31"/>
      <c r="J1052" s="31"/>
      <c r="K1052" s="31"/>
      <c r="L1052" s="31"/>
      <c r="M1052" s="31"/>
      <c r="N1052" s="31"/>
      <c r="O1052" s="31"/>
      <c r="P1052" s="31"/>
      <c r="Q1052" s="31"/>
      <c r="R1052" s="31"/>
    </row>
    <row r="1053" spans="6:18" x14ac:dyDescent="0.25">
      <c r="F1053" s="31"/>
      <c r="G1053" s="31"/>
      <c r="H1053" s="31"/>
      <c r="I1053" s="31"/>
      <c r="J1053" s="31"/>
      <c r="K1053" s="31"/>
      <c r="L1053" s="31"/>
      <c r="M1053" s="31"/>
      <c r="N1053" s="31"/>
      <c r="O1053" s="31"/>
      <c r="P1053" s="31"/>
      <c r="Q1053" s="31"/>
      <c r="R1053" s="31"/>
    </row>
    <row r="1054" spans="6:18" x14ac:dyDescent="0.25">
      <c r="F1054" s="31"/>
      <c r="G1054" s="31"/>
      <c r="H1054" s="31"/>
      <c r="I1054" s="31"/>
      <c r="J1054" s="31"/>
      <c r="K1054" s="31"/>
      <c r="L1054" s="31"/>
      <c r="M1054" s="31"/>
      <c r="N1054" s="31"/>
      <c r="O1054" s="31"/>
      <c r="P1054" s="31"/>
      <c r="Q1054" s="31"/>
      <c r="R1054" s="31"/>
    </row>
    <row r="1055" spans="6:18" x14ac:dyDescent="0.25">
      <c r="F1055" s="31"/>
      <c r="G1055" s="31"/>
      <c r="H1055" s="31"/>
      <c r="I1055" s="31"/>
      <c r="J1055" s="31"/>
      <c r="K1055" s="31"/>
      <c r="L1055" s="31"/>
      <c r="M1055" s="31"/>
      <c r="N1055" s="31"/>
      <c r="O1055" s="31"/>
      <c r="P1055" s="31"/>
      <c r="Q1055" s="31"/>
      <c r="R1055" s="31"/>
    </row>
    <row r="1056" spans="6:18" x14ac:dyDescent="0.25">
      <c r="F1056" s="31"/>
      <c r="G1056" s="31"/>
      <c r="H1056" s="31"/>
      <c r="I1056" s="31"/>
      <c r="J1056" s="31"/>
      <c r="K1056" s="31"/>
      <c r="L1056" s="31"/>
      <c r="M1056" s="31"/>
      <c r="N1056" s="31"/>
      <c r="O1056" s="31"/>
      <c r="P1056" s="31"/>
      <c r="Q1056" s="31"/>
      <c r="R1056" s="31"/>
    </row>
    <row r="1057" spans="6:18" x14ac:dyDescent="0.25">
      <c r="F1057" s="31"/>
      <c r="G1057" s="31"/>
      <c r="H1057" s="31"/>
      <c r="I1057" s="31"/>
      <c r="J1057" s="31"/>
      <c r="K1057" s="31"/>
      <c r="L1057" s="31"/>
      <c r="M1057" s="31"/>
      <c r="N1057" s="31"/>
      <c r="O1057" s="31"/>
      <c r="P1057" s="31"/>
      <c r="Q1057" s="31"/>
      <c r="R1057" s="31"/>
    </row>
    <row r="1058" spans="6:18" x14ac:dyDescent="0.25">
      <c r="F1058" s="31"/>
      <c r="G1058" s="31"/>
      <c r="H1058" s="31"/>
      <c r="I1058" s="31"/>
      <c r="J1058" s="31"/>
      <c r="K1058" s="31"/>
      <c r="L1058" s="31"/>
      <c r="M1058" s="31"/>
      <c r="N1058" s="31"/>
      <c r="O1058" s="31"/>
      <c r="P1058" s="31"/>
      <c r="Q1058" s="31"/>
      <c r="R1058" s="31"/>
    </row>
    <row r="1059" spans="6:18" x14ac:dyDescent="0.25">
      <c r="F1059" s="31"/>
      <c r="G1059" s="31"/>
      <c r="H1059" s="31"/>
      <c r="I1059" s="31"/>
      <c r="J1059" s="31"/>
      <c r="K1059" s="31"/>
      <c r="L1059" s="31"/>
      <c r="M1059" s="31"/>
      <c r="N1059" s="31"/>
      <c r="O1059" s="31"/>
      <c r="P1059" s="31"/>
      <c r="Q1059" s="31"/>
      <c r="R1059" s="31"/>
    </row>
    <row r="1060" spans="6:18" x14ac:dyDescent="0.25">
      <c r="F1060" s="31"/>
      <c r="G1060" s="31"/>
      <c r="H1060" s="31"/>
      <c r="I1060" s="31"/>
      <c r="J1060" s="31"/>
      <c r="K1060" s="31"/>
      <c r="L1060" s="31"/>
      <c r="M1060" s="31"/>
      <c r="N1060" s="31"/>
      <c r="O1060" s="31"/>
      <c r="P1060" s="31"/>
      <c r="Q1060" s="31"/>
      <c r="R1060" s="31"/>
    </row>
    <row r="1061" spans="6:18" x14ac:dyDescent="0.25">
      <c r="F1061" s="31"/>
      <c r="G1061" s="31"/>
      <c r="H1061" s="31"/>
      <c r="I1061" s="31"/>
      <c r="J1061" s="31"/>
      <c r="K1061" s="31"/>
      <c r="L1061" s="31"/>
      <c r="M1061" s="31"/>
      <c r="N1061" s="31"/>
      <c r="O1061" s="31"/>
      <c r="P1061" s="31"/>
      <c r="Q1061" s="31"/>
      <c r="R1061" s="31"/>
    </row>
    <row r="1062" spans="6:18" x14ac:dyDescent="0.25">
      <c r="F1062" s="31"/>
      <c r="G1062" s="31"/>
      <c r="H1062" s="31"/>
      <c r="I1062" s="31"/>
      <c r="J1062" s="31"/>
      <c r="K1062" s="31"/>
      <c r="L1062" s="31"/>
      <c r="M1062" s="31"/>
      <c r="N1062" s="31"/>
      <c r="O1062" s="31"/>
      <c r="P1062" s="31"/>
      <c r="Q1062" s="31"/>
      <c r="R1062" s="31"/>
    </row>
    <row r="1063" spans="6:18" x14ac:dyDescent="0.25">
      <c r="F1063" s="31"/>
      <c r="G1063" s="31"/>
      <c r="H1063" s="31"/>
      <c r="I1063" s="31"/>
      <c r="J1063" s="31"/>
      <c r="K1063" s="31"/>
      <c r="L1063" s="31"/>
      <c r="M1063" s="31"/>
      <c r="N1063" s="31"/>
      <c r="O1063" s="31"/>
      <c r="P1063" s="31"/>
      <c r="Q1063" s="31"/>
      <c r="R1063" s="31"/>
    </row>
    <row r="1064" spans="6:18" x14ac:dyDescent="0.25">
      <c r="F1064" s="31"/>
      <c r="G1064" s="31"/>
      <c r="H1064" s="31"/>
      <c r="I1064" s="31"/>
      <c r="J1064" s="31"/>
      <c r="K1064" s="31"/>
      <c r="L1064" s="31"/>
      <c r="M1064" s="31"/>
      <c r="N1064" s="31"/>
      <c r="O1064" s="31"/>
      <c r="P1064" s="31"/>
      <c r="Q1064" s="31"/>
      <c r="R1064" s="31"/>
    </row>
    <row r="1065" spans="6:18" x14ac:dyDescent="0.25">
      <c r="F1065" s="31"/>
      <c r="G1065" s="31"/>
      <c r="H1065" s="31"/>
      <c r="I1065" s="31"/>
      <c r="J1065" s="31"/>
      <c r="K1065" s="31"/>
      <c r="L1065" s="31"/>
      <c r="M1065" s="31"/>
      <c r="N1065" s="31"/>
      <c r="O1065" s="31"/>
      <c r="P1065" s="31"/>
      <c r="Q1065" s="31"/>
      <c r="R1065" s="31"/>
    </row>
    <row r="1066" spans="6:18" x14ac:dyDescent="0.25">
      <c r="F1066" s="31"/>
      <c r="G1066" s="31"/>
      <c r="H1066" s="31"/>
      <c r="I1066" s="31"/>
      <c r="J1066" s="31"/>
      <c r="K1066" s="31"/>
      <c r="L1066" s="31"/>
      <c r="M1066" s="31"/>
      <c r="N1066" s="31"/>
      <c r="O1066" s="31"/>
      <c r="P1066" s="31"/>
      <c r="Q1066" s="31"/>
      <c r="R1066" s="31"/>
    </row>
    <row r="1067" spans="6:18" x14ac:dyDescent="0.25">
      <c r="F1067" s="31"/>
      <c r="G1067" s="31"/>
      <c r="H1067" s="31"/>
      <c r="I1067" s="31"/>
      <c r="J1067" s="31"/>
      <c r="K1067" s="31"/>
      <c r="L1067" s="31"/>
      <c r="M1067" s="31"/>
      <c r="N1067" s="31"/>
      <c r="O1067" s="31"/>
      <c r="P1067" s="31"/>
      <c r="Q1067" s="31"/>
      <c r="R1067" s="31"/>
    </row>
    <row r="1068" spans="6:18" x14ac:dyDescent="0.25">
      <c r="F1068" s="31"/>
      <c r="G1068" s="31"/>
      <c r="H1068" s="31"/>
      <c r="I1068" s="31"/>
      <c r="J1068" s="31"/>
      <c r="K1068" s="31"/>
      <c r="L1068" s="31"/>
      <c r="M1068" s="31"/>
      <c r="N1068" s="31"/>
      <c r="O1068" s="31"/>
      <c r="P1068" s="31"/>
      <c r="Q1068" s="31"/>
      <c r="R1068" s="31"/>
    </row>
    <row r="1069" spans="6:18" x14ac:dyDescent="0.25">
      <c r="F1069" s="31"/>
      <c r="G1069" s="31"/>
      <c r="H1069" s="31"/>
      <c r="I1069" s="31"/>
      <c r="J1069" s="31"/>
      <c r="K1069" s="31"/>
      <c r="L1069" s="31"/>
      <c r="M1069" s="31"/>
      <c r="N1069" s="31"/>
      <c r="O1069" s="31"/>
      <c r="P1069" s="31"/>
      <c r="Q1069" s="31"/>
      <c r="R1069" s="31"/>
    </row>
    <row r="1070" spans="6:18" x14ac:dyDescent="0.25">
      <c r="F1070" s="31"/>
      <c r="G1070" s="31"/>
      <c r="H1070" s="31"/>
      <c r="I1070" s="31"/>
      <c r="J1070" s="31"/>
      <c r="K1070" s="31"/>
      <c r="L1070" s="31"/>
      <c r="M1070" s="31"/>
      <c r="N1070" s="31"/>
      <c r="O1070" s="31"/>
      <c r="P1070" s="31"/>
      <c r="Q1070" s="31"/>
      <c r="R1070" s="31"/>
    </row>
    <row r="1071" spans="6:18" x14ac:dyDescent="0.25">
      <c r="F1071" s="31"/>
      <c r="G1071" s="31"/>
      <c r="H1071" s="31"/>
      <c r="I1071" s="31"/>
      <c r="J1071" s="31"/>
      <c r="K1071" s="31"/>
      <c r="L1071" s="31"/>
      <c r="M1071" s="31"/>
      <c r="N1071" s="31"/>
      <c r="O1071" s="31"/>
      <c r="P1071" s="31"/>
      <c r="Q1071" s="31"/>
      <c r="R1071" s="31"/>
    </row>
    <row r="1072" spans="6:18" x14ac:dyDescent="0.25">
      <c r="F1072" s="31"/>
      <c r="G1072" s="31"/>
      <c r="H1072" s="31"/>
      <c r="I1072" s="31"/>
      <c r="J1072" s="31"/>
      <c r="K1072" s="31"/>
      <c r="L1072" s="31"/>
      <c r="M1072" s="31"/>
      <c r="N1072" s="31"/>
      <c r="O1072" s="31"/>
      <c r="P1072" s="31"/>
      <c r="Q1072" s="31"/>
      <c r="R1072" s="31"/>
    </row>
    <row r="1073" spans="6:18" x14ac:dyDescent="0.25">
      <c r="F1073" s="31"/>
      <c r="G1073" s="31"/>
      <c r="H1073" s="31"/>
      <c r="I1073" s="31"/>
      <c r="J1073" s="31"/>
      <c r="K1073" s="31"/>
      <c r="L1073" s="31"/>
      <c r="M1073" s="31"/>
      <c r="N1073" s="31"/>
      <c r="O1073" s="31"/>
      <c r="P1073" s="31"/>
      <c r="Q1073" s="31"/>
      <c r="R1073" s="31"/>
    </row>
    <row r="1074" spans="6:18" x14ac:dyDescent="0.25">
      <c r="F1074" s="31"/>
      <c r="G1074" s="31"/>
      <c r="H1074" s="31"/>
      <c r="I1074" s="31"/>
      <c r="J1074" s="31"/>
      <c r="K1074" s="31"/>
      <c r="L1074" s="31"/>
      <c r="M1074" s="31"/>
      <c r="N1074" s="31"/>
      <c r="O1074" s="31"/>
      <c r="P1074" s="31"/>
      <c r="Q1074" s="31"/>
      <c r="R1074" s="31"/>
    </row>
    <row r="1075" spans="6:18" x14ac:dyDescent="0.25">
      <c r="F1075" s="31"/>
      <c r="G1075" s="31"/>
      <c r="H1075" s="31"/>
      <c r="I1075" s="31"/>
      <c r="J1075" s="31"/>
      <c r="K1075" s="31"/>
      <c r="L1075" s="31"/>
      <c r="M1075" s="31"/>
      <c r="N1075" s="31"/>
      <c r="O1075" s="31"/>
      <c r="P1075" s="31"/>
      <c r="Q1075" s="31"/>
      <c r="R1075" s="31"/>
    </row>
    <row r="1076" spans="6:18" x14ac:dyDescent="0.25">
      <c r="F1076" s="31"/>
      <c r="G1076" s="31"/>
      <c r="H1076" s="31"/>
      <c r="I1076" s="31"/>
      <c r="J1076" s="31"/>
      <c r="K1076" s="31"/>
      <c r="L1076" s="31"/>
      <c r="M1076" s="31"/>
      <c r="N1076" s="31"/>
      <c r="O1076" s="31"/>
      <c r="P1076" s="31"/>
      <c r="Q1076" s="31"/>
      <c r="R1076" s="31"/>
    </row>
    <row r="1077" spans="6:18" x14ac:dyDescent="0.25">
      <c r="F1077" s="31"/>
      <c r="G1077" s="31"/>
      <c r="H1077" s="31"/>
      <c r="I1077" s="31"/>
      <c r="J1077" s="31"/>
      <c r="K1077" s="31"/>
      <c r="L1077" s="31"/>
      <c r="M1077" s="31"/>
      <c r="N1077" s="31"/>
      <c r="O1077" s="31"/>
      <c r="P1077" s="31"/>
      <c r="Q1077" s="31"/>
      <c r="R1077" s="31"/>
    </row>
    <row r="1078" spans="6:18" x14ac:dyDescent="0.25">
      <c r="F1078" s="31"/>
      <c r="G1078" s="31"/>
      <c r="H1078" s="31"/>
      <c r="I1078" s="31"/>
      <c r="J1078" s="31"/>
      <c r="K1078" s="31"/>
      <c r="L1078" s="31"/>
      <c r="M1078" s="31"/>
      <c r="N1078" s="31"/>
      <c r="O1078" s="31"/>
      <c r="P1078" s="31"/>
      <c r="Q1078" s="31"/>
      <c r="R1078" s="31"/>
    </row>
    <row r="1079" spans="6:18" x14ac:dyDescent="0.25">
      <c r="F1079" s="31"/>
      <c r="G1079" s="31"/>
      <c r="H1079" s="31"/>
      <c r="I1079" s="31"/>
      <c r="J1079" s="31"/>
      <c r="K1079" s="31"/>
      <c r="L1079" s="31"/>
      <c r="M1079" s="31"/>
      <c r="N1079" s="31"/>
      <c r="O1079" s="31"/>
      <c r="P1079" s="31"/>
      <c r="Q1079" s="31"/>
      <c r="R1079" s="31"/>
    </row>
    <row r="1080" spans="6:18" x14ac:dyDescent="0.25">
      <c r="F1080" s="31"/>
      <c r="G1080" s="31"/>
      <c r="H1080" s="31"/>
      <c r="I1080" s="31"/>
      <c r="J1080" s="31"/>
      <c r="K1080" s="31"/>
      <c r="L1080" s="31"/>
      <c r="M1080" s="31"/>
      <c r="N1080" s="31"/>
      <c r="O1080" s="31"/>
      <c r="P1080" s="31"/>
      <c r="Q1080" s="31"/>
      <c r="R1080" s="31"/>
    </row>
    <row r="1081" spans="6:18" x14ac:dyDescent="0.25">
      <c r="F1081" s="31"/>
      <c r="G1081" s="31"/>
      <c r="H1081" s="31"/>
      <c r="I1081" s="31"/>
      <c r="J1081" s="31"/>
      <c r="K1081" s="31"/>
      <c r="L1081" s="31"/>
      <c r="M1081" s="31"/>
      <c r="N1081" s="31"/>
      <c r="O1081" s="31"/>
      <c r="P1081" s="31"/>
      <c r="Q1081" s="31"/>
      <c r="R1081" s="31"/>
    </row>
    <row r="1082" spans="6:18" x14ac:dyDescent="0.25">
      <c r="F1082" s="31"/>
      <c r="G1082" s="31"/>
      <c r="H1082" s="31"/>
      <c r="I1082" s="31"/>
      <c r="J1082" s="31"/>
      <c r="K1082" s="31"/>
      <c r="L1082" s="31"/>
      <c r="M1082" s="31"/>
      <c r="N1082" s="31"/>
      <c r="O1082" s="31"/>
      <c r="P1082" s="31"/>
      <c r="Q1082" s="31"/>
      <c r="R1082" s="31"/>
    </row>
    <row r="1083" spans="6:18" x14ac:dyDescent="0.25">
      <c r="F1083" s="31"/>
      <c r="G1083" s="31"/>
      <c r="H1083" s="31"/>
      <c r="I1083" s="31"/>
      <c r="J1083" s="31"/>
      <c r="K1083" s="31"/>
      <c r="L1083" s="31"/>
      <c r="M1083" s="31"/>
      <c r="N1083" s="31"/>
      <c r="O1083" s="31"/>
      <c r="P1083" s="31"/>
      <c r="Q1083" s="31"/>
      <c r="R1083" s="31"/>
    </row>
    <row r="1084" spans="6:18" x14ac:dyDescent="0.25">
      <c r="F1084" s="31"/>
      <c r="G1084" s="31"/>
      <c r="H1084" s="31"/>
      <c r="I1084" s="31"/>
      <c r="J1084" s="31"/>
      <c r="K1084" s="31"/>
      <c r="L1084" s="31"/>
      <c r="M1084" s="31"/>
      <c r="N1084" s="31"/>
      <c r="O1084" s="31"/>
      <c r="P1084" s="31"/>
      <c r="Q1084" s="31"/>
      <c r="R1084" s="31"/>
    </row>
    <row r="1085" spans="6:18" x14ac:dyDescent="0.25">
      <c r="F1085" s="31"/>
      <c r="G1085" s="31"/>
      <c r="H1085" s="31"/>
      <c r="I1085" s="31"/>
      <c r="J1085" s="31"/>
      <c r="K1085" s="31"/>
      <c r="L1085" s="31"/>
      <c r="M1085" s="31"/>
      <c r="N1085" s="31"/>
      <c r="O1085" s="31"/>
      <c r="P1085" s="31"/>
      <c r="Q1085" s="31"/>
      <c r="R1085" s="31"/>
    </row>
    <row r="1086" spans="6:18" x14ac:dyDescent="0.25">
      <c r="F1086" s="31"/>
      <c r="G1086" s="31"/>
      <c r="H1086" s="31"/>
      <c r="I1086" s="31"/>
      <c r="J1086" s="31"/>
      <c r="K1086" s="31"/>
      <c r="L1086" s="31"/>
      <c r="M1086" s="31"/>
      <c r="N1086" s="31"/>
      <c r="O1086" s="31"/>
      <c r="P1086" s="31"/>
      <c r="Q1086" s="31"/>
      <c r="R1086" s="31"/>
    </row>
    <row r="1087" spans="6:18" x14ac:dyDescent="0.25">
      <c r="F1087" s="31"/>
      <c r="G1087" s="31"/>
      <c r="H1087" s="31"/>
      <c r="I1087" s="31"/>
      <c r="J1087" s="31"/>
      <c r="K1087" s="31"/>
      <c r="L1087" s="31"/>
      <c r="M1087" s="31"/>
      <c r="N1087" s="31"/>
      <c r="O1087" s="31"/>
      <c r="P1087" s="31"/>
      <c r="Q1087" s="31"/>
      <c r="R1087" s="31"/>
    </row>
    <row r="1088" spans="6:18" x14ac:dyDescent="0.25">
      <c r="F1088" s="31"/>
      <c r="G1088" s="31"/>
      <c r="H1088" s="31"/>
      <c r="I1088" s="31"/>
      <c r="J1088" s="31"/>
      <c r="K1088" s="31"/>
      <c r="L1088" s="31"/>
      <c r="M1088" s="31"/>
      <c r="N1088" s="31"/>
      <c r="O1088" s="31"/>
      <c r="P1088" s="31"/>
      <c r="Q1088" s="31"/>
      <c r="R1088" s="31"/>
    </row>
    <row r="1089" spans="6:18" x14ac:dyDescent="0.25">
      <c r="F1089" s="31"/>
      <c r="G1089" s="31"/>
      <c r="H1089" s="31"/>
      <c r="I1089" s="31"/>
      <c r="J1089" s="31"/>
      <c r="K1089" s="31"/>
      <c r="L1089" s="31"/>
      <c r="M1089" s="31"/>
      <c r="N1089" s="31"/>
      <c r="O1089" s="31"/>
      <c r="P1089" s="31"/>
      <c r="Q1089" s="31"/>
      <c r="R1089" s="31"/>
    </row>
    <row r="1090" spans="6:18" x14ac:dyDescent="0.25">
      <c r="F1090" s="31"/>
      <c r="G1090" s="31"/>
      <c r="H1090" s="31"/>
      <c r="I1090" s="31"/>
      <c r="J1090" s="31"/>
      <c r="K1090" s="31"/>
      <c r="L1090" s="31"/>
      <c r="M1090" s="31"/>
      <c r="N1090" s="31"/>
      <c r="O1090" s="31"/>
      <c r="P1090" s="31"/>
      <c r="Q1090" s="31"/>
      <c r="R1090" s="31"/>
    </row>
    <row r="1091" spans="6:18" x14ac:dyDescent="0.25">
      <c r="F1091" s="31"/>
      <c r="G1091" s="31"/>
      <c r="H1091" s="31"/>
      <c r="I1091" s="31"/>
      <c r="J1091" s="31"/>
      <c r="K1091" s="31"/>
      <c r="L1091" s="31"/>
      <c r="M1091" s="31"/>
      <c r="N1091" s="31"/>
      <c r="O1091" s="31"/>
      <c r="P1091" s="31"/>
      <c r="Q1091" s="31"/>
      <c r="R1091" s="31"/>
    </row>
    <row r="1092" spans="6:18" x14ac:dyDescent="0.25">
      <c r="F1092" s="31"/>
      <c r="G1092" s="31"/>
      <c r="H1092" s="31"/>
      <c r="I1092" s="31"/>
      <c r="J1092" s="31"/>
      <c r="K1092" s="31"/>
      <c r="L1092" s="31"/>
      <c r="M1092" s="31"/>
      <c r="N1092" s="31"/>
      <c r="O1092" s="31"/>
      <c r="P1092" s="31"/>
      <c r="Q1092" s="31"/>
      <c r="R1092" s="31"/>
    </row>
    <row r="1093" spans="6:18" x14ac:dyDescent="0.25">
      <c r="F1093" s="31"/>
      <c r="G1093" s="31"/>
      <c r="H1093" s="31"/>
      <c r="I1093" s="31"/>
      <c r="J1093" s="31"/>
      <c r="K1093" s="31"/>
      <c r="L1093" s="31"/>
      <c r="M1093" s="31"/>
      <c r="N1093" s="31"/>
      <c r="O1093" s="31"/>
      <c r="P1093" s="31"/>
      <c r="Q1093" s="31"/>
      <c r="R1093" s="31"/>
    </row>
    <row r="1094" spans="6:18" x14ac:dyDescent="0.25">
      <c r="F1094" s="31"/>
      <c r="G1094" s="31"/>
      <c r="H1094" s="31"/>
      <c r="I1094" s="31"/>
      <c r="J1094" s="31"/>
      <c r="K1094" s="31"/>
      <c r="L1094" s="31"/>
      <c r="M1094" s="31"/>
      <c r="N1094" s="31"/>
      <c r="O1094" s="31"/>
      <c r="P1094" s="31"/>
      <c r="Q1094" s="31"/>
      <c r="R1094" s="31"/>
    </row>
    <row r="1095" spans="6:18" x14ac:dyDescent="0.25">
      <c r="F1095" s="31"/>
      <c r="G1095" s="31"/>
      <c r="H1095" s="31"/>
      <c r="I1095" s="31"/>
      <c r="J1095" s="31"/>
      <c r="K1095" s="31"/>
      <c r="L1095" s="31"/>
      <c r="M1095" s="31"/>
      <c r="N1095" s="31"/>
      <c r="O1095" s="31"/>
      <c r="P1095" s="31"/>
      <c r="Q1095" s="31"/>
      <c r="R1095" s="31"/>
    </row>
    <row r="1096" spans="6:18" x14ac:dyDescent="0.25">
      <c r="F1096" s="31"/>
      <c r="G1096" s="31"/>
      <c r="H1096" s="31"/>
      <c r="I1096" s="31"/>
      <c r="J1096" s="31"/>
      <c r="K1096" s="31"/>
      <c r="L1096" s="31"/>
      <c r="M1096" s="31"/>
      <c r="N1096" s="31"/>
      <c r="O1096" s="31"/>
      <c r="P1096" s="31"/>
      <c r="Q1096" s="31"/>
      <c r="R1096" s="31"/>
    </row>
    <row r="1097" spans="6:18" x14ac:dyDescent="0.25">
      <c r="F1097" s="31"/>
      <c r="G1097" s="31"/>
      <c r="H1097" s="31"/>
      <c r="I1097" s="31"/>
      <c r="J1097" s="31"/>
      <c r="K1097" s="31"/>
      <c r="L1097" s="31"/>
      <c r="M1097" s="31"/>
      <c r="N1097" s="31"/>
      <c r="O1097" s="31"/>
      <c r="P1097" s="31"/>
      <c r="Q1097" s="31"/>
      <c r="R1097" s="31"/>
    </row>
    <row r="1098" spans="6:18" x14ac:dyDescent="0.25">
      <c r="F1098" s="31"/>
      <c r="G1098" s="31"/>
      <c r="H1098" s="31"/>
      <c r="I1098" s="31"/>
      <c r="J1098" s="31"/>
      <c r="K1098" s="31"/>
      <c r="L1098" s="31"/>
      <c r="M1098" s="31"/>
      <c r="N1098" s="31"/>
      <c r="O1098" s="31"/>
      <c r="P1098" s="31"/>
      <c r="Q1098" s="31"/>
      <c r="R1098" s="31"/>
    </row>
    <row r="1099" spans="6:18" x14ac:dyDescent="0.25">
      <c r="F1099" s="31"/>
      <c r="G1099" s="31"/>
      <c r="H1099" s="31"/>
      <c r="I1099" s="31"/>
      <c r="J1099" s="31"/>
      <c r="K1099" s="31"/>
      <c r="L1099" s="31"/>
      <c r="M1099" s="31"/>
      <c r="N1099" s="31"/>
      <c r="O1099" s="31"/>
      <c r="P1099" s="31"/>
      <c r="Q1099" s="31"/>
      <c r="R1099" s="31"/>
    </row>
    <row r="1100" spans="6:18" x14ac:dyDescent="0.25">
      <c r="F1100" s="31"/>
      <c r="G1100" s="31"/>
      <c r="H1100" s="31"/>
      <c r="I1100" s="31"/>
      <c r="J1100" s="31"/>
      <c r="K1100" s="31"/>
      <c r="L1100" s="31"/>
      <c r="M1100" s="31"/>
      <c r="N1100" s="31"/>
      <c r="O1100" s="31"/>
      <c r="P1100" s="31"/>
      <c r="Q1100" s="31"/>
      <c r="R1100" s="31"/>
    </row>
    <row r="1101" spans="6:18" x14ac:dyDescent="0.25">
      <c r="F1101" s="31"/>
      <c r="G1101" s="31"/>
      <c r="H1101" s="31"/>
      <c r="I1101" s="31"/>
      <c r="J1101" s="31"/>
      <c r="K1101" s="31"/>
      <c r="L1101" s="31"/>
      <c r="M1101" s="31"/>
      <c r="N1101" s="31"/>
      <c r="O1101" s="31"/>
      <c r="P1101" s="31"/>
      <c r="Q1101" s="31"/>
      <c r="R1101" s="31"/>
    </row>
    <row r="1102" spans="6:18" x14ac:dyDescent="0.25">
      <c r="F1102" s="31"/>
      <c r="G1102" s="31"/>
      <c r="H1102" s="31"/>
      <c r="I1102" s="31"/>
      <c r="J1102" s="31"/>
      <c r="K1102" s="31"/>
      <c r="L1102" s="31"/>
      <c r="M1102" s="31"/>
      <c r="N1102" s="31"/>
      <c r="O1102" s="31"/>
      <c r="P1102" s="31"/>
      <c r="Q1102" s="31"/>
      <c r="R1102" s="31"/>
    </row>
    <row r="1103" spans="6:18" x14ac:dyDescent="0.25">
      <c r="F1103" s="31"/>
      <c r="G1103" s="31"/>
      <c r="H1103" s="31"/>
      <c r="I1103" s="31"/>
      <c r="J1103" s="31"/>
      <c r="K1103" s="31"/>
      <c r="L1103" s="31"/>
      <c r="M1103" s="31"/>
      <c r="N1103" s="31"/>
      <c r="O1103" s="31"/>
      <c r="P1103" s="31"/>
      <c r="Q1103" s="31"/>
      <c r="R1103" s="31"/>
    </row>
    <row r="1104" spans="6:18" x14ac:dyDescent="0.25">
      <c r="F1104" s="31"/>
      <c r="G1104" s="31"/>
      <c r="H1104" s="31"/>
      <c r="I1104" s="31"/>
      <c r="J1104" s="31"/>
      <c r="K1104" s="31"/>
      <c r="L1104" s="31"/>
      <c r="M1104" s="31"/>
      <c r="N1104" s="31"/>
      <c r="O1104" s="31"/>
      <c r="P1104" s="31"/>
      <c r="Q1104" s="31"/>
      <c r="R1104" s="31"/>
    </row>
    <row r="1105" spans="6:18" x14ac:dyDescent="0.25">
      <c r="F1105" s="31"/>
      <c r="G1105" s="31"/>
      <c r="H1105" s="31"/>
      <c r="I1105" s="31"/>
      <c r="J1105" s="31"/>
      <c r="K1105" s="31"/>
      <c r="L1105" s="31"/>
      <c r="M1105" s="31"/>
      <c r="N1105" s="31"/>
      <c r="O1105" s="31"/>
      <c r="P1105" s="31"/>
      <c r="Q1105" s="31"/>
      <c r="R1105" s="31"/>
    </row>
    <row r="1106" spans="6:18" x14ac:dyDescent="0.25">
      <c r="F1106" s="31"/>
      <c r="G1106" s="31"/>
      <c r="H1106" s="31"/>
      <c r="I1106" s="31"/>
      <c r="J1106" s="31"/>
      <c r="K1106" s="31"/>
      <c r="L1106" s="31"/>
      <c r="M1106" s="31"/>
      <c r="N1106" s="31"/>
      <c r="O1106" s="31"/>
      <c r="P1106" s="31"/>
      <c r="Q1106" s="31"/>
      <c r="R1106" s="31"/>
    </row>
    <row r="1107" spans="6:18" x14ac:dyDescent="0.25">
      <c r="F1107" s="31"/>
      <c r="G1107" s="31"/>
      <c r="H1107" s="31"/>
      <c r="I1107" s="31"/>
      <c r="J1107" s="31"/>
      <c r="K1107" s="31"/>
      <c r="L1107" s="31"/>
      <c r="M1107" s="31"/>
      <c r="N1107" s="31"/>
      <c r="O1107" s="31"/>
      <c r="P1107" s="31"/>
      <c r="Q1107" s="31"/>
      <c r="R1107" s="31"/>
    </row>
    <row r="1108" spans="6:18" x14ac:dyDescent="0.25">
      <c r="F1108" s="31"/>
      <c r="G1108" s="31"/>
      <c r="H1108" s="31"/>
      <c r="I1108" s="31"/>
      <c r="J1108" s="31"/>
      <c r="K1108" s="31"/>
      <c r="L1108" s="31"/>
      <c r="M1108" s="31"/>
      <c r="N1108" s="31"/>
      <c r="O1108" s="31"/>
      <c r="P1108" s="31"/>
      <c r="Q1108" s="31"/>
      <c r="R1108" s="31"/>
    </row>
    <row r="1109" spans="6:18" x14ac:dyDescent="0.25">
      <c r="F1109" s="31"/>
      <c r="G1109" s="31"/>
      <c r="H1109" s="31"/>
      <c r="I1109" s="31"/>
      <c r="J1109" s="31"/>
      <c r="K1109" s="31"/>
      <c r="L1109" s="31"/>
      <c r="M1109" s="31"/>
      <c r="N1109" s="31"/>
      <c r="O1109" s="31"/>
      <c r="P1109" s="31"/>
      <c r="Q1109" s="31"/>
      <c r="R1109" s="31"/>
    </row>
    <row r="1110" spans="6:18" x14ac:dyDescent="0.25">
      <c r="F1110" s="31"/>
      <c r="G1110" s="31"/>
      <c r="H1110" s="31"/>
      <c r="I1110" s="31"/>
      <c r="J1110" s="31"/>
      <c r="K1110" s="31"/>
      <c r="L1110" s="31"/>
      <c r="M1110" s="31"/>
      <c r="N1110" s="31"/>
      <c r="O1110" s="31"/>
      <c r="P1110" s="31"/>
      <c r="Q1110" s="31"/>
      <c r="R1110" s="31"/>
    </row>
    <row r="1111" spans="6:18" x14ac:dyDescent="0.25">
      <c r="F1111" s="31"/>
      <c r="G1111" s="31"/>
      <c r="H1111" s="31"/>
      <c r="I1111" s="31"/>
      <c r="J1111" s="31"/>
      <c r="K1111" s="31"/>
      <c r="L1111" s="31"/>
      <c r="M1111" s="31"/>
      <c r="N1111" s="31"/>
      <c r="O1111" s="31"/>
      <c r="P1111" s="31"/>
      <c r="Q1111" s="31"/>
      <c r="R1111" s="31"/>
    </row>
    <row r="1112" spans="6:18" x14ac:dyDescent="0.25">
      <c r="F1112" s="31"/>
      <c r="G1112" s="31"/>
      <c r="H1112" s="31"/>
      <c r="I1112" s="31"/>
      <c r="J1112" s="31"/>
      <c r="K1112" s="31"/>
      <c r="L1112" s="31"/>
      <c r="M1112" s="31"/>
      <c r="N1112" s="31"/>
      <c r="O1112" s="31"/>
      <c r="P1112" s="31"/>
      <c r="Q1112" s="31"/>
      <c r="R1112" s="31"/>
    </row>
    <row r="1113" spans="6:18" x14ac:dyDescent="0.25">
      <c r="F1113" s="31"/>
      <c r="G1113" s="31"/>
      <c r="H1113" s="31"/>
      <c r="I1113" s="31"/>
      <c r="J1113" s="31"/>
      <c r="K1113" s="31"/>
      <c r="L1113" s="31"/>
      <c r="M1113" s="31"/>
      <c r="N1113" s="31"/>
      <c r="O1113" s="31"/>
      <c r="P1113" s="31"/>
      <c r="Q1113" s="31"/>
      <c r="R1113" s="31"/>
    </row>
    <row r="1114" spans="6:18" x14ac:dyDescent="0.25">
      <c r="F1114" s="31"/>
      <c r="G1114" s="31"/>
      <c r="H1114" s="31"/>
      <c r="I1114" s="31"/>
      <c r="J1114" s="31"/>
      <c r="K1114" s="31"/>
      <c r="L1114" s="31"/>
      <c r="M1114" s="31"/>
      <c r="N1114" s="31"/>
      <c r="O1114" s="31"/>
      <c r="P1114" s="31"/>
      <c r="Q1114" s="31"/>
      <c r="R1114" s="31"/>
    </row>
    <row r="1115" spans="6:18" x14ac:dyDescent="0.25">
      <c r="F1115" s="31"/>
      <c r="G1115" s="31"/>
      <c r="H1115" s="31"/>
      <c r="I1115" s="31"/>
      <c r="J1115" s="31"/>
      <c r="K1115" s="31"/>
      <c r="L1115" s="31"/>
      <c r="M1115" s="31"/>
      <c r="N1115" s="31"/>
      <c r="O1115" s="31"/>
      <c r="P1115" s="31"/>
      <c r="Q1115" s="31"/>
      <c r="R1115" s="31"/>
    </row>
    <row r="1116" spans="6:18" x14ac:dyDescent="0.25">
      <c r="F1116" s="31"/>
      <c r="G1116" s="31"/>
      <c r="H1116" s="31"/>
      <c r="I1116" s="31"/>
      <c r="J1116" s="31"/>
      <c r="K1116" s="31"/>
      <c r="L1116" s="31"/>
      <c r="M1116" s="31"/>
      <c r="N1116" s="31"/>
      <c r="O1116" s="31"/>
      <c r="P1116" s="31"/>
      <c r="Q1116" s="31"/>
      <c r="R1116" s="31"/>
    </row>
    <row r="1117" spans="6:18" x14ac:dyDescent="0.25">
      <c r="F1117" s="31"/>
      <c r="G1117" s="31"/>
      <c r="H1117" s="31"/>
      <c r="I1117" s="31"/>
      <c r="J1117" s="31"/>
      <c r="K1117" s="31"/>
      <c r="L1117" s="31"/>
      <c r="M1117" s="31"/>
      <c r="N1117" s="31"/>
      <c r="O1117" s="31"/>
      <c r="P1117" s="31"/>
      <c r="Q1117" s="31"/>
      <c r="R1117" s="31"/>
    </row>
    <row r="1118" spans="6:18" x14ac:dyDescent="0.25">
      <c r="F1118" s="31"/>
      <c r="G1118" s="31"/>
      <c r="H1118" s="31"/>
      <c r="I1118" s="31"/>
      <c r="J1118" s="31"/>
      <c r="K1118" s="31"/>
      <c r="L1118" s="31"/>
      <c r="M1118" s="31"/>
      <c r="N1118" s="31"/>
      <c r="O1118" s="31"/>
      <c r="P1118" s="31"/>
      <c r="Q1118" s="31"/>
      <c r="R1118" s="31"/>
    </row>
    <row r="1119" spans="6:18" x14ac:dyDescent="0.25">
      <c r="F1119" s="31"/>
      <c r="G1119" s="31"/>
      <c r="H1119" s="31"/>
      <c r="I1119" s="31"/>
      <c r="J1119" s="31"/>
      <c r="K1119" s="31"/>
      <c r="L1119" s="31"/>
      <c r="M1119" s="31"/>
      <c r="N1119" s="31"/>
      <c r="O1119" s="31"/>
      <c r="P1119" s="31"/>
      <c r="Q1119" s="31"/>
      <c r="R1119" s="31"/>
    </row>
    <row r="1120" spans="6:18" x14ac:dyDescent="0.25">
      <c r="F1120" s="31"/>
      <c r="G1120" s="31"/>
      <c r="H1120" s="31"/>
      <c r="I1120" s="31"/>
      <c r="J1120" s="31"/>
      <c r="K1120" s="31"/>
      <c r="L1120" s="31"/>
      <c r="M1120" s="31"/>
      <c r="N1120" s="31"/>
      <c r="O1120" s="31"/>
      <c r="P1120" s="31"/>
      <c r="Q1120" s="31"/>
      <c r="R1120" s="31"/>
    </row>
    <row r="1121" spans="6:18" x14ac:dyDescent="0.25">
      <c r="F1121" s="31"/>
      <c r="G1121" s="31"/>
      <c r="H1121" s="31"/>
      <c r="I1121" s="31"/>
      <c r="J1121" s="31"/>
      <c r="K1121" s="31"/>
      <c r="L1121" s="31"/>
      <c r="M1121" s="31"/>
      <c r="N1121" s="31"/>
      <c r="O1121" s="31"/>
      <c r="P1121" s="31"/>
      <c r="Q1121" s="31"/>
      <c r="R1121" s="31"/>
    </row>
    <row r="1122" spans="6:18" x14ac:dyDescent="0.25">
      <c r="F1122" s="31"/>
      <c r="G1122" s="31"/>
      <c r="H1122" s="31"/>
      <c r="I1122" s="31"/>
      <c r="J1122" s="31"/>
      <c r="K1122" s="31"/>
      <c r="L1122" s="31"/>
      <c r="M1122" s="31"/>
      <c r="N1122" s="31"/>
      <c r="O1122" s="31"/>
      <c r="P1122" s="31"/>
      <c r="Q1122" s="31"/>
      <c r="R1122" s="31"/>
    </row>
    <row r="1123" spans="6:18" x14ac:dyDescent="0.25">
      <c r="F1123" s="31"/>
      <c r="G1123" s="31"/>
      <c r="H1123" s="31"/>
      <c r="I1123" s="31"/>
      <c r="J1123" s="31"/>
      <c r="K1123" s="31"/>
      <c r="L1123" s="31"/>
      <c r="M1123" s="31"/>
      <c r="N1123" s="31"/>
      <c r="O1123" s="31"/>
      <c r="P1123" s="31"/>
      <c r="Q1123" s="31"/>
      <c r="R1123" s="31"/>
    </row>
    <row r="1124" spans="6:18" x14ac:dyDescent="0.25">
      <c r="F1124" s="31"/>
      <c r="G1124" s="31"/>
      <c r="H1124" s="31"/>
      <c r="I1124" s="31"/>
      <c r="J1124" s="31"/>
      <c r="K1124" s="31"/>
      <c r="L1124" s="31"/>
      <c r="M1124" s="31"/>
      <c r="N1124" s="31"/>
      <c r="O1124" s="31"/>
      <c r="P1124" s="31"/>
      <c r="Q1124" s="31"/>
      <c r="R1124" s="31"/>
    </row>
    <row r="1125" spans="6:18" x14ac:dyDescent="0.25">
      <c r="F1125" s="31"/>
      <c r="G1125" s="31"/>
      <c r="H1125" s="31"/>
      <c r="I1125" s="31"/>
      <c r="J1125" s="31"/>
      <c r="K1125" s="31"/>
      <c r="L1125" s="31"/>
      <c r="M1125" s="31"/>
      <c r="N1125" s="31"/>
      <c r="O1125" s="31"/>
      <c r="P1125" s="31"/>
      <c r="Q1125" s="31"/>
      <c r="R1125" s="31"/>
    </row>
    <row r="1126" spans="6:18" x14ac:dyDescent="0.25">
      <c r="F1126" s="31"/>
      <c r="G1126" s="31"/>
      <c r="H1126" s="31"/>
      <c r="I1126" s="31"/>
      <c r="J1126" s="31"/>
      <c r="K1126" s="31"/>
      <c r="L1126" s="31"/>
      <c r="M1126" s="31"/>
      <c r="N1126" s="31"/>
      <c r="O1126" s="31"/>
      <c r="P1126" s="31"/>
      <c r="Q1126" s="31"/>
      <c r="R1126" s="31"/>
    </row>
    <row r="1127" spans="6:18" x14ac:dyDescent="0.25">
      <c r="F1127" s="31"/>
      <c r="G1127" s="31"/>
      <c r="H1127" s="31"/>
      <c r="I1127" s="31"/>
      <c r="J1127" s="31"/>
      <c r="K1127" s="31"/>
      <c r="L1127" s="31"/>
      <c r="M1127" s="31"/>
      <c r="N1127" s="31"/>
      <c r="O1127" s="31"/>
      <c r="P1127" s="31"/>
      <c r="Q1127" s="31"/>
      <c r="R1127" s="31"/>
    </row>
    <row r="1128" spans="6:18" x14ac:dyDescent="0.25">
      <c r="F1128" s="31"/>
      <c r="G1128" s="31"/>
      <c r="H1128" s="31"/>
      <c r="I1128" s="31"/>
      <c r="J1128" s="31"/>
      <c r="K1128" s="31"/>
      <c r="L1128" s="31"/>
      <c r="M1128" s="31"/>
      <c r="N1128" s="31"/>
      <c r="O1128" s="31"/>
      <c r="P1128" s="31"/>
      <c r="Q1128" s="31"/>
      <c r="R1128" s="31"/>
    </row>
    <row r="1129" spans="6:18" x14ac:dyDescent="0.25">
      <c r="F1129" s="31"/>
      <c r="G1129" s="31"/>
      <c r="H1129" s="31"/>
      <c r="I1129" s="31"/>
      <c r="J1129" s="31"/>
      <c r="K1129" s="31"/>
      <c r="L1129" s="31"/>
      <c r="M1129" s="31"/>
      <c r="N1129" s="31"/>
      <c r="O1129" s="31"/>
      <c r="P1129" s="31"/>
      <c r="Q1129" s="31"/>
      <c r="R1129" s="31"/>
    </row>
    <row r="1130" spans="6:18" x14ac:dyDescent="0.25">
      <c r="F1130" s="31"/>
      <c r="G1130" s="31"/>
      <c r="H1130" s="31"/>
      <c r="I1130" s="31"/>
      <c r="J1130" s="31"/>
      <c r="K1130" s="31"/>
      <c r="L1130" s="31"/>
      <c r="M1130" s="31"/>
      <c r="N1130" s="31"/>
      <c r="O1130" s="31"/>
      <c r="P1130" s="31"/>
      <c r="Q1130" s="31"/>
      <c r="R1130" s="31"/>
    </row>
    <row r="1131" spans="6:18" x14ac:dyDescent="0.25">
      <c r="F1131" s="31"/>
      <c r="G1131" s="31"/>
      <c r="H1131" s="31"/>
      <c r="I1131" s="31"/>
      <c r="J1131" s="31"/>
      <c r="K1131" s="31"/>
      <c r="L1131" s="31"/>
      <c r="M1131" s="31"/>
      <c r="N1131" s="31"/>
      <c r="O1131" s="31"/>
      <c r="P1131" s="31"/>
      <c r="Q1131" s="31"/>
      <c r="R1131" s="31"/>
    </row>
    <row r="1132" spans="6:18" x14ac:dyDescent="0.25">
      <c r="F1132" s="31"/>
      <c r="G1132" s="31"/>
      <c r="H1132" s="31"/>
      <c r="I1132" s="31"/>
      <c r="J1132" s="31"/>
      <c r="K1132" s="31"/>
      <c r="L1132" s="31"/>
      <c r="M1132" s="31"/>
      <c r="N1132" s="31"/>
      <c r="O1132" s="31"/>
      <c r="P1132" s="31"/>
      <c r="Q1132" s="31"/>
      <c r="R1132" s="31"/>
    </row>
    <row r="1133" spans="6:18" x14ac:dyDescent="0.25">
      <c r="F1133" s="31"/>
      <c r="G1133" s="31"/>
      <c r="H1133" s="31"/>
      <c r="I1133" s="31"/>
      <c r="J1133" s="31"/>
      <c r="K1133" s="31"/>
      <c r="L1133" s="31"/>
      <c r="M1133" s="31"/>
      <c r="N1133" s="31"/>
      <c r="O1133" s="31"/>
      <c r="P1133" s="31"/>
      <c r="Q1133" s="31"/>
      <c r="R1133" s="31"/>
    </row>
    <row r="1134" spans="6:18" x14ac:dyDescent="0.25">
      <c r="F1134" s="31"/>
      <c r="G1134" s="31"/>
      <c r="H1134" s="31"/>
      <c r="I1134" s="31"/>
      <c r="J1134" s="31"/>
      <c r="K1134" s="31"/>
      <c r="L1134" s="31"/>
      <c r="M1134" s="31"/>
      <c r="N1134" s="31"/>
      <c r="O1134" s="31"/>
      <c r="P1134" s="31"/>
      <c r="Q1134" s="31"/>
      <c r="R1134" s="31"/>
    </row>
    <row r="1135" spans="6:18" x14ac:dyDescent="0.25">
      <c r="F1135" s="31"/>
      <c r="G1135" s="31"/>
      <c r="H1135" s="31"/>
      <c r="I1135" s="31"/>
      <c r="J1135" s="31"/>
      <c r="K1135" s="31"/>
      <c r="L1135" s="31"/>
      <c r="M1135" s="31"/>
      <c r="N1135" s="31"/>
      <c r="O1135" s="31"/>
      <c r="P1135" s="31"/>
      <c r="Q1135" s="31"/>
      <c r="R1135" s="31"/>
    </row>
    <row r="1136" spans="6:18" x14ac:dyDescent="0.25">
      <c r="F1136" s="31"/>
      <c r="G1136" s="31"/>
      <c r="H1136" s="31"/>
      <c r="I1136" s="31"/>
      <c r="J1136" s="31"/>
      <c r="K1136" s="31"/>
      <c r="L1136" s="31"/>
      <c r="M1136" s="31"/>
      <c r="N1136" s="31"/>
      <c r="O1136" s="31"/>
      <c r="P1136" s="31"/>
      <c r="Q1136" s="31"/>
      <c r="R1136" s="31"/>
    </row>
    <row r="1137" spans="6:18" x14ac:dyDescent="0.25">
      <c r="F1137" s="31"/>
      <c r="G1137" s="31"/>
      <c r="H1137" s="31"/>
      <c r="I1137" s="31"/>
      <c r="J1137" s="31"/>
      <c r="K1137" s="31"/>
      <c r="L1137" s="31"/>
      <c r="M1137" s="31"/>
      <c r="N1137" s="31"/>
      <c r="O1137" s="31"/>
      <c r="P1137" s="31"/>
      <c r="Q1137" s="31"/>
      <c r="R1137" s="31"/>
    </row>
    <row r="1138" spans="6:18" x14ac:dyDescent="0.25">
      <c r="F1138" s="31"/>
      <c r="G1138" s="31"/>
      <c r="H1138" s="31"/>
      <c r="I1138" s="31"/>
      <c r="J1138" s="31"/>
      <c r="K1138" s="31"/>
      <c r="L1138" s="31"/>
      <c r="M1138" s="31"/>
      <c r="N1138" s="31"/>
      <c r="O1138" s="31"/>
      <c r="P1138" s="31"/>
      <c r="Q1138" s="31"/>
      <c r="R1138" s="31"/>
    </row>
    <row r="1139" spans="6:18" x14ac:dyDescent="0.25">
      <c r="F1139" s="31"/>
      <c r="G1139" s="31"/>
      <c r="H1139" s="31"/>
      <c r="I1139" s="31"/>
      <c r="J1139" s="31"/>
      <c r="K1139" s="31"/>
      <c r="L1139" s="31"/>
      <c r="M1139" s="31"/>
      <c r="N1139" s="31"/>
      <c r="O1139" s="31"/>
      <c r="P1139" s="31"/>
      <c r="Q1139" s="31"/>
      <c r="R1139" s="31"/>
    </row>
    <row r="1140" spans="6:18" x14ac:dyDescent="0.25">
      <c r="F1140" s="31"/>
      <c r="G1140" s="31"/>
      <c r="H1140" s="31"/>
      <c r="I1140" s="31"/>
      <c r="J1140" s="31"/>
      <c r="K1140" s="31"/>
      <c r="L1140" s="31"/>
      <c r="M1140" s="31"/>
      <c r="N1140" s="31"/>
      <c r="O1140" s="31"/>
      <c r="P1140" s="31"/>
      <c r="Q1140" s="31"/>
      <c r="R1140" s="31"/>
    </row>
    <row r="1141" spans="6:18" x14ac:dyDescent="0.25">
      <c r="F1141" s="31"/>
      <c r="G1141" s="31"/>
      <c r="H1141" s="31"/>
      <c r="I1141" s="31"/>
      <c r="J1141" s="31"/>
      <c r="K1141" s="31"/>
      <c r="L1141" s="31"/>
      <c r="M1141" s="31"/>
      <c r="N1141" s="31"/>
      <c r="O1141" s="31"/>
      <c r="P1141" s="31"/>
      <c r="Q1141" s="31"/>
      <c r="R1141" s="31"/>
    </row>
    <row r="1142" spans="6:18" x14ac:dyDescent="0.25">
      <c r="F1142" s="31"/>
      <c r="G1142" s="31"/>
      <c r="H1142" s="31"/>
      <c r="I1142" s="31"/>
      <c r="J1142" s="31"/>
      <c r="K1142" s="31"/>
      <c r="L1142" s="31"/>
      <c r="M1142" s="31"/>
      <c r="N1142" s="31"/>
      <c r="O1142" s="31"/>
      <c r="P1142" s="31"/>
      <c r="Q1142" s="31"/>
      <c r="R1142" s="31"/>
    </row>
    <row r="1143" spans="6:18" x14ac:dyDescent="0.25">
      <c r="F1143" s="31"/>
      <c r="G1143" s="31"/>
      <c r="H1143" s="31"/>
      <c r="I1143" s="31"/>
      <c r="J1143" s="31"/>
      <c r="K1143" s="31"/>
      <c r="L1143" s="31"/>
      <c r="M1143" s="31"/>
      <c r="N1143" s="31"/>
      <c r="O1143" s="31"/>
      <c r="P1143" s="31"/>
      <c r="Q1143" s="31"/>
      <c r="R1143" s="31"/>
    </row>
    <row r="1144" spans="6:18" x14ac:dyDescent="0.25">
      <c r="F1144" s="31"/>
      <c r="G1144" s="31"/>
      <c r="H1144" s="31"/>
      <c r="I1144" s="31"/>
      <c r="J1144" s="31"/>
      <c r="K1144" s="31"/>
      <c r="L1144" s="31"/>
      <c r="M1144" s="31"/>
      <c r="N1144" s="31"/>
      <c r="O1144" s="31"/>
      <c r="P1144" s="31"/>
      <c r="Q1144" s="31"/>
      <c r="R1144" s="31"/>
    </row>
    <row r="1145" spans="6:18" x14ac:dyDescent="0.25">
      <c r="F1145" s="31"/>
      <c r="G1145" s="31"/>
      <c r="H1145" s="31"/>
      <c r="I1145" s="31"/>
      <c r="J1145" s="31"/>
      <c r="K1145" s="31"/>
      <c r="L1145" s="31"/>
      <c r="M1145" s="31"/>
      <c r="N1145" s="31"/>
      <c r="O1145" s="31"/>
      <c r="P1145" s="31"/>
      <c r="Q1145" s="31"/>
      <c r="R1145" s="31"/>
    </row>
    <row r="1146" spans="6:18" x14ac:dyDescent="0.25">
      <c r="F1146" s="31"/>
      <c r="G1146" s="31"/>
      <c r="H1146" s="31"/>
      <c r="I1146" s="31"/>
      <c r="J1146" s="31"/>
      <c r="K1146" s="31"/>
      <c r="L1146" s="31"/>
      <c r="M1146" s="31"/>
      <c r="N1146" s="31"/>
      <c r="O1146" s="31"/>
      <c r="P1146" s="31"/>
      <c r="Q1146" s="31"/>
      <c r="R1146" s="31"/>
    </row>
    <row r="1147" spans="6:18" x14ac:dyDescent="0.25">
      <c r="F1147" s="31"/>
      <c r="G1147" s="31"/>
      <c r="H1147" s="31"/>
      <c r="I1147" s="31"/>
      <c r="J1147" s="31"/>
      <c r="K1147" s="31"/>
      <c r="L1147" s="31"/>
      <c r="M1147" s="31"/>
      <c r="N1147" s="31"/>
      <c r="O1147" s="31"/>
      <c r="P1147" s="31"/>
      <c r="Q1147" s="31"/>
      <c r="R1147" s="31"/>
    </row>
    <row r="1148" spans="6:18" x14ac:dyDescent="0.25">
      <c r="F1148" s="31"/>
      <c r="G1148" s="31"/>
      <c r="H1148" s="31"/>
      <c r="I1148" s="31"/>
      <c r="J1148" s="31"/>
      <c r="K1148" s="31"/>
      <c r="L1148" s="31"/>
      <c r="M1148" s="31"/>
      <c r="N1148" s="31"/>
      <c r="O1148" s="31"/>
      <c r="P1148" s="31"/>
      <c r="Q1148" s="31"/>
      <c r="R1148" s="31"/>
    </row>
    <row r="1149" spans="6:18" x14ac:dyDescent="0.25">
      <c r="F1149" s="31"/>
      <c r="G1149" s="31"/>
      <c r="H1149" s="31"/>
      <c r="I1149" s="31"/>
      <c r="J1149" s="31"/>
      <c r="K1149" s="31"/>
      <c r="L1149" s="31"/>
      <c r="M1149" s="31"/>
      <c r="N1149" s="31"/>
      <c r="O1149" s="31"/>
      <c r="P1149" s="31"/>
      <c r="Q1149" s="31"/>
      <c r="R1149" s="31"/>
    </row>
    <row r="1150" spans="6:18" x14ac:dyDescent="0.25">
      <c r="F1150" s="31"/>
      <c r="G1150" s="31"/>
      <c r="H1150" s="31"/>
      <c r="I1150" s="31"/>
      <c r="J1150" s="31"/>
      <c r="K1150" s="31"/>
      <c r="L1150" s="31"/>
      <c r="M1150" s="31"/>
      <c r="N1150" s="31"/>
      <c r="O1150" s="31"/>
      <c r="P1150" s="31"/>
      <c r="Q1150" s="31"/>
      <c r="R1150" s="31"/>
    </row>
    <row r="1151" spans="6:18" x14ac:dyDescent="0.25">
      <c r="F1151" s="31"/>
      <c r="G1151" s="31"/>
      <c r="H1151" s="31"/>
      <c r="I1151" s="31"/>
      <c r="J1151" s="31"/>
      <c r="K1151" s="31"/>
      <c r="L1151" s="31"/>
      <c r="M1151" s="31"/>
      <c r="N1151" s="31"/>
      <c r="O1151" s="31"/>
      <c r="P1151" s="31"/>
      <c r="Q1151" s="31"/>
      <c r="R1151" s="31"/>
    </row>
    <row r="1152" spans="6:18" x14ac:dyDescent="0.25">
      <c r="F1152" s="31"/>
      <c r="G1152" s="31"/>
      <c r="H1152" s="31"/>
      <c r="I1152" s="31"/>
      <c r="J1152" s="31"/>
      <c r="K1152" s="31"/>
      <c r="L1152" s="31"/>
      <c r="M1152" s="31"/>
      <c r="N1152" s="31"/>
      <c r="O1152" s="31"/>
      <c r="P1152" s="31"/>
      <c r="Q1152" s="31"/>
      <c r="R1152" s="31"/>
    </row>
    <row r="1153" spans="6:18" x14ac:dyDescent="0.25">
      <c r="F1153" s="31"/>
      <c r="G1153" s="31"/>
      <c r="H1153" s="31"/>
      <c r="I1153" s="31"/>
      <c r="J1153" s="31"/>
      <c r="K1153" s="31"/>
      <c r="L1153" s="31"/>
      <c r="M1153" s="31"/>
      <c r="N1153" s="31"/>
      <c r="O1153" s="31"/>
      <c r="P1153" s="31"/>
      <c r="Q1153" s="31"/>
      <c r="R1153" s="31"/>
    </row>
    <row r="1154" spans="6:18" x14ac:dyDescent="0.25">
      <c r="F1154" s="31"/>
      <c r="G1154" s="31"/>
      <c r="H1154" s="31"/>
      <c r="I1154" s="31"/>
      <c r="J1154" s="31"/>
      <c r="K1154" s="31"/>
      <c r="L1154" s="31"/>
      <c r="M1154" s="31"/>
      <c r="N1154" s="31"/>
      <c r="O1154" s="31"/>
      <c r="P1154" s="31"/>
      <c r="Q1154" s="31"/>
      <c r="R1154" s="31"/>
    </row>
    <row r="1155" spans="6:18" x14ac:dyDescent="0.25">
      <c r="F1155" s="31"/>
      <c r="G1155" s="31"/>
      <c r="H1155" s="31"/>
      <c r="I1155" s="31"/>
      <c r="J1155" s="31"/>
      <c r="K1155" s="31"/>
      <c r="L1155" s="31"/>
      <c r="M1155" s="31"/>
      <c r="N1155" s="31"/>
      <c r="O1155" s="31"/>
      <c r="P1155" s="31"/>
      <c r="Q1155" s="31"/>
      <c r="R1155" s="31"/>
    </row>
    <row r="1156" spans="6:18" x14ac:dyDescent="0.25">
      <c r="F1156" s="31"/>
      <c r="G1156" s="31"/>
      <c r="H1156" s="31"/>
      <c r="I1156" s="31"/>
      <c r="J1156" s="31"/>
      <c r="K1156" s="31"/>
      <c r="L1156" s="31"/>
      <c r="M1156" s="31"/>
      <c r="N1156" s="31"/>
      <c r="O1156" s="31"/>
      <c r="P1156" s="31"/>
      <c r="Q1156" s="31"/>
      <c r="R1156" s="31"/>
    </row>
    <row r="1157" spans="6:18" x14ac:dyDescent="0.25">
      <c r="F1157" s="31"/>
      <c r="G1157" s="31"/>
      <c r="H1157" s="31"/>
      <c r="I1157" s="31"/>
      <c r="J1157" s="31"/>
      <c r="K1157" s="31"/>
      <c r="L1157" s="31"/>
      <c r="M1157" s="31"/>
      <c r="N1157" s="31"/>
      <c r="O1157" s="31"/>
      <c r="P1157" s="31"/>
      <c r="Q1157" s="31"/>
      <c r="R1157" s="31"/>
    </row>
    <row r="1158" spans="6:18" x14ac:dyDescent="0.25">
      <c r="F1158" s="31"/>
      <c r="G1158" s="31"/>
      <c r="H1158" s="31"/>
      <c r="I1158" s="31"/>
      <c r="J1158" s="31"/>
      <c r="K1158" s="31"/>
      <c r="L1158" s="31"/>
      <c r="M1158" s="31"/>
      <c r="N1158" s="31"/>
      <c r="O1158" s="31"/>
      <c r="P1158" s="31"/>
      <c r="Q1158" s="31"/>
      <c r="R1158" s="31"/>
    </row>
    <row r="1159" spans="6:18" x14ac:dyDescent="0.25">
      <c r="F1159" s="31"/>
      <c r="G1159" s="31"/>
      <c r="H1159" s="31"/>
      <c r="I1159" s="31"/>
      <c r="J1159" s="31"/>
      <c r="K1159" s="31"/>
      <c r="L1159" s="31"/>
      <c r="M1159" s="31"/>
      <c r="N1159" s="31"/>
      <c r="O1159" s="31"/>
      <c r="P1159" s="31"/>
      <c r="Q1159" s="31"/>
      <c r="R1159" s="31"/>
    </row>
    <row r="1160" spans="6:18" x14ac:dyDescent="0.25">
      <c r="F1160" s="31"/>
      <c r="G1160" s="31"/>
      <c r="H1160" s="31"/>
      <c r="I1160" s="31"/>
      <c r="J1160" s="31"/>
      <c r="K1160" s="31"/>
      <c r="L1160" s="31"/>
      <c r="M1160" s="31"/>
      <c r="N1160" s="31"/>
      <c r="O1160" s="31"/>
      <c r="P1160" s="31"/>
      <c r="Q1160" s="31"/>
      <c r="R1160" s="31"/>
    </row>
    <row r="1161" spans="6:18" x14ac:dyDescent="0.25">
      <c r="F1161" s="31"/>
      <c r="G1161" s="31"/>
      <c r="H1161" s="31"/>
      <c r="I1161" s="31"/>
      <c r="J1161" s="31"/>
      <c r="K1161" s="31"/>
      <c r="L1161" s="31"/>
      <c r="M1161" s="31"/>
      <c r="N1161" s="31"/>
      <c r="O1161" s="31"/>
      <c r="P1161" s="31"/>
      <c r="Q1161" s="31"/>
      <c r="R1161" s="31"/>
    </row>
    <row r="1162" spans="6:18" x14ac:dyDescent="0.25">
      <c r="F1162" s="31"/>
      <c r="G1162" s="31"/>
      <c r="H1162" s="31"/>
      <c r="I1162" s="31"/>
      <c r="J1162" s="31"/>
      <c r="K1162" s="31"/>
      <c r="L1162" s="31"/>
      <c r="M1162" s="31"/>
      <c r="N1162" s="31"/>
      <c r="O1162" s="31"/>
      <c r="P1162" s="31"/>
      <c r="Q1162" s="31"/>
      <c r="R1162" s="31"/>
    </row>
    <row r="1163" spans="6:18" x14ac:dyDescent="0.25">
      <c r="F1163" s="31"/>
      <c r="G1163" s="31"/>
      <c r="H1163" s="31"/>
      <c r="I1163" s="31"/>
      <c r="J1163" s="31"/>
      <c r="K1163" s="31"/>
      <c r="L1163" s="31"/>
      <c r="M1163" s="31"/>
      <c r="N1163" s="31"/>
      <c r="O1163" s="31"/>
      <c r="P1163" s="31"/>
      <c r="Q1163" s="31"/>
      <c r="R1163" s="31"/>
    </row>
    <row r="1164" spans="6:18" x14ac:dyDescent="0.25">
      <c r="F1164" s="31"/>
      <c r="G1164" s="31"/>
      <c r="H1164" s="31"/>
      <c r="I1164" s="31"/>
      <c r="J1164" s="31"/>
      <c r="K1164" s="31"/>
      <c r="L1164" s="31"/>
      <c r="M1164" s="31"/>
      <c r="N1164" s="31"/>
      <c r="O1164" s="31"/>
      <c r="P1164" s="31"/>
      <c r="Q1164" s="31"/>
      <c r="R1164" s="31"/>
    </row>
    <row r="1165" spans="6:18" x14ac:dyDescent="0.25">
      <c r="F1165" s="31"/>
      <c r="G1165" s="31"/>
      <c r="H1165" s="31"/>
      <c r="I1165" s="31"/>
      <c r="J1165" s="31"/>
      <c r="K1165" s="31"/>
      <c r="L1165" s="31"/>
      <c r="M1165" s="31"/>
      <c r="N1165" s="31"/>
      <c r="O1165" s="31"/>
      <c r="P1165" s="31"/>
      <c r="Q1165" s="31"/>
      <c r="R1165" s="31"/>
    </row>
    <row r="1166" spans="6:18" x14ac:dyDescent="0.25">
      <c r="F1166" s="31"/>
      <c r="G1166" s="31"/>
      <c r="H1166" s="31"/>
      <c r="I1166" s="31"/>
      <c r="J1166" s="31"/>
      <c r="K1166" s="31"/>
      <c r="L1166" s="31"/>
      <c r="M1166" s="31"/>
      <c r="N1166" s="31"/>
      <c r="O1166" s="31"/>
      <c r="P1166" s="31"/>
      <c r="Q1166" s="31"/>
      <c r="R1166" s="31"/>
    </row>
    <row r="1167" spans="6:18" x14ac:dyDescent="0.25">
      <c r="F1167" s="31"/>
      <c r="G1167" s="31"/>
      <c r="H1167" s="31"/>
      <c r="I1167" s="31"/>
      <c r="J1167" s="31"/>
      <c r="K1167" s="31"/>
      <c r="L1167" s="31"/>
      <c r="M1167" s="31"/>
      <c r="N1167" s="31"/>
      <c r="O1167" s="31"/>
      <c r="P1167" s="31"/>
      <c r="Q1167" s="31"/>
      <c r="R1167" s="31"/>
    </row>
    <row r="1168" spans="6:18" x14ac:dyDescent="0.25">
      <c r="F1168" s="31"/>
      <c r="G1168" s="31"/>
      <c r="H1168" s="31"/>
      <c r="I1168" s="31"/>
      <c r="J1168" s="31"/>
      <c r="K1168" s="31"/>
      <c r="L1168" s="31"/>
      <c r="M1168" s="31"/>
      <c r="N1168" s="31"/>
      <c r="O1168" s="31"/>
      <c r="P1168" s="31"/>
      <c r="Q1168" s="31"/>
      <c r="R1168" s="31"/>
    </row>
    <row r="1169" spans="6:18" x14ac:dyDescent="0.25">
      <c r="F1169" s="31"/>
      <c r="G1169" s="31"/>
      <c r="H1169" s="31"/>
      <c r="I1169" s="31"/>
      <c r="J1169" s="31"/>
      <c r="K1169" s="31"/>
      <c r="L1169" s="31"/>
      <c r="M1169" s="31"/>
      <c r="N1169" s="31"/>
      <c r="O1169" s="31"/>
      <c r="P1169" s="31"/>
      <c r="Q1169" s="31"/>
      <c r="R1169" s="31"/>
    </row>
    <row r="1170" spans="6:18" x14ac:dyDescent="0.25">
      <c r="F1170" s="31"/>
      <c r="G1170" s="31"/>
      <c r="H1170" s="31"/>
      <c r="I1170" s="31"/>
      <c r="J1170" s="31"/>
      <c r="K1170" s="31"/>
      <c r="L1170" s="31"/>
      <c r="M1170" s="31"/>
      <c r="N1170" s="31"/>
      <c r="O1170" s="31"/>
      <c r="P1170" s="31"/>
      <c r="Q1170" s="31"/>
      <c r="R1170" s="31"/>
    </row>
    <row r="1171" spans="6:18" x14ac:dyDescent="0.25">
      <c r="F1171" s="31"/>
      <c r="G1171" s="31"/>
      <c r="H1171" s="31"/>
      <c r="I1171" s="31"/>
      <c r="J1171" s="31"/>
      <c r="K1171" s="31"/>
      <c r="L1171" s="31"/>
      <c r="M1171" s="31"/>
      <c r="N1171" s="31"/>
      <c r="O1171" s="31"/>
      <c r="P1171" s="31"/>
      <c r="Q1171" s="31"/>
      <c r="R1171" s="31"/>
    </row>
    <row r="1172" spans="6:18" x14ac:dyDescent="0.25">
      <c r="F1172" s="31"/>
      <c r="G1172" s="31"/>
      <c r="H1172" s="31"/>
      <c r="I1172" s="31"/>
      <c r="J1172" s="31"/>
      <c r="K1172" s="31"/>
      <c r="L1172" s="31"/>
      <c r="M1172" s="31"/>
      <c r="N1172" s="31"/>
      <c r="O1172" s="31"/>
      <c r="P1172" s="31"/>
      <c r="Q1172" s="31"/>
      <c r="R1172" s="31"/>
    </row>
    <row r="1173" spans="6:18" x14ac:dyDescent="0.25">
      <c r="F1173" s="31"/>
      <c r="G1173" s="31"/>
      <c r="H1173" s="31"/>
      <c r="I1173" s="31"/>
      <c r="J1173" s="31"/>
      <c r="K1173" s="31"/>
      <c r="L1173" s="31"/>
      <c r="M1173" s="31"/>
      <c r="N1173" s="31"/>
      <c r="O1173" s="31"/>
      <c r="P1173" s="31"/>
      <c r="Q1173" s="31"/>
      <c r="R1173" s="31"/>
    </row>
    <row r="1174" spans="6:18" x14ac:dyDescent="0.25">
      <c r="F1174" s="31"/>
      <c r="G1174" s="31"/>
      <c r="H1174" s="31"/>
      <c r="I1174" s="31"/>
      <c r="J1174" s="31"/>
      <c r="K1174" s="31"/>
      <c r="L1174" s="31"/>
      <c r="M1174" s="31"/>
      <c r="N1174" s="31"/>
      <c r="O1174" s="31"/>
      <c r="P1174" s="31"/>
      <c r="Q1174" s="31"/>
      <c r="R1174" s="31"/>
    </row>
    <row r="1175" spans="6:18" x14ac:dyDescent="0.25">
      <c r="F1175" s="31"/>
      <c r="G1175" s="31"/>
      <c r="H1175" s="31"/>
      <c r="I1175" s="31"/>
      <c r="J1175" s="31"/>
      <c r="K1175" s="31"/>
      <c r="L1175" s="31"/>
      <c r="M1175" s="31"/>
      <c r="N1175" s="31"/>
      <c r="O1175" s="31"/>
      <c r="P1175" s="31"/>
      <c r="Q1175" s="31"/>
      <c r="R1175" s="31"/>
    </row>
    <row r="1176" spans="6:18" x14ac:dyDescent="0.25">
      <c r="F1176" s="31"/>
      <c r="G1176" s="31"/>
      <c r="H1176" s="31"/>
      <c r="I1176" s="31"/>
      <c r="J1176" s="31"/>
      <c r="K1176" s="31"/>
      <c r="L1176" s="31"/>
      <c r="M1176" s="31"/>
      <c r="N1176" s="31"/>
      <c r="O1176" s="31"/>
      <c r="P1176" s="31"/>
      <c r="Q1176" s="31"/>
      <c r="R1176" s="31"/>
    </row>
    <row r="1177" spans="6:18" x14ac:dyDescent="0.25">
      <c r="F1177" s="31"/>
      <c r="G1177" s="31"/>
      <c r="H1177" s="31"/>
      <c r="I1177" s="31"/>
      <c r="J1177" s="31"/>
      <c r="K1177" s="31"/>
      <c r="L1177" s="31"/>
      <c r="M1177" s="31"/>
      <c r="N1177" s="31"/>
      <c r="O1177" s="31"/>
      <c r="P1177" s="31"/>
      <c r="Q1177" s="31"/>
      <c r="R1177" s="31"/>
    </row>
    <row r="1178" spans="6:18" x14ac:dyDescent="0.25">
      <c r="F1178" s="31"/>
      <c r="G1178" s="31"/>
      <c r="H1178" s="31"/>
      <c r="I1178" s="31"/>
      <c r="J1178" s="31"/>
      <c r="K1178" s="31"/>
      <c r="L1178" s="31"/>
      <c r="M1178" s="31"/>
      <c r="N1178" s="31"/>
      <c r="O1178" s="31"/>
      <c r="P1178" s="31"/>
      <c r="Q1178" s="31"/>
      <c r="R1178" s="31"/>
    </row>
    <row r="1179" spans="6:18" x14ac:dyDescent="0.25">
      <c r="F1179" s="31"/>
      <c r="G1179" s="31"/>
      <c r="H1179" s="31"/>
      <c r="I1179" s="31"/>
      <c r="J1179" s="31"/>
      <c r="K1179" s="31"/>
      <c r="L1179" s="31"/>
      <c r="M1179" s="31"/>
      <c r="N1179" s="31"/>
      <c r="O1179" s="31"/>
      <c r="P1179" s="31"/>
      <c r="Q1179" s="31"/>
      <c r="R1179" s="31"/>
    </row>
    <row r="1180" spans="6:18" x14ac:dyDescent="0.25">
      <c r="F1180" s="31"/>
      <c r="G1180" s="31"/>
      <c r="H1180" s="31"/>
      <c r="I1180" s="31"/>
      <c r="J1180" s="31"/>
      <c r="K1180" s="31"/>
      <c r="L1180" s="31"/>
      <c r="M1180" s="31"/>
      <c r="N1180" s="31"/>
      <c r="O1180" s="31"/>
      <c r="P1180" s="31"/>
      <c r="Q1180" s="31"/>
      <c r="R1180" s="31"/>
    </row>
    <row r="1181" spans="6:18" x14ac:dyDescent="0.25">
      <c r="F1181" s="31"/>
      <c r="G1181" s="31"/>
      <c r="H1181" s="31"/>
      <c r="I1181" s="31"/>
      <c r="J1181" s="31"/>
      <c r="K1181" s="31"/>
      <c r="L1181" s="31"/>
      <c r="M1181" s="31"/>
      <c r="N1181" s="31"/>
      <c r="O1181" s="31"/>
      <c r="P1181" s="31"/>
      <c r="Q1181" s="31"/>
      <c r="R1181" s="31"/>
    </row>
    <row r="1182" spans="6:18" x14ac:dyDescent="0.25">
      <c r="F1182" s="31"/>
      <c r="G1182" s="31"/>
      <c r="H1182" s="31"/>
      <c r="I1182" s="31"/>
      <c r="J1182" s="31"/>
      <c r="K1182" s="31"/>
      <c r="L1182" s="31"/>
      <c r="M1182" s="31"/>
      <c r="N1182" s="31"/>
      <c r="O1182" s="31"/>
      <c r="P1182" s="31"/>
      <c r="Q1182" s="31"/>
      <c r="R1182" s="31"/>
    </row>
    <row r="1183" spans="6:18" x14ac:dyDescent="0.25">
      <c r="F1183" s="31"/>
      <c r="G1183" s="31"/>
      <c r="H1183" s="31"/>
      <c r="I1183" s="31"/>
      <c r="J1183" s="31"/>
      <c r="K1183" s="31"/>
      <c r="L1183" s="31"/>
      <c r="M1183" s="31"/>
      <c r="N1183" s="31"/>
      <c r="O1183" s="31"/>
      <c r="P1183" s="31"/>
      <c r="Q1183" s="31"/>
      <c r="R1183" s="31"/>
    </row>
    <row r="1184" spans="6:18" x14ac:dyDescent="0.25">
      <c r="F1184" s="31"/>
      <c r="G1184" s="31"/>
      <c r="H1184" s="31"/>
      <c r="I1184" s="31"/>
      <c r="J1184" s="31"/>
      <c r="K1184" s="31"/>
      <c r="L1184" s="31"/>
      <c r="M1184" s="31"/>
      <c r="N1184" s="31"/>
      <c r="O1184" s="31"/>
      <c r="P1184" s="31"/>
      <c r="Q1184" s="31"/>
      <c r="R1184" s="31"/>
    </row>
    <row r="1185" spans="6:18" x14ac:dyDescent="0.25">
      <c r="F1185" s="31"/>
      <c r="G1185" s="31"/>
      <c r="H1185" s="31"/>
      <c r="I1185" s="31"/>
      <c r="J1185" s="31"/>
      <c r="K1185" s="31"/>
      <c r="L1185" s="31"/>
      <c r="M1185" s="31"/>
      <c r="N1185" s="31"/>
      <c r="O1185" s="31"/>
      <c r="P1185" s="31"/>
      <c r="Q1185" s="31"/>
      <c r="R1185" s="31"/>
    </row>
    <row r="1186" spans="6:18" x14ac:dyDescent="0.25">
      <c r="F1186" s="31"/>
      <c r="G1186" s="31"/>
      <c r="H1186" s="31"/>
      <c r="I1186" s="31"/>
      <c r="J1186" s="31"/>
      <c r="K1186" s="31"/>
      <c r="L1186" s="31"/>
      <c r="M1186" s="31"/>
      <c r="N1186" s="31"/>
      <c r="O1186" s="31"/>
      <c r="P1186" s="31"/>
      <c r="Q1186" s="31"/>
      <c r="R1186" s="31"/>
    </row>
    <row r="1187" spans="6:18" x14ac:dyDescent="0.25">
      <c r="F1187" s="31"/>
      <c r="G1187" s="31"/>
      <c r="H1187" s="31"/>
      <c r="I1187" s="31"/>
      <c r="J1187" s="31"/>
      <c r="K1187" s="31"/>
      <c r="L1187" s="31"/>
      <c r="M1187" s="31"/>
      <c r="N1187" s="31"/>
      <c r="O1187" s="31"/>
      <c r="P1187" s="31"/>
      <c r="Q1187" s="31"/>
      <c r="R1187" s="31"/>
    </row>
    <row r="1188" spans="6:18" x14ac:dyDescent="0.25">
      <c r="F1188" s="31"/>
      <c r="G1188" s="31"/>
      <c r="H1188" s="31"/>
      <c r="I1188" s="31"/>
      <c r="J1188" s="31"/>
      <c r="K1188" s="31"/>
      <c r="L1188" s="31"/>
      <c r="M1188" s="31"/>
      <c r="N1188" s="31"/>
      <c r="O1188" s="31"/>
      <c r="P1188" s="31"/>
      <c r="Q1188" s="31"/>
      <c r="R1188" s="31"/>
    </row>
    <row r="1189" spans="6:18" x14ac:dyDescent="0.25">
      <c r="F1189" s="31"/>
      <c r="G1189" s="31"/>
      <c r="H1189" s="31"/>
      <c r="I1189" s="31"/>
      <c r="J1189" s="31"/>
      <c r="K1189" s="31"/>
      <c r="L1189" s="31"/>
      <c r="M1189" s="31"/>
      <c r="N1189" s="31"/>
      <c r="O1189" s="31"/>
      <c r="P1189" s="31"/>
      <c r="Q1189" s="31"/>
      <c r="R1189" s="31"/>
    </row>
    <row r="1190" spans="6:18" x14ac:dyDescent="0.25">
      <c r="F1190" s="31"/>
      <c r="G1190" s="31"/>
      <c r="H1190" s="31"/>
      <c r="I1190" s="31"/>
      <c r="J1190" s="31"/>
      <c r="K1190" s="31"/>
      <c r="L1190" s="31"/>
      <c r="M1190" s="31"/>
      <c r="N1190" s="31"/>
      <c r="O1190" s="31"/>
      <c r="P1190" s="31"/>
      <c r="Q1190" s="31"/>
      <c r="R1190" s="31"/>
    </row>
    <row r="1191" spans="6:18" x14ac:dyDescent="0.25">
      <c r="F1191" s="31"/>
      <c r="G1191" s="31"/>
      <c r="H1191" s="31"/>
      <c r="I1191" s="31"/>
      <c r="J1191" s="31"/>
      <c r="K1191" s="31"/>
      <c r="L1191" s="31"/>
      <c r="M1191" s="31"/>
      <c r="N1191" s="31"/>
      <c r="O1191" s="31"/>
      <c r="P1191" s="31"/>
      <c r="Q1191" s="31"/>
      <c r="R1191" s="31"/>
    </row>
    <row r="1192" spans="6:18" x14ac:dyDescent="0.25">
      <c r="F1192" s="31"/>
      <c r="G1192" s="31"/>
      <c r="H1192" s="31"/>
      <c r="I1192" s="31"/>
      <c r="J1192" s="31"/>
      <c r="K1192" s="31"/>
      <c r="L1192" s="31"/>
      <c r="M1192" s="31"/>
      <c r="N1192" s="31"/>
      <c r="O1192" s="31"/>
      <c r="P1192" s="31"/>
      <c r="Q1192" s="31"/>
      <c r="R1192" s="31"/>
    </row>
    <row r="1193" spans="6:18" x14ac:dyDescent="0.25">
      <c r="F1193" s="31"/>
      <c r="G1193" s="31"/>
      <c r="H1193" s="31"/>
      <c r="I1193" s="31"/>
      <c r="J1193" s="31"/>
      <c r="K1193" s="31"/>
      <c r="L1193" s="31"/>
      <c r="M1193" s="31"/>
      <c r="N1193" s="31"/>
      <c r="O1193" s="31"/>
      <c r="P1193" s="31"/>
      <c r="Q1193" s="31"/>
      <c r="R1193" s="31"/>
    </row>
    <row r="1194" spans="6:18" x14ac:dyDescent="0.25">
      <c r="F1194" s="31"/>
      <c r="G1194" s="31"/>
      <c r="H1194" s="31"/>
      <c r="I1194" s="31"/>
      <c r="J1194" s="31"/>
      <c r="K1194" s="31"/>
      <c r="L1194" s="31"/>
      <c r="M1194" s="31"/>
      <c r="N1194" s="31"/>
      <c r="O1194" s="31"/>
      <c r="P1194" s="31"/>
      <c r="Q1194" s="31"/>
      <c r="R1194" s="31"/>
    </row>
    <row r="1195" spans="6:18" x14ac:dyDescent="0.25">
      <c r="F1195" s="31"/>
      <c r="G1195" s="31"/>
      <c r="H1195" s="31"/>
      <c r="I1195" s="31"/>
      <c r="J1195" s="31"/>
      <c r="K1195" s="31"/>
      <c r="L1195" s="31"/>
      <c r="M1195" s="31"/>
      <c r="N1195" s="31"/>
      <c r="O1195" s="31"/>
      <c r="P1195" s="31"/>
      <c r="Q1195" s="31"/>
      <c r="R1195" s="31"/>
    </row>
    <row r="1196" spans="6:18" x14ac:dyDescent="0.25">
      <c r="F1196" s="31"/>
      <c r="G1196" s="31"/>
      <c r="H1196" s="31"/>
      <c r="I1196" s="31"/>
      <c r="J1196" s="31"/>
      <c r="K1196" s="31"/>
      <c r="L1196" s="31"/>
      <c r="M1196" s="31"/>
      <c r="N1196" s="31"/>
      <c r="O1196" s="31"/>
      <c r="P1196" s="31"/>
      <c r="Q1196" s="31"/>
      <c r="R1196" s="31"/>
    </row>
    <row r="1197" spans="6:18" x14ac:dyDescent="0.25">
      <c r="F1197" s="31"/>
      <c r="G1197" s="31"/>
      <c r="H1197" s="31"/>
      <c r="I1197" s="31"/>
      <c r="J1197" s="31"/>
      <c r="K1197" s="31"/>
      <c r="L1197" s="31"/>
      <c r="M1197" s="31"/>
      <c r="N1197" s="31"/>
      <c r="O1197" s="31"/>
      <c r="P1197" s="31"/>
      <c r="Q1197" s="31"/>
      <c r="R1197" s="31"/>
    </row>
    <row r="1198" spans="6:18" x14ac:dyDescent="0.25">
      <c r="F1198" s="31"/>
      <c r="G1198" s="31"/>
      <c r="H1198" s="31"/>
      <c r="I1198" s="31"/>
      <c r="J1198" s="31"/>
      <c r="K1198" s="31"/>
      <c r="L1198" s="31"/>
      <c r="M1198" s="31"/>
      <c r="N1198" s="31"/>
      <c r="O1198" s="31"/>
      <c r="P1198" s="31"/>
      <c r="Q1198" s="31"/>
      <c r="R1198" s="31"/>
    </row>
    <row r="1199" spans="6:18" x14ac:dyDescent="0.25">
      <c r="F1199" s="31"/>
      <c r="G1199" s="31"/>
      <c r="H1199" s="31"/>
      <c r="I1199" s="31"/>
      <c r="J1199" s="31"/>
      <c r="K1199" s="31"/>
      <c r="L1199" s="31"/>
      <c r="M1199" s="31"/>
      <c r="N1199" s="31"/>
      <c r="O1199" s="31"/>
      <c r="P1199" s="31"/>
      <c r="Q1199" s="31"/>
      <c r="R1199" s="31"/>
    </row>
    <row r="1200" spans="6:18" x14ac:dyDescent="0.25">
      <c r="F1200" s="31"/>
      <c r="G1200" s="31"/>
      <c r="H1200" s="31"/>
      <c r="I1200" s="31"/>
      <c r="J1200" s="31"/>
      <c r="K1200" s="31"/>
      <c r="L1200" s="31"/>
      <c r="M1200" s="31"/>
      <c r="N1200" s="31"/>
      <c r="O1200" s="31"/>
      <c r="P1200" s="31"/>
      <c r="Q1200" s="31"/>
      <c r="R1200" s="31"/>
    </row>
    <row r="1201" spans="6:18" x14ac:dyDescent="0.25">
      <c r="F1201" s="31"/>
      <c r="G1201" s="31"/>
      <c r="H1201" s="31"/>
      <c r="I1201" s="31"/>
      <c r="J1201" s="31"/>
      <c r="K1201" s="31"/>
      <c r="L1201" s="31"/>
      <c r="M1201" s="31"/>
      <c r="N1201" s="31"/>
      <c r="O1201" s="31"/>
      <c r="P1201" s="31"/>
      <c r="Q1201" s="31"/>
      <c r="R1201" s="31"/>
    </row>
    <row r="1202" spans="6:18" x14ac:dyDescent="0.25">
      <c r="F1202" s="31"/>
      <c r="G1202" s="31"/>
      <c r="H1202" s="31"/>
      <c r="I1202" s="31"/>
      <c r="J1202" s="31"/>
      <c r="K1202" s="31"/>
      <c r="L1202" s="31"/>
      <c r="M1202" s="31"/>
      <c r="N1202" s="31"/>
      <c r="O1202" s="31"/>
      <c r="P1202" s="31"/>
      <c r="Q1202" s="31"/>
      <c r="R1202" s="31"/>
    </row>
    <row r="1203" spans="6:18" x14ac:dyDescent="0.25">
      <c r="F1203" s="31"/>
      <c r="G1203" s="31"/>
      <c r="H1203" s="31"/>
      <c r="I1203" s="31"/>
      <c r="J1203" s="31"/>
      <c r="K1203" s="31"/>
      <c r="L1203" s="31"/>
      <c r="M1203" s="31"/>
      <c r="N1203" s="31"/>
      <c r="O1203" s="31"/>
      <c r="P1203" s="31"/>
      <c r="Q1203" s="31"/>
      <c r="R1203" s="31"/>
    </row>
    <row r="1204" spans="6:18" x14ac:dyDescent="0.25">
      <c r="F1204" s="31"/>
      <c r="G1204" s="31"/>
      <c r="H1204" s="31"/>
      <c r="I1204" s="31"/>
      <c r="J1204" s="31"/>
      <c r="K1204" s="31"/>
      <c r="L1204" s="31"/>
      <c r="M1204" s="31"/>
      <c r="N1204" s="31"/>
      <c r="O1204" s="31"/>
      <c r="P1204" s="31"/>
      <c r="Q1204" s="31"/>
      <c r="R1204" s="31"/>
    </row>
    <row r="1205" spans="6:18" x14ac:dyDescent="0.25">
      <c r="F1205" s="31"/>
      <c r="G1205" s="31"/>
      <c r="H1205" s="31"/>
      <c r="I1205" s="31"/>
      <c r="J1205" s="31"/>
      <c r="K1205" s="31"/>
      <c r="L1205" s="31"/>
      <c r="M1205" s="31"/>
      <c r="N1205" s="31"/>
      <c r="O1205" s="31"/>
      <c r="P1205" s="31"/>
      <c r="Q1205" s="31"/>
      <c r="R1205" s="31"/>
    </row>
    <row r="1206" spans="6:18" x14ac:dyDescent="0.25">
      <c r="F1206" s="31"/>
      <c r="G1206" s="31"/>
      <c r="H1206" s="31"/>
      <c r="I1206" s="31"/>
      <c r="J1206" s="31"/>
      <c r="K1206" s="31"/>
      <c r="L1206" s="31"/>
      <c r="M1206" s="31"/>
      <c r="N1206" s="31"/>
      <c r="O1206" s="31"/>
      <c r="P1206" s="31"/>
      <c r="Q1206" s="31"/>
      <c r="R1206" s="31"/>
    </row>
    <row r="1207" spans="6:18" x14ac:dyDescent="0.25">
      <c r="F1207" s="31"/>
      <c r="G1207" s="31"/>
      <c r="H1207" s="31"/>
      <c r="I1207" s="31"/>
      <c r="J1207" s="31"/>
      <c r="K1207" s="31"/>
      <c r="L1207" s="31"/>
      <c r="M1207" s="31"/>
      <c r="N1207" s="31"/>
      <c r="O1207" s="31"/>
      <c r="P1207" s="31"/>
      <c r="Q1207" s="31"/>
      <c r="R1207" s="31"/>
    </row>
    <row r="1208" spans="6:18" x14ac:dyDescent="0.25">
      <c r="F1208" s="31"/>
      <c r="G1208" s="31"/>
      <c r="H1208" s="31"/>
      <c r="I1208" s="31"/>
      <c r="J1208" s="31"/>
      <c r="K1208" s="31"/>
      <c r="L1208" s="31"/>
      <c r="M1208" s="31"/>
      <c r="N1208" s="31"/>
      <c r="O1208" s="31"/>
      <c r="P1208" s="31"/>
      <c r="Q1208" s="31"/>
      <c r="R1208" s="31"/>
    </row>
    <row r="1209" spans="6:18" x14ac:dyDescent="0.25">
      <c r="F1209" s="31"/>
      <c r="G1209" s="31"/>
      <c r="H1209" s="31"/>
      <c r="I1209" s="31"/>
      <c r="J1209" s="31"/>
      <c r="K1209" s="31"/>
      <c r="L1209" s="31"/>
      <c r="M1209" s="31"/>
      <c r="N1209" s="31"/>
      <c r="O1209" s="31"/>
      <c r="P1209" s="31"/>
      <c r="Q1209" s="31"/>
      <c r="R1209" s="31"/>
    </row>
    <row r="1210" spans="6:18" x14ac:dyDescent="0.25">
      <c r="F1210" s="31"/>
      <c r="G1210" s="31"/>
      <c r="H1210" s="31"/>
      <c r="I1210" s="31"/>
      <c r="J1210" s="31"/>
      <c r="K1210" s="31"/>
      <c r="L1210" s="31"/>
      <c r="M1210" s="31"/>
      <c r="N1210" s="31"/>
      <c r="O1210" s="31"/>
      <c r="P1210" s="31"/>
      <c r="Q1210" s="31"/>
      <c r="R1210" s="31"/>
    </row>
    <row r="1211" spans="6:18" x14ac:dyDescent="0.25">
      <c r="F1211" s="31"/>
      <c r="G1211" s="31"/>
      <c r="H1211" s="31"/>
      <c r="I1211" s="31"/>
      <c r="J1211" s="31"/>
      <c r="K1211" s="31"/>
      <c r="L1211" s="31"/>
      <c r="M1211" s="31"/>
      <c r="N1211" s="31"/>
      <c r="O1211" s="31"/>
      <c r="P1211" s="31"/>
      <c r="Q1211" s="31"/>
      <c r="R1211" s="31"/>
    </row>
    <row r="1212" spans="6:18" x14ac:dyDescent="0.25">
      <c r="F1212" s="31"/>
      <c r="G1212" s="31"/>
      <c r="H1212" s="31"/>
      <c r="I1212" s="31"/>
      <c r="J1212" s="31"/>
      <c r="K1212" s="31"/>
      <c r="L1212" s="31"/>
      <c r="M1212" s="31"/>
      <c r="N1212" s="31"/>
      <c r="O1212" s="31"/>
      <c r="P1212" s="31"/>
      <c r="Q1212" s="31"/>
      <c r="R1212" s="31"/>
    </row>
    <row r="1213" spans="6:18" x14ac:dyDescent="0.25">
      <c r="F1213" s="31"/>
      <c r="G1213" s="31"/>
      <c r="H1213" s="31"/>
      <c r="I1213" s="31"/>
      <c r="J1213" s="31"/>
      <c r="K1213" s="31"/>
      <c r="L1213" s="31"/>
      <c r="M1213" s="31"/>
      <c r="N1213" s="31"/>
      <c r="O1213" s="31"/>
      <c r="P1213" s="31"/>
      <c r="Q1213" s="31"/>
      <c r="R1213" s="31"/>
    </row>
    <row r="1214" spans="6:18" x14ac:dyDescent="0.25">
      <c r="F1214" s="31"/>
      <c r="G1214" s="31"/>
      <c r="H1214" s="31"/>
      <c r="I1214" s="31"/>
      <c r="J1214" s="31"/>
      <c r="K1214" s="31"/>
      <c r="L1214" s="31"/>
      <c r="M1214" s="31"/>
      <c r="N1214" s="31"/>
      <c r="O1214" s="31"/>
      <c r="P1214" s="31"/>
      <c r="Q1214" s="31"/>
      <c r="R1214" s="31"/>
    </row>
    <row r="1215" spans="6:18" x14ac:dyDescent="0.25">
      <c r="F1215" s="31"/>
      <c r="G1215" s="31"/>
      <c r="H1215" s="31"/>
      <c r="I1215" s="31"/>
      <c r="J1215" s="31"/>
      <c r="K1215" s="31"/>
      <c r="L1215" s="31"/>
      <c r="M1215" s="31"/>
      <c r="N1215" s="31"/>
      <c r="O1215" s="31"/>
      <c r="P1215" s="31"/>
      <c r="Q1215" s="31"/>
      <c r="R1215" s="31"/>
    </row>
    <row r="1216" spans="6:18" x14ac:dyDescent="0.25">
      <c r="F1216" s="31"/>
      <c r="G1216" s="31"/>
      <c r="H1216" s="31"/>
      <c r="I1216" s="31"/>
      <c r="J1216" s="31"/>
      <c r="K1216" s="31"/>
      <c r="L1216" s="31"/>
      <c r="M1216" s="31"/>
      <c r="N1216" s="31"/>
      <c r="O1216" s="31"/>
      <c r="P1216" s="31"/>
      <c r="Q1216" s="31"/>
      <c r="R1216" s="31"/>
    </row>
    <row r="1217" spans="6:18" x14ac:dyDescent="0.25">
      <c r="F1217" s="31"/>
      <c r="G1217" s="31"/>
      <c r="H1217" s="31"/>
      <c r="I1217" s="31"/>
      <c r="J1217" s="31"/>
      <c r="K1217" s="31"/>
      <c r="L1217" s="31"/>
      <c r="M1217" s="31"/>
      <c r="N1217" s="31"/>
      <c r="O1217" s="31"/>
      <c r="P1217" s="31"/>
      <c r="Q1217" s="31"/>
      <c r="R1217" s="31"/>
    </row>
    <row r="1218" spans="6:18" x14ac:dyDescent="0.25">
      <c r="F1218" s="31"/>
      <c r="G1218" s="31"/>
      <c r="H1218" s="31"/>
      <c r="I1218" s="31"/>
      <c r="J1218" s="31"/>
      <c r="K1218" s="31"/>
      <c r="L1218" s="31"/>
      <c r="M1218" s="31"/>
      <c r="N1218" s="31"/>
      <c r="O1218" s="31"/>
      <c r="P1218" s="31"/>
      <c r="Q1218" s="31"/>
      <c r="R1218" s="31"/>
    </row>
    <row r="1219" spans="6:18" x14ac:dyDescent="0.25">
      <c r="F1219" s="31"/>
      <c r="G1219" s="31"/>
      <c r="H1219" s="31"/>
      <c r="I1219" s="31"/>
      <c r="J1219" s="31"/>
      <c r="K1219" s="31"/>
      <c r="L1219" s="31"/>
      <c r="M1219" s="31"/>
      <c r="N1219" s="31"/>
      <c r="O1219" s="31"/>
      <c r="P1219" s="31"/>
      <c r="Q1219" s="31"/>
      <c r="R1219" s="31"/>
    </row>
    <row r="1220" spans="6:18" x14ac:dyDescent="0.25">
      <c r="F1220" s="31"/>
      <c r="G1220" s="31"/>
      <c r="H1220" s="31"/>
      <c r="I1220" s="31"/>
      <c r="J1220" s="31"/>
      <c r="K1220" s="31"/>
      <c r="L1220" s="31"/>
      <c r="M1220" s="31"/>
      <c r="N1220" s="31"/>
      <c r="O1220" s="31"/>
      <c r="P1220" s="31"/>
      <c r="Q1220" s="31"/>
      <c r="R1220" s="31"/>
    </row>
    <row r="1221" spans="6:18" x14ac:dyDescent="0.25">
      <c r="F1221" s="31"/>
      <c r="G1221" s="31"/>
      <c r="H1221" s="31"/>
      <c r="I1221" s="31"/>
      <c r="J1221" s="31"/>
      <c r="K1221" s="31"/>
      <c r="L1221" s="31"/>
      <c r="M1221" s="31"/>
      <c r="N1221" s="31"/>
      <c r="O1221" s="31"/>
      <c r="P1221" s="31"/>
      <c r="Q1221" s="31"/>
      <c r="R1221" s="31"/>
    </row>
    <row r="1222" spans="6:18" x14ac:dyDescent="0.25">
      <c r="F1222" s="31"/>
      <c r="G1222" s="31"/>
      <c r="H1222" s="31"/>
      <c r="I1222" s="31"/>
      <c r="J1222" s="31"/>
      <c r="K1222" s="31"/>
      <c r="L1222" s="31"/>
      <c r="M1222" s="31"/>
      <c r="N1222" s="31"/>
      <c r="O1222" s="31"/>
      <c r="P1222" s="31"/>
      <c r="Q1222" s="31"/>
      <c r="R1222" s="31"/>
    </row>
    <row r="1223" spans="6:18" x14ac:dyDescent="0.25">
      <c r="F1223" s="31"/>
      <c r="G1223" s="31"/>
      <c r="H1223" s="31"/>
      <c r="I1223" s="31"/>
      <c r="J1223" s="31"/>
      <c r="K1223" s="31"/>
      <c r="L1223" s="31"/>
      <c r="M1223" s="31"/>
      <c r="N1223" s="31"/>
      <c r="O1223" s="31"/>
      <c r="P1223" s="31"/>
      <c r="Q1223" s="31"/>
      <c r="R1223" s="31"/>
    </row>
    <row r="1224" spans="6:18" x14ac:dyDescent="0.25">
      <c r="F1224" s="31"/>
      <c r="G1224" s="31"/>
      <c r="H1224" s="31"/>
      <c r="I1224" s="31"/>
      <c r="J1224" s="31"/>
      <c r="K1224" s="31"/>
      <c r="L1224" s="31"/>
      <c r="M1224" s="31"/>
      <c r="N1224" s="31"/>
      <c r="O1224" s="31"/>
      <c r="P1224" s="31"/>
      <c r="Q1224" s="31"/>
      <c r="R1224" s="31"/>
    </row>
    <row r="1225" spans="6:18" x14ac:dyDescent="0.25">
      <c r="F1225" s="31"/>
      <c r="G1225" s="31"/>
      <c r="H1225" s="31"/>
      <c r="I1225" s="31"/>
      <c r="J1225" s="31"/>
      <c r="K1225" s="31"/>
      <c r="L1225" s="31"/>
      <c r="M1225" s="31"/>
      <c r="N1225" s="31"/>
      <c r="O1225" s="31"/>
      <c r="P1225" s="31"/>
      <c r="Q1225" s="31"/>
      <c r="R1225" s="31"/>
    </row>
    <row r="1226" spans="6:18" x14ac:dyDescent="0.25">
      <c r="F1226" s="31"/>
      <c r="G1226" s="31"/>
      <c r="H1226" s="31"/>
      <c r="I1226" s="31"/>
      <c r="J1226" s="31"/>
      <c r="K1226" s="31"/>
      <c r="L1226" s="31"/>
      <c r="M1226" s="31"/>
      <c r="N1226" s="31"/>
      <c r="O1226" s="31"/>
      <c r="P1226" s="31"/>
      <c r="Q1226" s="31"/>
      <c r="R1226" s="31"/>
    </row>
    <row r="1227" spans="6:18" x14ac:dyDescent="0.25">
      <c r="F1227" s="31"/>
      <c r="G1227" s="31"/>
      <c r="H1227" s="31"/>
      <c r="I1227" s="31"/>
      <c r="J1227" s="31"/>
      <c r="K1227" s="31"/>
      <c r="L1227" s="31"/>
      <c r="M1227" s="31"/>
      <c r="N1227" s="31"/>
      <c r="O1227" s="31"/>
      <c r="P1227" s="31"/>
      <c r="Q1227" s="31"/>
      <c r="R1227" s="31"/>
    </row>
    <row r="1228" spans="6:18" x14ac:dyDescent="0.25">
      <c r="F1228" s="31"/>
      <c r="G1228" s="31"/>
      <c r="H1228" s="31"/>
      <c r="I1228" s="31"/>
      <c r="J1228" s="31"/>
      <c r="K1228" s="31"/>
      <c r="L1228" s="31"/>
      <c r="M1228" s="31"/>
      <c r="N1228" s="31"/>
      <c r="O1228" s="31"/>
      <c r="P1228" s="31"/>
      <c r="Q1228" s="31"/>
      <c r="R1228" s="31"/>
    </row>
    <row r="1229" spans="6:18" x14ac:dyDescent="0.25">
      <c r="F1229" s="31"/>
      <c r="G1229" s="31"/>
      <c r="H1229" s="31"/>
      <c r="I1229" s="31"/>
      <c r="J1229" s="31"/>
      <c r="K1229" s="31"/>
      <c r="L1229" s="31"/>
      <c r="M1229" s="31"/>
      <c r="N1229" s="31"/>
      <c r="O1229" s="31"/>
      <c r="P1229" s="31"/>
      <c r="Q1229" s="31"/>
      <c r="R1229" s="31"/>
    </row>
    <row r="1230" spans="6:18" x14ac:dyDescent="0.25">
      <c r="F1230" s="31"/>
      <c r="G1230" s="31"/>
      <c r="H1230" s="31"/>
      <c r="I1230" s="31"/>
      <c r="J1230" s="31"/>
      <c r="K1230" s="31"/>
      <c r="L1230" s="31"/>
      <c r="M1230" s="31"/>
      <c r="N1230" s="31"/>
      <c r="O1230" s="31"/>
      <c r="P1230" s="31"/>
      <c r="Q1230" s="31"/>
      <c r="R1230" s="31"/>
    </row>
    <row r="1231" spans="6:18" x14ac:dyDescent="0.25">
      <c r="F1231" s="31"/>
      <c r="G1231" s="31"/>
      <c r="H1231" s="31"/>
      <c r="I1231" s="31"/>
      <c r="J1231" s="31"/>
      <c r="K1231" s="31"/>
      <c r="L1231" s="31"/>
      <c r="M1231" s="31"/>
      <c r="N1231" s="31"/>
      <c r="O1231" s="31"/>
      <c r="P1231" s="31"/>
      <c r="Q1231" s="31"/>
      <c r="R1231" s="31"/>
    </row>
    <row r="1232" spans="6:18" x14ac:dyDescent="0.25">
      <c r="F1232" s="31"/>
      <c r="G1232" s="31"/>
      <c r="H1232" s="31"/>
      <c r="I1232" s="31"/>
      <c r="J1232" s="31"/>
      <c r="K1232" s="31"/>
      <c r="L1232" s="31"/>
      <c r="M1232" s="31"/>
      <c r="N1232" s="31"/>
      <c r="O1232" s="31"/>
      <c r="P1232" s="31"/>
      <c r="Q1232" s="31"/>
      <c r="R1232" s="31"/>
    </row>
    <row r="1233" spans="6:18" x14ac:dyDescent="0.25">
      <c r="F1233" s="31"/>
      <c r="G1233" s="31"/>
      <c r="H1233" s="31"/>
      <c r="I1233" s="31"/>
      <c r="J1233" s="31"/>
      <c r="K1233" s="31"/>
      <c r="L1233" s="31"/>
      <c r="M1233" s="31"/>
      <c r="N1233" s="31"/>
      <c r="O1233" s="31"/>
      <c r="P1233" s="31"/>
      <c r="Q1233" s="31"/>
      <c r="R1233" s="31"/>
    </row>
    <row r="1234" spans="6:18" x14ac:dyDescent="0.25">
      <c r="F1234" s="31"/>
      <c r="G1234" s="31"/>
      <c r="H1234" s="31"/>
      <c r="I1234" s="31"/>
      <c r="J1234" s="31"/>
      <c r="K1234" s="31"/>
      <c r="L1234" s="31"/>
      <c r="M1234" s="31"/>
      <c r="N1234" s="31"/>
      <c r="O1234" s="31"/>
      <c r="P1234" s="31"/>
      <c r="Q1234" s="31"/>
      <c r="R1234" s="31"/>
    </row>
    <row r="1235" spans="6:18" x14ac:dyDescent="0.25">
      <c r="F1235" s="31"/>
      <c r="G1235" s="31"/>
      <c r="H1235" s="31"/>
      <c r="I1235" s="31"/>
      <c r="J1235" s="31"/>
      <c r="K1235" s="31"/>
      <c r="L1235" s="31"/>
      <c r="M1235" s="31"/>
      <c r="N1235" s="31"/>
      <c r="O1235" s="31"/>
      <c r="P1235" s="31"/>
      <c r="Q1235" s="31"/>
      <c r="R1235" s="31"/>
    </row>
    <row r="1236" spans="6:18" x14ac:dyDescent="0.25">
      <c r="F1236" s="31"/>
      <c r="G1236" s="31"/>
      <c r="H1236" s="31"/>
      <c r="I1236" s="31"/>
      <c r="J1236" s="31"/>
      <c r="K1236" s="31"/>
      <c r="L1236" s="31"/>
      <c r="M1236" s="31"/>
      <c r="N1236" s="31"/>
      <c r="O1236" s="31"/>
      <c r="P1236" s="31"/>
      <c r="Q1236" s="31"/>
      <c r="R1236" s="31"/>
    </row>
    <row r="1237" spans="6:18" x14ac:dyDescent="0.25">
      <c r="F1237" s="31"/>
      <c r="G1237" s="31"/>
      <c r="H1237" s="31"/>
      <c r="I1237" s="31"/>
      <c r="J1237" s="31"/>
      <c r="K1237" s="31"/>
      <c r="L1237" s="31"/>
      <c r="M1237" s="31"/>
      <c r="N1237" s="31"/>
      <c r="O1237" s="31"/>
      <c r="P1237" s="31"/>
      <c r="Q1237" s="31"/>
      <c r="R1237" s="31"/>
    </row>
    <row r="1238" spans="6:18" x14ac:dyDescent="0.25">
      <c r="F1238" s="31"/>
      <c r="G1238" s="31"/>
      <c r="H1238" s="31"/>
      <c r="I1238" s="31"/>
      <c r="J1238" s="31"/>
      <c r="K1238" s="31"/>
      <c r="L1238" s="31"/>
      <c r="M1238" s="31"/>
      <c r="N1238" s="31"/>
      <c r="O1238" s="31"/>
      <c r="P1238" s="31"/>
      <c r="Q1238" s="31"/>
      <c r="R1238" s="31"/>
    </row>
    <row r="1239" spans="6:18" x14ac:dyDescent="0.25">
      <c r="F1239" s="31"/>
      <c r="G1239" s="31"/>
      <c r="H1239" s="31"/>
      <c r="I1239" s="31"/>
      <c r="J1239" s="31"/>
      <c r="K1239" s="31"/>
      <c r="L1239" s="31"/>
      <c r="M1239" s="31"/>
      <c r="N1239" s="31"/>
      <c r="O1239" s="31"/>
      <c r="P1239" s="31"/>
      <c r="Q1239" s="31"/>
      <c r="R1239" s="31"/>
    </row>
    <row r="1240" spans="6:18" x14ac:dyDescent="0.25">
      <c r="F1240" s="31"/>
      <c r="G1240" s="31"/>
      <c r="H1240" s="31"/>
      <c r="I1240" s="31"/>
      <c r="J1240" s="31"/>
      <c r="K1240" s="31"/>
      <c r="L1240" s="31"/>
      <c r="M1240" s="31"/>
      <c r="N1240" s="31"/>
      <c r="O1240" s="31"/>
      <c r="P1240" s="31"/>
      <c r="Q1240" s="31"/>
      <c r="R1240" s="31"/>
    </row>
    <row r="1241" spans="6:18" x14ac:dyDescent="0.25">
      <c r="F1241" s="31"/>
      <c r="G1241" s="31"/>
      <c r="H1241" s="31"/>
      <c r="I1241" s="31"/>
      <c r="J1241" s="31"/>
      <c r="K1241" s="31"/>
      <c r="L1241" s="31"/>
      <c r="M1241" s="31"/>
      <c r="N1241" s="31"/>
      <c r="O1241" s="31"/>
      <c r="P1241" s="31"/>
      <c r="Q1241" s="31"/>
      <c r="R1241" s="31"/>
    </row>
    <row r="1242" spans="6:18" x14ac:dyDescent="0.25">
      <c r="F1242" s="31"/>
      <c r="G1242" s="31"/>
      <c r="H1242" s="31"/>
      <c r="I1242" s="31"/>
      <c r="J1242" s="31"/>
      <c r="K1242" s="31"/>
      <c r="L1242" s="31"/>
      <c r="M1242" s="31"/>
      <c r="N1242" s="31"/>
      <c r="O1242" s="31"/>
      <c r="P1242" s="31"/>
      <c r="Q1242" s="31"/>
      <c r="R1242" s="31"/>
    </row>
    <row r="1243" spans="6:18" x14ac:dyDescent="0.25">
      <c r="F1243" s="31"/>
      <c r="G1243" s="31"/>
      <c r="H1243" s="31"/>
      <c r="I1243" s="31"/>
      <c r="J1243" s="31"/>
      <c r="K1243" s="31"/>
      <c r="L1243" s="31"/>
      <c r="M1243" s="31"/>
      <c r="N1243" s="31"/>
      <c r="O1243" s="31"/>
      <c r="P1243" s="31"/>
      <c r="Q1243" s="31"/>
      <c r="R1243" s="31"/>
    </row>
    <row r="1244" spans="6:18" x14ac:dyDescent="0.25">
      <c r="F1244" s="31"/>
      <c r="G1244" s="31"/>
      <c r="H1244" s="31"/>
      <c r="I1244" s="31"/>
      <c r="J1244" s="31"/>
      <c r="K1244" s="31"/>
      <c r="L1244" s="31"/>
      <c r="M1244" s="31"/>
      <c r="N1244" s="31"/>
      <c r="O1244" s="31"/>
      <c r="P1244" s="31"/>
      <c r="Q1244" s="31"/>
      <c r="R1244" s="31"/>
    </row>
    <row r="1245" spans="6:18" x14ac:dyDescent="0.25">
      <c r="F1245" s="31"/>
      <c r="G1245" s="31"/>
      <c r="H1245" s="31"/>
      <c r="I1245" s="31"/>
      <c r="J1245" s="31"/>
      <c r="K1245" s="31"/>
      <c r="L1245" s="31"/>
      <c r="M1245" s="31"/>
      <c r="N1245" s="31"/>
      <c r="O1245" s="31"/>
      <c r="P1245" s="31"/>
      <c r="Q1245" s="31"/>
      <c r="R1245" s="31"/>
    </row>
    <row r="1246" spans="6:18" x14ac:dyDescent="0.25">
      <c r="F1246" s="31"/>
      <c r="G1246" s="31"/>
      <c r="H1246" s="31"/>
      <c r="I1246" s="31"/>
      <c r="J1246" s="31"/>
      <c r="K1246" s="31"/>
      <c r="L1246" s="31"/>
      <c r="M1246" s="31"/>
      <c r="N1246" s="31"/>
      <c r="O1246" s="31"/>
      <c r="P1246" s="31"/>
      <c r="Q1246" s="31"/>
      <c r="R1246" s="31"/>
    </row>
    <row r="1247" spans="6:18" x14ac:dyDescent="0.25">
      <c r="F1247" s="31"/>
      <c r="G1247" s="31"/>
      <c r="H1247" s="31"/>
      <c r="I1247" s="31"/>
      <c r="J1247" s="31"/>
      <c r="K1247" s="31"/>
      <c r="L1247" s="31"/>
      <c r="M1247" s="31"/>
      <c r="N1247" s="31"/>
      <c r="O1247" s="31"/>
      <c r="P1247" s="31"/>
      <c r="Q1247" s="31"/>
      <c r="R1247" s="31"/>
    </row>
    <row r="1248" spans="6:18" x14ac:dyDescent="0.25">
      <c r="F1248" s="31"/>
      <c r="G1248" s="31"/>
      <c r="H1248" s="31"/>
      <c r="I1248" s="31"/>
      <c r="J1248" s="31"/>
      <c r="K1248" s="31"/>
      <c r="L1248" s="31"/>
      <c r="M1248" s="31"/>
      <c r="N1248" s="31"/>
      <c r="O1248" s="31"/>
      <c r="P1248" s="31"/>
      <c r="Q1248" s="31"/>
      <c r="R1248" s="31"/>
    </row>
    <row r="1249" spans="6:18" x14ac:dyDescent="0.25">
      <c r="F1249" s="31"/>
      <c r="G1249" s="31"/>
      <c r="H1249" s="31"/>
      <c r="I1249" s="31"/>
      <c r="J1249" s="31"/>
      <c r="K1249" s="31"/>
      <c r="L1249" s="31"/>
      <c r="M1249" s="31"/>
      <c r="N1249" s="31"/>
      <c r="O1249" s="31"/>
      <c r="P1249" s="31"/>
      <c r="Q1249" s="31"/>
      <c r="R1249" s="31"/>
    </row>
    <row r="1250" spans="6:18" x14ac:dyDescent="0.25">
      <c r="F1250" s="31"/>
      <c r="G1250" s="31"/>
      <c r="H1250" s="31"/>
      <c r="I1250" s="31"/>
      <c r="J1250" s="31"/>
      <c r="K1250" s="31"/>
      <c r="L1250" s="31"/>
      <c r="M1250" s="31"/>
      <c r="N1250" s="31"/>
      <c r="O1250" s="31"/>
      <c r="P1250" s="31"/>
      <c r="Q1250" s="31"/>
      <c r="R1250" s="31"/>
    </row>
    <row r="1251" spans="6:18" x14ac:dyDescent="0.25">
      <c r="F1251" s="31"/>
      <c r="G1251" s="31"/>
      <c r="H1251" s="31"/>
      <c r="I1251" s="31"/>
      <c r="J1251" s="31"/>
      <c r="K1251" s="31"/>
      <c r="L1251" s="31"/>
      <c r="M1251" s="31"/>
      <c r="N1251" s="31"/>
      <c r="O1251" s="31"/>
      <c r="P1251" s="31"/>
      <c r="Q1251" s="31"/>
      <c r="R1251" s="31"/>
    </row>
    <row r="1252" spans="6:18" x14ac:dyDescent="0.25">
      <c r="F1252" s="31"/>
      <c r="G1252" s="31"/>
      <c r="H1252" s="31"/>
      <c r="I1252" s="31"/>
      <c r="J1252" s="31"/>
      <c r="K1252" s="31"/>
      <c r="L1252" s="31"/>
      <c r="M1252" s="31"/>
      <c r="N1252" s="31"/>
      <c r="O1252" s="31"/>
      <c r="P1252" s="31"/>
      <c r="Q1252" s="31"/>
      <c r="R1252" s="31"/>
    </row>
    <row r="1253" spans="6:18" x14ac:dyDescent="0.25">
      <c r="F1253" s="31"/>
      <c r="G1253" s="31"/>
      <c r="H1253" s="31"/>
      <c r="I1253" s="31"/>
      <c r="J1253" s="31"/>
      <c r="K1253" s="31"/>
      <c r="L1253" s="31"/>
      <c r="M1253" s="31"/>
      <c r="N1253" s="31"/>
      <c r="O1253" s="31"/>
      <c r="P1253" s="31"/>
      <c r="Q1253" s="31"/>
      <c r="R1253" s="31"/>
    </row>
    <row r="1254" spans="6:18" x14ac:dyDescent="0.25">
      <c r="F1254" s="31"/>
      <c r="G1254" s="31"/>
      <c r="H1254" s="31"/>
      <c r="I1254" s="31"/>
      <c r="J1254" s="31"/>
      <c r="K1254" s="31"/>
      <c r="L1254" s="31"/>
      <c r="M1254" s="31"/>
      <c r="N1254" s="31"/>
      <c r="O1254" s="31"/>
      <c r="P1254" s="31"/>
      <c r="Q1254" s="31"/>
      <c r="R1254" s="31"/>
    </row>
    <row r="1255" spans="6:18" x14ac:dyDescent="0.25">
      <c r="F1255" s="31"/>
      <c r="G1255" s="31"/>
      <c r="H1255" s="31"/>
      <c r="I1255" s="31"/>
      <c r="J1255" s="31"/>
      <c r="K1255" s="31"/>
      <c r="L1255" s="31"/>
      <c r="M1255" s="31"/>
      <c r="N1255" s="31"/>
      <c r="O1255" s="31"/>
      <c r="P1255" s="31"/>
      <c r="Q1255" s="31"/>
      <c r="R1255" s="31"/>
    </row>
    <row r="1256" spans="6:18" x14ac:dyDescent="0.25">
      <c r="F1256" s="31"/>
      <c r="G1256" s="31"/>
      <c r="H1256" s="31"/>
      <c r="I1256" s="31"/>
      <c r="J1256" s="31"/>
      <c r="K1256" s="31"/>
      <c r="L1256" s="31"/>
      <c r="M1256" s="31"/>
      <c r="N1256" s="31"/>
      <c r="O1256" s="31"/>
      <c r="P1256" s="31"/>
      <c r="Q1256" s="31"/>
      <c r="R1256" s="31"/>
    </row>
    <row r="1257" spans="6:18" x14ac:dyDescent="0.25">
      <c r="F1257" s="31"/>
      <c r="G1257" s="31"/>
      <c r="H1257" s="31"/>
      <c r="I1257" s="31"/>
      <c r="J1257" s="31"/>
      <c r="K1257" s="31"/>
      <c r="L1257" s="31"/>
      <c r="M1257" s="31"/>
      <c r="N1257" s="31"/>
      <c r="O1257" s="31"/>
      <c r="P1257" s="31"/>
      <c r="Q1257" s="31"/>
      <c r="R1257" s="31"/>
    </row>
    <row r="1258" spans="6:18" x14ac:dyDescent="0.25">
      <c r="F1258" s="31"/>
      <c r="G1258" s="31"/>
      <c r="H1258" s="31"/>
      <c r="I1258" s="31"/>
      <c r="J1258" s="31"/>
      <c r="K1258" s="31"/>
      <c r="L1258" s="31"/>
      <c r="M1258" s="31"/>
      <c r="N1258" s="31"/>
      <c r="O1258" s="31"/>
      <c r="P1258" s="31"/>
      <c r="Q1258" s="31"/>
      <c r="R1258" s="31"/>
    </row>
    <row r="1259" spans="6:18" x14ac:dyDescent="0.25">
      <c r="F1259" s="31"/>
      <c r="G1259" s="31"/>
      <c r="H1259" s="31"/>
      <c r="I1259" s="31"/>
      <c r="J1259" s="31"/>
      <c r="K1259" s="31"/>
      <c r="L1259" s="31"/>
      <c r="M1259" s="31"/>
      <c r="N1259" s="31"/>
      <c r="O1259" s="31"/>
      <c r="P1259" s="31"/>
      <c r="Q1259" s="31"/>
      <c r="R1259" s="31"/>
    </row>
    <row r="1260" spans="6:18" x14ac:dyDescent="0.25">
      <c r="F1260" s="31"/>
      <c r="G1260" s="31"/>
      <c r="H1260" s="31"/>
      <c r="I1260" s="31"/>
      <c r="J1260" s="31"/>
      <c r="K1260" s="31"/>
      <c r="L1260" s="31"/>
      <c r="M1260" s="31"/>
      <c r="N1260" s="31"/>
      <c r="O1260" s="31"/>
      <c r="P1260" s="31"/>
      <c r="Q1260" s="31"/>
      <c r="R1260" s="31"/>
    </row>
    <row r="1261" spans="6:18" x14ac:dyDescent="0.25">
      <c r="F1261" s="31"/>
      <c r="G1261" s="31"/>
      <c r="H1261" s="31"/>
      <c r="I1261" s="31"/>
      <c r="J1261" s="31"/>
      <c r="K1261" s="31"/>
      <c r="L1261" s="31"/>
      <c r="M1261" s="31"/>
      <c r="N1261" s="31"/>
      <c r="O1261" s="31"/>
      <c r="P1261" s="31"/>
      <c r="Q1261" s="31"/>
      <c r="R1261" s="31"/>
    </row>
    <row r="1262" spans="6:18" x14ac:dyDescent="0.25">
      <c r="F1262" s="31"/>
      <c r="G1262" s="31"/>
      <c r="H1262" s="31"/>
      <c r="I1262" s="31"/>
      <c r="J1262" s="31"/>
      <c r="K1262" s="31"/>
      <c r="L1262" s="31"/>
      <c r="M1262" s="31"/>
      <c r="N1262" s="31"/>
      <c r="O1262" s="31"/>
      <c r="P1262" s="31"/>
      <c r="Q1262" s="31"/>
      <c r="R1262" s="31"/>
    </row>
    <row r="1263" spans="6:18" x14ac:dyDescent="0.25">
      <c r="F1263" s="31"/>
      <c r="G1263" s="31"/>
      <c r="H1263" s="31"/>
      <c r="I1263" s="31"/>
      <c r="J1263" s="31"/>
      <c r="K1263" s="31"/>
      <c r="L1263" s="31"/>
      <c r="M1263" s="31"/>
      <c r="N1263" s="31"/>
      <c r="O1263" s="31"/>
      <c r="P1263" s="31"/>
      <c r="Q1263" s="31"/>
      <c r="R1263" s="31"/>
    </row>
    <row r="1264" spans="6:18" x14ac:dyDescent="0.25">
      <c r="F1264" s="31"/>
      <c r="G1264" s="31"/>
      <c r="H1264" s="31"/>
      <c r="I1264" s="31"/>
      <c r="J1264" s="31"/>
      <c r="K1264" s="31"/>
      <c r="L1264" s="31"/>
      <c r="M1264" s="31"/>
      <c r="N1264" s="31"/>
      <c r="O1264" s="31"/>
      <c r="P1264" s="31"/>
      <c r="Q1264" s="31"/>
      <c r="R1264" s="31"/>
    </row>
    <row r="1265" spans="6:18" x14ac:dyDescent="0.25">
      <c r="F1265" s="31"/>
      <c r="G1265" s="31"/>
      <c r="H1265" s="31"/>
      <c r="I1265" s="31"/>
      <c r="J1265" s="31"/>
      <c r="K1265" s="31"/>
      <c r="L1265" s="31"/>
      <c r="M1265" s="31"/>
      <c r="N1265" s="31"/>
      <c r="O1265" s="31"/>
      <c r="P1265" s="31"/>
      <c r="Q1265" s="31"/>
      <c r="R1265" s="31"/>
    </row>
    <row r="1266" spans="6:18" x14ac:dyDescent="0.25">
      <c r="F1266" s="31"/>
      <c r="G1266" s="31"/>
      <c r="H1266" s="31"/>
      <c r="I1266" s="31"/>
      <c r="J1266" s="31"/>
      <c r="K1266" s="31"/>
      <c r="L1266" s="31"/>
      <c r="M1266" s="31"/>
      <c r="N1266" s="31"/>
      <c r="O1266" s="31"/>
      <c r="P1266" s="31"/>
      <c r="Q1266" s="31"/>
      <c r="R1266" s="31"/>
    </row>
    <row r="1267" spans="6:18" x14ac:dyDescent="0.25">
      <c r="F1267" s="31"/>
      <c r="G1267" s="31"/>
      <c r="H1267" s="31"/>
      <c r="I1267" s="31"/>
      <c r="J1267" s="31"/>
      <c r="K1267" s="31"/>
      <c r="L1267" s="31"/>
      <c r="M1267" s="31"/>
      <c r="N1267" s="31"/>
      <c r="O1267" s="31"/>
      <c r="P1267" s="31"/>
      <c r="Q1267" s="31"/>
      <c r="R1267" s="31"/>
    </row>
    <row r="1268" spans="6:18" x14ac:dyDescent="0.25">
      <c r="F1268" s="31"/>
      <c r="G1268" s="31"/>
      <c r="H1268" s="31"/>
      <c r="I1268" s="31"/>
      <c r="J1268" s="31"/>
      <c r="K1268" s="31"/>
      <c r="L1268" s="31"/>
      <c r="M1268" s="31"/>
      <c r="N1268" s="31"/>
      <c r="O1268" s="31"/>
      <c r="P1268" s="31"/>
      <c r="Q1268" s="31"/>
      <c r="R1268" s="31"/>
    </row>
    <row r="1269" spans="6:18" x14ac:dyDescent="0.25">
      <c r="F1269" s="31"/>
      <c r="G1269" s="31"/>
      <c r="H1269" s="31"/>
      <c r="I1269" s="31"/>
      <c r="J1269" s="31"/>
      <c r="K1269" s="31"/>
      <c r="L1269" s="31"/>
      <c r="M1269" s="31"/>
      <c r="N1269" s="31"/>
      <c r="O1269" s="31"/>
      <c r="P1269" s="31"/>
      <c r="Q1269" s="31"/>
      <c r="R1269" s="31"/>
    </row>
    <row r="1270" spans="6:18" x14ac:dyDescent="0.25">
      <c r="F1270" s="31"/>
      <c r="G1270" s="31"/>
      <c r="H1270" s="31"/>
      <c r="I1270" s="31"/>
      <c r="J1270" s="31"/>
      <c r="K1270" s="31"/>
      <c r="L1270" s="31"/>
      <c r="M1270" s="31"/>
      <c r="N1270" s="31"/>
      <c r="O1270" s="31"/>
      <c r="P1270" s="31"/>
      <c r="Q1270" s="31"/>
      <c r="R1270" s="31"/>
    </row>
    <row r="1271" spans="6:18" x14ac:dyDescent="0.25">
      <c r="F1271" s="31"/>
      <c r="G1271" s="31"/>
      <c r="H1271" s="31"/>
      <c r="I1271" s="31"/>
      <c r="J1271" s="31"/>
      <c r="K1271" s="31"/>
      <c r="L1271" s="31"/>
      <c r="M1271" s="31"/>
      <c r="N1271" s="31"/>
      <c r="O1271" s="31"/>
      <c r="P1271" s="31"/>
      <c r="Q1271" s="31"/>
      <c r="R1271" s="31"/>
    </row>
    <row r="1272" spans="6:18" x14ac:dyDescent="0.25">
      <c r="F1272" s="31"/>
      <c r="G1272" s="31"/>
      <c r="H1272" s="31"/>
      <c r="I1272" s="31"/>
      <c r="J1272" s="31"/>
      <c r="K1272" s="31"/>
      <c r="L1272" s="31"/>
      <c r="M1272" s="31"/>
      <c r="N1272" s="31"/>
      <c r="O1272" s="31"/>
      <c r="P1272" s="31"/>
      <c r="Q1272" s="31"/>
      <c r="R1272" s="31"/>
    </row>
    <row r="1273" spans="6:18" x14ac:dyDescent="0.25">
      <c r="F1273" s="31"/>
      <c r="G1273" s="31"/>
      <c r="H1273" s="31"/>
      <c r="I1273" s="31"/>
      <c r="J1273" s="31"/>
      <c r="K1273" s="31"/>
      <c r="L1273" s="31"/>
      <c r="M1273" s="31"/>
      <c r="N1273" s="31"/>
      <c r="O1273" s="31"/>
      <c r="P1273" s="31"/>
      <c r="Q1273" s="31"/>
      <c r="R1273" s="31"/>
    </row>
    <row r="1274" spans="6:18" x14ac:dyDescent="0.25">
      <c r="F1274" s="31"/>
      <c r="G1274" s="31"/>
      <c r="H1274" s="31"/>
      <c r="I1274" s="31"/>
      <c r="J1274" s="31"/>
      <c r="K1274" s="31"/>
      <c r="L1274" s="31"/>
      <c r="M1274" s="31"/>
      <c r="N1274" s="31"/>
      <c r="O1274" s="31"/>
      <c r="P1274" s="31"/>
      <c r="Q1274" s="31"/>
      <c r="R1274" s="31"/>
    </row>
    <row r="1275" spans="6:18" x14ac:dyDescent="0.25">
      <c r="F1275" s="31"/>
      <c r="G1275" s="31"/>
      <c r="H1275" s="31"/>
      <c r="I1275" s="31"/>
      <c r="J1275" s="31"/>
      <c r="K1275" s="31"/>
      <c r="L1275" s="31"/>
      <c r="M1275" s="31"/>
      <c r="N1275" s="31"/>
      <c r="O1275" s="31"/>
      <c r="P1275" s="31"/>
      <c r="Q1275" s="31"/>
      <c r="R1275" s="31"/>
    </row>
    <row r="1276" spans="6:18" x14ac:dyDescent="0.25">
      <c r="F1276" s="31"/>
      <c r="G1276" s="31"/>
      <c r="H1276" s="31"/>
      <c r="I1276" s="31"/>
      <c r="J1276" s="31"/>
      <c r="K1276" s="31"/>
      <c r="L1276" s="31"/>
      <c r="M1276" s="31"/>
      <c r="N1276" s="31"/>
      <c r="O1276" s="31"/>
      <c r="P1276" s="31"/>
      <c r="Q1276" s="31"/>
      <c r="R1276" s="31"/>
    </row>
    <row r="1277" spans="6:18" x14ac:dyDescent="0.25">
      <c r="F1277" s="31"/>
      <c r="G1277" s="31"/>
      <c r="H1277" s="31"/>
      <c r="I1277" s="31"/>
      <c r="J1277" s="31"/>
      <c r="K1277" s="31"/>
      <c r="L1277" s="31"/>
      <c r="M1277" s="31"/>
      <c r="N1277" s="31"/>
      <c r="O1277" s="31"/>
      <c r="P1277" s="31"/>
      <c r="Q1277" s="31"/>
      <c r="R1277" s="31"/>
    </row>
    <row r="1278" spans="6:18" x14ac:dyDescent="0.25">
      <c r="F1278" s="31"/>
      <c r="G1278" s="31"/>
      <c r="H1278" s="31"/>
      <c r="I1278" s="31"/>
      <c r="J1278" s="31"/>
      <c r="K1278" s="31"/>
      <c r="L1278" s="31"/>
      <c r="M1278" s="31"/>
      <c r="N1278" s="31"/>
      <c r="O1278" s="31"/>
      <c r="P1278" s="31"/>
      <c r="Q1278" s="31"/>
      <c r="R1278" s="31"/>
    </row>
    <row r="1279" spans="6:18" x14ac:dyDescent="0.25">
      <c r="F1279" s="31"/>
      <c r="G1279" s="31"/>
      <c r="H1279" s="31"/>
      <c r="I1279" s="31"/>
      <c r="J1279" s="31"/>
      <c r="K1279" s="31"/>
      <c r="L1279" s="31"/>
      <c r="M1279" s="31"/>
      <c r="N1279" s="31"/>
      <c r="O1279" s="31"/>
      <c r="P1279" s="31"/>
      <c r="Q1279" s="31"/>
      <c r="R1279" s="31"/>
    </row>
    <row r="1280" spans="6:18" x14ac:dyDescent="0.25">
      <c r="F1280" s="31"/>
      <c r="G1280" s="31"/>
      <c r="H1280" s="31"/>
      <c r="I1280" s="31"/>
      <c r="J1280" s="31"/>
      <c r="K1280" s="31"/>
      <c r="L1280" s="31"/>
      <c r="M1280" s="31"/>
      <c r="N1280" s="31"/>
      <c r="O1280" s="31"/>
      <c r="P1280" s="31"/>
      <c r="Q1280" s="31"/>
      <c r="R1280" s="31"/>
    </row>
    <row r="1281" spans="6:18" x14ac:dyDescent="0.25">
      <c r="F1281" s="31"/>
      <c r="G1281" s="31"/>
      <c r="H1281" s="31"/>
      <c r="I1281" s="31"/>
      <c r="J1281" s="31"/>
      <c r="K1281" s="31"/>
      <c r="L1281" s="31"/>
      <c r="M1281" s="31"/>
      <c r="N1281" s="31"/>
      <c r="O1281" s="31"/>
      <c r="P1281" s="31"/>
      <c r="Q1281" s="31"/>
      <c r="R1281" s="31"/>
    </row>
    <row r="1282" spans="6:18" x14ac:dyDescent="0.25">
      <c r="F1282" s="31"/>
      <c r="G1282" s="31"/>
      <c r="H1282" s="31"/>
      <c r="I1282" s="31"/>
      <c r="J1282" s="31"/>
      <c r="K1282" s="31"/>
      <c r="L1282" s="31"/>
      <c r="M1282" s="31"/>
      <c r="N1282" s="31"/>
      <c r="O1282" s="31"/>
      <c r="P1282" s="31"/>
      <c r="Q1282" s="31"/>
      <c r="R1282" s="31"/>
    </row>
    <row r="1283" spans="6:18" x14ac:dyDescent="0.25">
      <c r="F1283" s="31"/>
      <c r="G1283" s="31"/>
      <c r="H1283" s="31"/>
      <c r="I1283" s="31"/>
      <c r="J1283" s="31"/>
      <c r="K1283" s="31"/>
      <c r="L1283" s="31"/>
      <c r="M1283" s="31"/>
      <c r="N1283" s="31"/>
      <c r="O1283" s="31"/>
      <c r="P1283" s="31"/>
      <c r="Q1283" s="31"/>
      <c r="R1283" s="31"/>
    </row>
    <row r="1284" spans="6:18" x14ac:dyDescent="0.25">
      <c r="F1284" s="31"/>
      <c r="G1284" s="31"/>
      <c r="H1284" s="31"/>
      <c r="I1284" s="31"/>
      <c r="J1284" s="31"/>
      <c r="K1284" s="31"/>
      <c r="L1284" s="31"/>
      <c r="M1284" s="31"/>
      <c r="N1284" s="31"/>
      <c r="O1284" s="31"/>
      <c r="P1284" s="31"/>
      <c r="Q1284" s="31"/>
      <c r="R1284" s="31"/>
    </row>
    <row r="1285" spans="6:18" x14ac:dyDescent="0.25">
      <c r="F1285" s="31"/>
      <c r="G1285" s="31"/>
      <c r="H1285" s="31"/>
      <c r="I1285" s="31"/>
      <c r="J1285" s="31"/>
      <c r="K1285" s="31"/>
      <c r="L1285" s="31"/>
      <c r="M1285" s="31"/>
      <c r="N1285" s="31"/>
      <c r="O1285" s="31"/>
      <c r="P1285" s="31"/>
      <c r="Q1285" s="31"/>
      <c r="R1285" s="31"/>
    </row>
    <row r="1286" spans="6:18" x14ac:dyDescent="0.25">
      <c r="F1286" s="31"/>
      <c r="G1286" s="31"/>
      <c r="H1286" s="31"/>
      <c r="I1286" s="31"/>
      <c r="J1286" s="31"/>
      <c r="K1286" s="31"/>
      <c r="L1286" s="31"/>
      <c r="M1286" s="31"/>
      <c r="N1286" s="31"/>
      <c r="O1286" s="31"/>
      <c r="P1286" s="31"/>
      <c r="Q1286" s="31"/>
      <c r="R1286" s="31"/>
    </row>
    <row r="1287" spans="6:18" x14ac:dyDescent="0.25">
      <c r="F1287" s="31"/>
      <c r="G1287" s="31"/>
      <c r="H1287" s="31"/>
      <c r="I1287" s="31"/>
      <c r="J1287" s="31"/>
      <c r="K1287" s="31"/>
      <c r="L1287" s="31"/>
      <c r="M1287" s="31"/>
      <c r="N1287" s="31"/>
      <c r="O1287" s="31"/>
      <c r="P1287" s="31"/>
      <c r="Q1287" s="31"/>
      <c r="R1287" s="31"/>
    </row>
    <row r="1288" spans="6:18" x14ac:dyDescent="0.25">
      <c r="F1288" s="31"/>
      <c r="G1288" s="31"/>
      <c r="H1288" s="31"/>
      <c r="I1288" s="31"/>
      <c r="J1288" s="31"/>
      <c r="K1288" s="31"/>
      <c r="L1288" s="31"/>
      <c r="M1288" s="31"/>
      <c r="N1288" s="31"/>
      <c r="O1288" s="31"/>
      <c r="P1288" s="31"/>
      <c r="Q1288" s="31"/>
      <c r="R1288" s="31"/>
    </row>
    <row r="1289" spans="6:18" x14ac:dyDescent="0.25">
      <c r="F1289" s="31"/>
      <c r="G1289" s="31"/>
      <c r="H1289" s="31"/>
      <c r="I1289" s="31"/>
      <c r="J1289" s="31"/>
      <c r="K1289" s="31"/>
      <c r="L1289" s="31"/>
      <c r="M1289" s="31"/>
      <c r="N1289" s="31"/>
      <c r="O1289" s="31"/>
      <c r="P1289" s="31"/>
      <c r="Q1289" s="31"/>
      <c r="R1289" s="31"/>
    </row>
    <row r="1290" spans="6:18" x14ac:dyDescent="0.25">
      <c r="F1290" s="31"/>
      <c r="G1290" s="31"/>
      <c r="H1290" s="31"/>
      <c r="I1290" s="31"/>
      <c r="J1290" s="31"/>
      <c r="K1290" s="31"/>
      <c r="L1290" s="31"/>
      <c r="M1290" s="31"/>
      <c r="N1290" s="31"/>
      <c r="O1290" s="31"/>
      <c r="P1290" s="31"/>
      <c r="Q1290" s="31"/>
      <c r="R1290" s="31"/>
    </row>
    <row r="1291" spans="6:18" x14ac:dyDescent="0.25">
      <c r="F1291" s="31"/>
      <c r="G1291" s="31"/>
      <c r="H1291" s="31"/>
      <c r="I1291" s="31"/>
      <c r="J1291" s="31"/>
      <c r="K1291" s="31"/>
      <c r="L1291" s="31"/>
      <c r="M1291" s="31"/>
      <c r="N1291" s="31"/>
      <c r="O1291" s="31"/>
      <c r="P1291" s="31"/>
      <c r="Q1291" s="31"/>
      <c r="R1291" s="31"/>
    </row>
    <row r="1292" spans="6:18" x14ac:dyDescent="0.25">
      <c r="F1292" s="31"/>
      <c r="G1292" s="31"/>
      <c r="H1292" s="31"/>
      <c r="I1292" s="31"/>
      <c r="J1292" s="31"/>
      <c r="K1292" s="31"/>
      <c r="L1292" s="31"/>
      <c r="M1292" s="31"/>
      <c r="N1292" s="31"/>
      <c r="O1292" s="31"/>
      <c r="P1292" s="31"/>
      <c r="Q1292" s="31"/>
      <c r="R1292" s="31"/>
    </row>
    <row r="1293" spans="6:18" x14ac:dyDescent="0.25">
      <c r="F1293" s="31"/>
      <c r="G1293" s="31"/>
      <c r="H1293" s="31"/>
      <c r="I1293" s="31"/>
      <c r="J1293" s="31"/>
      <c r="K1293" s="31"/>
      <c r="L1293" s="31"/>
      <c r="M1293" s="31"/>
      <c r="N1293" s="31"/>
      <c r="O1293" s="31"/>
      <c r="P1293" s="31"/>
      <c r="Q1293" s="31"/>
      <c r="R1293" s="31"/>
    </row>
    <row r="1294" spans="6:18" x14ac:dyDescent="0.25">
      <c r="F1294" s="31"/>
      <c r="G1294" s="31"/>
      <c r="H1294" s="31"/>
      <c r="I1294" s="31"/>
      <c r="J1294" s="31"/>
      <c r="K1294" s="31"/>
      <c r="L1294" s="31"/>
      <c r="M1294" s="31"/>
      <c r="N1294" s="31"/>
      <c r="O1294" s="31"/>
      <c r="P1294" s="31"/>
      <c r="Q1294" s="31"/>
      <c r="R1294" s="31"/>
    </row>
    <row r="1295" spans="6:18" x14ac:dyDescent="0.25">
      <c r="F1295" s="31"/>
      <c r="G1295" s="31"/>
      <c r="H1295" s="31"/>
      <c r="I1295" s="31"/>
      <c r="J1295" s="31"/>
      <c r="K1295" s="31"/>
      <c r="L1295" s="31"/>
      <c r="M1295" s="31"/>
      <c r="N1295" s="31"/>
      <c r="O1295" s="31"/>
      <c r="P1295" s="31"/>
      <c r="Q1295" s="31"/>
      <c r="R1295" s="31"/>
    </row>
    <row r="1296" spans="6:18" x14ac:dyDescent="0.25">
      <c r="F1296" s="31"/>
      <c r="G1296" s="31"/>
      <c r="H1296" s="31"/>
      <c r="I1296" s="31"/>
      <c r="J1296" s="31"/>
      <c r="K1296" s="31"/>
      <c r="L1296" s="31"/>
      <c r="M1296" s="31"/>
      <c r="N1296" s="31"/>
      <c r="O1296" s="31"/>
      <c r="P1296" s="31"/>
      <c r="Q1296" s="31"/>
      <c r="R1296" s="31"/>
    </row>
    <row r="1297" spans="6:18" x14ac:dyDescent="0.25">
      <c r="F1297" s="31"/>
      <c r="G1297" s="31"/>
      <c r="H1297" s="31"/>
      <c r="I1297" s="31"/>
      <c r="J1297" s="31"/>
      <c r="K1297" s="31"/>
      <c r="L1297" s="31"/>
      <c r="M1297" s="31"/>
      <c r="N1297" s="31"/>
      <c r="O1297" s="31"/>
      <c r="P1297" s="31"/>
      <c r="Q1297" s="31"/>
      <c r="R1297" s="31"/>
    </row>
    <row r="1298" spans="6:18" x14ac:dyDescent="0.25">
      <c r="F1298" s="31"/>
      <c r="G1298" s="31"/>
      <c r="H1298" s="31"/>
      <c r="I1298" s="31"/>
      <c r="J1298" s="31"/>
      <c r="K1298" s="31"/>
      <c r="L1298" s="31"/>
      <c r="M1298" s="31"/>
      <c r="N1298" s="31"/>
      <c r="O1298" s="31"/>
      <c r="P1298" s="31"/>
      <c r="Q1298" s="31"/>
      <c r="R1298" s="31"/>
    </row>
    <row r="1299" spans="6:18" x14ac:dyDescent="0.25">
      <c r="F1299" s="31"/>
      <c r="G1299" s="31"/>
      <c r="H1299" s="31"/>
      <c r="I1299" s="31"/>
      <c r="J1299" s="31"/>
      <c r="K1299" s="31"/>
      <c r="L1299" s="31"/>
      <c r="M1299" s="31"/>
      <c r="N1299" s="31"/>
      <c r="O1299" s="31"/>
      <c r="P1299" s="31"/>
      <c r="Q1299" s="31"/>
      <c r="R1299" s="31"/>
    </row>
    <row r="1300" spans="6:18" x14ac:dyDescent="0.25">
      <c r="F1300" s="31"/>
      <c r="G1300" s="31"/>
      <c r="H1300" s="31"/>
      <c r="I1300" s="31"/>
      <c r="J1300" s="31"/>
      <c r="K1300" s="31"/>
      <c r="L1300" s="31"/>
      <c r="M1300" s="31"/>
      <c r="N1300" s="31"/>
      <c r="O1300" s="31"/>
      <c r="P1300" s="31"/>
      <c r="Q1300" s="31"/>
      <c r="R1300" s="31"/>
    </row>
    <row r="1301" spans="6:18" x14ac:dyDescent="0.25">
      <c r="F1301" s="31"/>
      <c r="G1301" s="31"/>
      <c r="H1301" s="31"/>
      <c r="I1301" s="31"/>
      <c r="J1301" s="31"/>
      <c r="K1301" s="31"/>
      <c r="L1301" s="31"/>
      <c r="M1301" s="31"/>
      <c r="N1301" s="31"/>
      <c r="O1301" s="31"/>
      <c r="P1301" s="31"/>
      <c r="Q1301" s="31"/>
      <c r="R1301" s="31"/>
    </row>
    <row r="1302" spans="6:18" x14ac:dyDescent="0.25">
      <c r="F1302" s="31"/>
      <c r="G1302" s="31"/>
      <c r="H1302" s="31"/>
      <c r="I1302" s="31"/>
      <c r="J1302" s="31"/>
      <c r="K1302" s="31"/>
      <c r="L1302" s="31"/>
      <c r="M1302" s="31"/>
      <c r="N1302" s="31"/>
      <c r="O1302" s="31"/>
      <c r="P1302" s="31"/>
      <c r="Q1302" s="31"/>
      <c r="R1302" s="31"/>
    </row>
    <row r="1303" spans="6:18" x14ac:dyDescent="0.25">
      <c r="F1303" s="31"/>
      <c r="G1303" s="31"/>
      <c r="H1303" s="31"/>
      <c r="I1303" s="31"/>
      <c r="J1303" s="31"/>
      <c r="K1303" s="31"/>
      <c r="L1303" s="31"/>
      <c r="M1303" s="31"/>
      <c r="N1303" s="31"/>
      <c r="O1303" s="31"/>
      <c r="P1303" s="31"/>
      <c r="Q1303" s="31"/>
      <c r="R1303" s="31"/>
    </row>
    <row r="1304" spans="6:18" x14ac:dyDescent="0.25">
      <c r="F1304" s="31"/>
      <c r="G1304" s="31"/>
      <c r="H1304" s="31"/>
      <c r="I1304" s="31"/>
      <c r="J1304" s="31"/>
      <c r="K1304" s="31"/>
      <c r="L1304" s="31"/>
      <c r="M1304" s="31"/>
      <c r="N1304" s="31"/>
      <c r="O1304" s="31"/>
      <c r="P1304" s="31"/>
      <c r="Q1304" s="31"/>
      <c r="R1304" s="31"/>
    </row>
    <row r="1305" spans="6:18" x14ac:dyDescent="0.25">
      <c r="F1305" s="31"/>
      <c r="G1305" s="31"/>
      <c r="H1305" s="31"/>
      <c r="I1305" s="31"/>
      <c r="J1305" s="31"/>
      <c r="K1305" s="31"/>
      <c r="L1305" s="31"/>
      <c r="M1305" s="31"/>
      <c r="N1305" s="31"/>
      <c r="O1305" s="31"/>
      <c r="P1305" s="31"/>
      <c r="Q1305" s="31"/>
      <c r="R1305" s="31"/>
    </row>
    <row r="1306" spans="6:18" x14ac:dyDescent="0.25">
      <c r="F1306" s="31"/>
      <c r="G1306" s="31"/>
      <c r="H1306" s="31"/>
      <c r="I1306" s="31"/>
      <c r="J1306" s="31"/>
      <c r="K1306" s="31"/>
      <c r="L1306" s="31"/>
      <c r="M1306" s="31"/>
      <c r="N1306" s="31"/>
      <c r="O1306" s="31"/>
      <c r="P1306" s="31"/>
      <c r="Q1306" s="31"/>
      <c r="R1306" s="31"/>
    </row>
    <row r="1307" spans="6:18" x14ac:dyDescent="0.25">
      <c r="F1307" s="31"/>
      <c r="G1307" s="31"/>
      <c r="H1307" s="31"/>
      <c r="I1307" s="31"/>
      <c r="J1307" s="31"/>
      <c r="K1307" s="31"/>
      <c r="L1307" s="31"/>
      <c r="M1307" s="31"/>
      <c r="N1307" s="31"/>
      <c r="O1307" s="31"/>
      <c r="P1307" s="31"/>
      <c r="Q1307" s="31"/>
      <c r="R1307" s="31"/>
    </row>
    <row r="1308" spans="6:18" x14ac:dyDescent="0.25">
      <c r="F1308" s="31"/>
      <c r="G1308" s="31"/>
      <c r="H1308" s="31"/>
      <c r="I1308" s="31"/>
      <c r="J1308" s="31"/>
      <c r="K1308" s="31"/>
      <c r="L1308" s="31"/>
      <c r="M1308" s="31"/>
      <c r="N1308" s="31"/>
      <c r="O1308" s="31"/>
      <c r="P1308" s="31"/>
      <c r="Q1308" s="31"/>
      <c r="R1308" s="31"/>
    </row>
    <row r="1309" spans="6:18" x14ac:dyDescent="0.25">
      <c r="F1309" s="31"/>
      <c r="G1309" s="31"/>
      <c r="H1309" s="31"/>
      <c r="I1309" s="31"/>
      <c r="J1309" s="31"/>
      <c r="K1309" s="31"/>
      <c r="L1309" s="31"/>
      <c r="M1309" s="31"/>
      <c r="N1309" s="31"/>
      <c r="O1309" s="31"/>
      <c r="P1309" s="31"/>
      <c r="Q1309" s="31"/>
      <c r="R1309" s="31"/>
    </row>
    <row r="1310" spans="6:18" x14ac:dyDescent="0.25">
      <c r="F1310" s="31"/>
      <c r="G1310" s="31"/>
      <c r="H1310" s="31"/>
      <c r="I1310" s="31"/>
      <c r="J1310" s="31"/>
      <c r="K1310" s="31"/>
      <c r="L1310" s="31"/>
      <c r="M1310" s="31"/>
      <c r="N1310" s="31"/>
      <c r="O1310" s="31"/>
      <c r="P1310" s="31"/>
      <c r="Q1310" s="31"/>
      <c r="R1310" s="31"/>
    </row>
    <row r="1311" spans="6:18" x14ac:dyDescent="0.25">
      <c r="F1311" s="31"/>
      <c r="G1311" s="31"/>
      <c r="H1311" s="31"/>
      <c r="I1311" s="31"/>
      <c r="J1311" s="31"/>
      <c r="K1311" s="31"/>
      <c r="L1311" s="31"/>
      <c r="M1311" s="31"/>
      <c r="N1311" s="31"/>
      <c r="O1311" s="31"/>
      <c r="P1311" s="31"/>
      <c r="Q1311" s="31"/>
      <c r="R1311" s="31"/>
    </row>
    <row r="1312" spans="6:18" x14ac:dyDescent="0.25">
      <c r="F1312" s="31"/>
      <c r="G1312" s="31"/>
      <c r="H1312" s="31"/>
      <c r="I1312" s="31"/>
      <c r="J1312" s="31"/>
      <c r="K1312" s="31"/>
      <c r="L1312" s="31"/>
      <c r="M1312" s="31"/>
      <c r="N1312" s="31"/>
      <c r="O1312" s="31"/>
      <c r="P1312" s="31"/>
      <c r="Q1312" s="31"/>
      <c r="R1312" s="31"/>
    </row>
    <row r="1313" spans="6:18" x14ac:dyDescent="0.25">
      <c r="F1313" s="31"/>
      <c r="G1313" s="31"/>
      <c r="H1313" s="31"/>
      <c r="I1313" s="31"/>
      <c r="J1313" s="31"/>
      <c r="K1313" s="31"/>
      <c r="L1313" s="31"/>
      <c r="M1313" s="31"/>
      <c r="N1313" s="31"/>
      <c r="O1313" s="31"/>
      <c r="P1313" s="31"/>
      <c r="Q1313" s="31"/>
      <c r="R1313" s="31"/>
    </row>
    <row r="1314" spans="6:18" x14ac:dyDescent="0.25">
      <c r="F1314" s="31"/>
      <c r="G1314" s="31"/>
      <c r="H1314" s="31"/>
      <c r="I1314" s="31"/>
      <c r="J1314" s="31"/>
      <c r="K1314" s="31"/>
      <c r="L1314" s="31"/>
      <c r="M1314" s="31"/>
      <c r="N1314" s="31"/>
      <c r="O1314" s="31"/>
      <c r="P1314" s="31"/>
      <c r="Q1314" s="31"/>
      <c r="R1314" s="31"/>
    </row>
    <row r="1315" spans="6:18" x14ac:dyDescent="0.25">
      <c r="F1315" s="31"/>
      <c r="G1315" s="31"/>
      <c r="H1315" s="31"/>
      <c r="I1315" s="31"/>
      <c r="J1315" s="31"/>
      <c r="K1315" s="31"/>
      <c r="L1315" s="31"/>
      <c r="M1315" s="31"/>
      <c r="N1315" s="31"/>
      <c r="O1315" s="31"/>
      <c r="P1315" s="31"/>
      <c r="Q1315" s="31"/>
      <c r="R1315" s="31"/>
    </row>
    <row r="1316" spans="6:18" x14ac:dyDescent="0.25">
      <c r="F1316" s="31"/>
      <c r="G1316" s="31"/>
      <c r="H1316" s="31"/>
      <c r="I1316" s="31"/>
      <c r="J1316" s="31"/>
      <c r="K1316" s="31"/>
      <c r="L1316" s="31"/>
      <c r="M1316" s="31"/>
      <c r="N1316" s="31"/>
      <c r="O1316" s="31"/>
      <c r="P1316" s="31"/>
      <c r="Q1316" s="31"/>
      <c r="R1316" s="31"/>
    </row>
    <row r="1317" spans="6:18" x14ac:dyDescent="0.25">
      <c r="F1317" s="31"/>
      <c r="G1317" s="31"/>
      <c r="H1317" s="31"/>
      <c r="I1317" s="31"/>
      <c r="J1317" s="31"/>
      <c r="K1317" s="31"/>
      <c r="L1317" s="31"/>
      <c r="M1317" s="31"/>
      <c r="N1317" s="31"/>
      <c r="O1317" s="31"/>
      <c r="P1317" s="31"/>
      <c r="Q1317" s="31"/>
      <c r="R1317" s="31"/>
    </row>
    <row r="1318" spans="6:18" x14ac:dyDescent="0.25">
      <c r="F1318" s="31"/>
      <c r="G1318" s="31"/>
      <c r="H1318" s="31"/>
      <c r="I1318" s="31"/>
      <c r="J1318" s="31"/>
      <c r="K1318" s="31"/>
      <c r="L1318" s="31"/>
      <c r="M1318" s="31"/>
      <c r="N1318" s="31"/>
      <c r="O1318" s="31"/>
      <c r="P1318" s="31"/>
      <c r="Q1318" s="31"/>
      <c r="R1318" s="31"/>
    </row>
    <row r="1319" spans="6:18" x14ac:dyDescent="0.25">
      <c r="F1319" s="31"/>
      <c r="G1319" s="31"/>
      <c r="H1319" s="31"/>
      <c r="I1319" s="31"/>
      <c r="J1319" s="31"/>
      <c r="K1319" s="31"/>
      <c r="L1319" s="31"/>
      <c r="M1319" s="31"/>
      <c r="N1319" s="31"/>
      <c r="O1319" s="31"/>
      <c r="P1319" s="31"/>
      <c r="Q1319" s="31"/>
      <c r="R1319" s="31"/>
    </row>
    <row r="1320" spans="6:18" x14ac:dyDescent="0.25">
      <c r="F1320" s="31"/>
      <c r="G1320" s="31"/>
      <c r="H1320" s="31"/>
      <c r="I1320" s="31"/>
      <c r="J1320" s="31"/>
      <c r="K1320" s="31"/>
      <c r="L1320" s="31"/>
      <c r="M1320" s="31"/>
      <c r="N1320" s="31"/>
      <c r="O1320" s="31"/>
      <c r="P1320" s="31"/>
      <c r="Q1320" s="31"/>
      <c r="R1320" s="31"/>
    </row>
    <row r="1321" spans="6:18" x14ac:dyDescent="0.25">
      <c r="F1321" s="31"/>
      <c r="G1321" s="31"/>
      <c r="H1321" s="31"/>
      <c r="I1321" s="31"/>
      <c r="J1321" s="31"/>
      <c r="K1321" s="31"/>
      <c r="L1321" s="31"/>
      <c r="M1321" s="31"/>
      <c r="N1321" s="31"/>
      <c r="O1321" s="31"/>
      <c r="P1321" s="31"/>
      <c r="Q1321" s="31"/>
      <c r="R1321" s="31"/>
    </row>
    <row r="1322" spans="6:18" x14ac:dyDescent="0.25">
      <c r="F1322" s="31"/>
      <c r="G1322" s="31"/>
      <c r="H1322" s="31"/>
      <c r="I1322" s="31"/>
      <c r="J1322" s="31"/>
      <c r="K1322" s="31"/>
      <c r="L1322" s="31"/>
      <c r="M1322" s="31"/>
      <c r="N1322" s="31"/>
      <c r="O1322" s="31"/>
      <c r="P1322" s="31"/>
      <c r="Q1322" s="31"/>
      <c r="R1322" s="31"/>
    </row>
    <row r="1323" spans="6:18" x14ac:dyDescent="0.25">
      <c r="F1323" s="31"/>
      <c r="G1323" s="31"/>
      <c r="H1323" s="31"/>
      <c r="I1323" s="31"/>
      <c r="J1323" s="31"/>
      <c r="K1323" s="31"/>
      <c r="L1323" s="31"/>
      <c r="M1323" s="31"/>
      <c r="N1323" s="31"/>
      <c r="O1323" s="31"/>
      <c r="P1323" s="31"/>
      <c r="Q1323" s="31"/>
      <c r="R1323" s="31"/>
    </row>
    <row r="1324" spans="6:18" x14ac:dyDescent="0.25">
      <c r="F1324" s="31"/>
      <c r="G1324" s="31"/>
      <c r="H1324" s="31"/>
      <c r="I1324" s="31"/>
      <c r="J1324" s="31"/>
      <c r="K1324" s="31"/>
      <c r="L1324" s="31"/>
      <c r="M1324" s="31"/>
      <c r="N1324" s="31"/>
      <c r="O1324" s="31"/>
      <c r="P1324" s="31"/>
      <c r="Q1324" s="31"/>
      <c r="R1324" s="31"/>
    </row>
    <row r="1325" spans="6:18" x14ac:dyDescent="0.25">
      <c r="F1325" s="31"/>
      <c r="G1325" s="31"/>
      <c r="H1325" s="31"/>
      <c r="I1325" s="31"/>
      <c r="J1325" s="31"/>
      <c r="K1325" s="31"/>
      <c r="L1325" s="31"/>
      <c r="M1325" s="31"/>
      <c r="N1325" s="31"/>
      <c r="O1325" s="31"/>
      <c r="P1325" s="31"/>
      <c r="Q1325" s="31"/>
      <c r="R1325" s="31"/>
    </row>
    <row r="1326" spans="6:18" x14ac:dyDescent="0.25">
      <c r="F1326" s="31"/>
      <c r="G1326" s="31"/>
      <c r="H1326" s="31"/>
      <c r="I1326" s="31"/>
      <c r="J1326" s="31"/>
      <c r="K1326" s="31"/>
      <c r="L1326" s="31"/>
      <c r="M1326" s="31"/>
      <c r="N1326" s="31"/>
      <c r="O1326" s="31"/>
      <c r="P1326" s="31"/>
      <c r="Q1326" s="31"/>
      <c r="R1326" s="31"/>
    </row>
    <row r="1327" spans="6:18" x14ac:dyDescent="0.25">
      <c r="F1327" s="31"/>
      <c r="G1327" s="31"/>
      <c r="H1327" s="31"/>
      <c r="I1327" s="31"/>
      <c r="J1327" s="31"/>
      <c r="K1327" s="31"/>
      <c r="L1327" s="31"/>
      <c r="M1327" s="31"/>
      <c r="N1327" s="31"/>
      <c r="O1327" s="31"/>
      <c r="P1327" s="31"/>
      <c r="Q1327" s="31"/>
      <c r="R1327" s="31"/>
    </row>
    <row r="1328" spans="6:18" x14ac:dyDescent="0.25">
      <c r="F1328" s="31"/>
      <c r="G1328" s="31"/>
      <c r="H1328" s="31"/>
      <c r="I1328" s="31"/>
      <c r="J1328" s="31"/>
      <c r="K1328" s="31"/>
      <c r="L1328" s="31"/>
      <c r="M1328" s="31"/>
      <c r="N1328" s="31"/>
      <c r="O1328" s="31"/>
      <c r="P1328" s="31"/>
      <c r="Q1328" s="31"/>
      <c r="R1328" s="31"/>
    </row>
    <row r="1329" spans="6:18" x14ac:dyDescent="0.25">
      <c r="F1329" s="31"/>
      <c r="G1329" s="31"/>
      <c r="H1329" s="31"/>
      <c r="I1329" s="31"/>
      <c r="J1329" s="31"/>
      <c r="K1329" s="31"/>
      <c r="L1329" s="31"/>
      <c r="M1329" s="31"/>
      <c r="N1329" s="31"/>
      <c r="O1329" s="31"/>
      <c r="P1329" s="31"/>
      <c r="Q1329" s="31"/>
      <c r="R1329" s="31"/>
    </row>
    <row r="1330" spans="6:18" x14ac:dyDescent="0.25">
      <c r="F1330" s="31"/>
      <c r="G1330" s="31"/>
      <c r="H1330" s="31"/>
      <c r="I1330" s="31"/>
      <c r="J1330" s="31"/>
      <c r="K1330" s="31"/>
      <c r="L1330" s="31"/>
      <c r="M1330" s="31"/>
      <c r="N1330" s="31"/>
      <c r="O1330" s="31"/>
      <c r="P1330" s="31"/>
      <c r="Q1330" s="31"/>
      <c r="R1330" s="31"/>
    </row>
    <row r="1331" spans="6:18" x14ac:dyDescent="0.25">
      <c r="F1331" s="31"/>
      <c r="G1331" s="31"/>
      <c r="H1331" s="31"/>
      <c r="I1331" s="31"/>
      <c r="J1331" s="31"/>
      <c r="K1331" s="31"/>
      <c r="L1331" s="31"/>
      <c r="M1331" s="31"/>
      <c r="N1331" s="31"/>
      <c r="O1331" s="31"/>
      <c r="P1331" s="31"/>
      <c r="Q1331" s="31"/>
      <c r="R1331" s="31"/>
    </row>
    <row r="1332" spans="6:18" x14ac:dyDescent="0.25">
      <c r="F1332" s="31"/>
      <c r="G1332" s="31"/>
      <c r="H1332" s="31"/>
      <c r="I1332" s="31"/>
      <c r="J1332" s="31"/>
      <c r="K1332" s="31"/>
      <c r="L1332" s="31"/>
      <c r="M1332" s="31"/>
      <c r="N1332" s="31"/>
      <c r="O1332" s="31"/>
      <c r="P1332" s="31"/>
      <c r="Q1332" s="31"/>
      <c r="R1332" s="31"/>
    </row>
    <row r="1333" spans="6:18" x14ac:dyDescent="0.25">
      <c r="F1333" s="31"/>
      <c r="G1333" s="31"/>
      <c r="H1333" s="31"/>
      <c r="I1333" s="31"/>
      <c r="J1333" s="31"/>
      <c r="K1333" s="31"/>
      <c r="L1333" s="31"/>
      <c r="M1333" s="31"/>
      <c r="N1333" s="31"/>
      <c r="O1333" s="31"/>
      <c r="P1333" s="31"/>
      <c r="Q1333" s="31"/>
      <c r="R1333" s="31"/>
    </row>
    <row r="1334" spans="6:18" x14ac:dyDescent="0.25">
      <c r="F1334" s="31"/>
      <c r="G1334" s="31"/>
      <c r="H1334" s="31"/>
      <c r="I1334" s="31"/>
      <c r="J1334" s="31"/>
      <c r="K1334" s="31"/>
      <c r="L1334" s="31"/>
      <c r="M1334" s="31"/>
      <c r="N1334" s="31"/>
      <c r="O1334" s="31"/>
      <c r="P1334" s="31"/>
      <c r="Q1334" s="31"/>
      <c r="R1334" s="31"/>
    </row>
    <row r="1335" spans="6:18" x14ac:dyDescent="0.25">
      <c r="F1335" s="31"/>
      <c r="G1335" s="31"/>
      <c r="H1335" s="31"/>
      <c r="I1335" s="31"/>
      <c r="J1335" s="31"/>
      <c r="K1335" s="31"/>
      <c r="L1335" s="31"/>
      <c r="M1335" s="31"/>
      <c r="N1335" s="31"/>
      <c r="O1335" s="31"/>
      <c r="P1335" s="31"/>
      <c r="Q1335" s="31"/>
      <c r="R1335" s="31"/>
    </row>
    <row r="1336" spans="6:18" x14ac:dyDescent="0.25">
      <c r="F1336" s="31"/>
      <c r="G1336" s="31"/>
      <c r="H1336" s="31"/>
      <c r="I1336" s="31"/>
      <c r="J1336" s="31"/>
      <c r="K1336" s="31"/>
      <c r="L1336" s="31"/>
      <c r="M1336" s="31"/>
      <c r="N1336" s="31"/>
      <c r="O1336" s="31"/>
      <c r="P1336" s="31"/>
      <c r="Q1336" s="31"/>
      <c r="R1336" s="31"/>
    </row>
    <row r="1337" spans="6:18" x14ac:dyDescent="0.25">
      <c r="F1337" s="31"/>
      <c r="G1337" s="31"/>
      <c r="H1337" s="31"/>
      <c r="I1337" s="31"/>
      <c r="J1337" s="31"/>
      <c r="K1337" s="31"/>
      <c r="L1337" s="31"/>
      <c r="M1337" s="31"/>
      <c r="N1337" s="31"/>
      <c r="O1337" s="31"/>
      <c r="P1337" s="31"/>
      <c r="Q1337" s="31"/>
      <c r="R1337" s="31"/>
    </row>
    <row r="1338" spans="6:18" x14ac:dyDescent="0.25">
      <c r="F1338" s="31"/>
      <c r="G1338" s="31"/>
      <c r="H1338" s="31"/>
      <c r="I1338" s="31"/>
      <c r="J1338" s="31"/>
      <c r="K1338" s="31"/>
      <c r="L1338" s="31"/>
      <c r="M1338" s="31"/>
      <c r="N1338" s="31"/>
      <c r="O1338" s="31"/>
      <c r="P1338" s="31"/>
      <c r="Q1338" s="31"/>
      <c r="R1338" s="31"/>
    </row>
    <row r="1339" spans="6:18" x14ac:dyDescent="0.25">
      <c r="F1339" s="31"/>
      <c r="G1339" s="31"/>
      <c r="H1339" s="31"/>
      <c r="I1339" s="31"/>
      <c r="J1339" s="31"/>
      <c r="K1339" s="31"/>
      <c r="L1339" s="31"/>
      <c r="M1339" s="31"/>
      <c r="N1339" s="31"/>
      <c r="O1339" s="31"/>
      <c r="P1339" s="31"/>
      <c r="Q1339" s="31"/>
      <c r="R1339" s="31"/>
    </row>
    <row r="1340" spans="6:18" x14ac:dyDescent="0.25">
      <c r="F1340" s="31"/>
      <c r="G1340" s="31"/>
      <c r="H1340" s="31"/>
      <c r="I1340" s="31"/>
      <c r="J1340" s="31"/>
      <c r="K1340" s="31"/>
      <c r="L1340" s="31"/>
      <c r="M1340" s="31"/>
      <c r="N1340" s="31"/>
      <c r="O1340" s="31"/>
      <c r="P1340" s="31"/>
      <c r="Q1340" s="31"/>
      <c r="R1340" s="31"/>
    </row>
    <row r="1341" spans="6:18" x14ac:dyDescent="0.25">
      <c r="F1341" s="31"/>
      <c r="G1341" s="31"/>
      <c r="H1341" s="31"/>
      <c r="I1341" s="31"/>
      <c r="J1341" s="31"/>
      <c r="K1341" s="31"/>
      <c r="L1341" s="31"/>
      <c r="M1341" s="31"/>
      <c r="N1341" s="31"/>
      <c r="O1341" s="31"/>
      <c r="P1341" s="31"/>
      <c r="Q1341" s="31"/>
      <c r="R1341" s="31"/>
    </row>
    <row r="1342" spans="6:18" x14ac:dyDescent="0.25">
      <c r="F1342" s="31"/>
      <c r="G1342" s="31"/>
      <c r="H1342" s="31"/>
      <c r="I1342" s="31"/>
      <c r="J1342" s="31"/>
      <c r="K1342" s="31"/>
      <c r="L1342" s="31"/>
      <c r="M1342" s="31"/>
      <c r="N1342" s="31"/>
      <c r="O1342" s="31"/>
      <c r="P1342" s="31"/>
      <c r="Q1342" s="31"/>
      <c r="R1342" s="31"/>
    </row>
    <row r="1343" spans="6:18" x14ac:dyDescent="0.25">
      <c r="F1343" s="31"/>
      <c r="G1343" s="31"/>
      <c r="H1343" s="31"/>
      <c r="I1343" s="31"/>
      <c r="J1343" s="31"/>
      <c r="K1343" s="31"/>
      <c r="L1343" s="31"/>
      <c r="M1343" s="31"/>
      <c r="N1343" s="31"/>
      <c r="O1343" s="31"/>
      <c r="P1343" s="31"/>
      <c r="Q1343" s="31"/>
      <c r="R1343" s="31"/>
    </row>
    <row r="1344" spans="6:18" x14ac:dyDescent="0.25">
      <c r="F1344" s="31"/>
      <c r="G1344" s="31"/>
      <c r="H1344" s="31"/>
      <c r="I1344" s="31"/>
      <c r="J1344" s="31"/>
      <c r="K1344" s="31"/>
      <c r="L1344" s="31"/>
      <c r="M1344" s="31"/>
      <c r="N1344" s="31"/>
      <c r="O1344" s="31"/>
      <c r="P1344" s="31"/>
      <c r="Q1344" s="31"/>
      <c r="R1344" s="31"/>
    </row>
    <row r="1345" spans="6:18" x14ac:dyDescent="0.25">
      <c r="F1345" s="31"/>
      <c r="G1345" s="31"/>
      <c r="H1345" s="31"/>
      <c r="I1345" s="31"/>
      <c r="J1345" s="31"/>
      <c r="K1345" s="31"/>
      <c r="L1345" s="31"/>
      <c r="M1345" s="31"/>
      <c r="N1345" s="31"/>
      <c r="O1345" s="31"/>
      <c r="P1345" s="31"/>
      <c r="Q1345" s="31"/>
      <c r="R1345" s="31"/>
    </row>
    <row r="1346" spans="6:18" x14ac:dyDescent="0.25">
      <c r="F1346" s="31"/>
      <c r="G1346" s="31"/>
      <c r="H1346" s="31"/>
      <c r="I1346" s="31"/>
      <c r="J1346" s="31"/>
      <c r="K1346" s="31"/>
      <c r="L1346" s="31"/>
      <c r="M1346" s="31"/>
      <c r="N1346" s="31"/>
      <c r="O1346" s="31"/>
      <c r="P1346" s="31"/>
      <c r="Q1346" s="31"/>
      <c r="R1346" s="31"/>
    </row>
    <row r="1347" spans="6:18" x14ac:dyDescent="0.25">
      <c r="F1347" s="31"/>
      <c r="G1347" s="31"/>
      <c r="H1347" s="31"/>
      <c r="I1347" s="31"/>
      <c r="J1347" s="31"/>
      <c r="K1347" s="31"/>
      <c r="L1347" s="31"/>
      <c r="M1347" s="31"/>
      <c r="N1347" s="31"/>
      <c r="O1347" s="31"/>
      <c r="P1347" s="31"/>
      <c r="Q1347" s="31"/>
      <c r="R1347" s="31"/>
    </row>
    <row r="1348" spans="6:18" x14ac:dyDescent="0.25">
      <c r="F1348" s="31"/>
      <c r="G1348" s="31"/>
      <c r="H1348" s="31"/>
      <c r="I1348" s="31"/>
      <c r="J1348" s="31"/>
      <c r="K1348" s="31"/>
      <c r="L1348" s="31"/>
      <c r="M1348" s="31"/>
      <c r="N1348" s="31"/>
      <c r="O1348" s="31"/>
      <c r="P1348" s="31"/>
      <c r="Q1348" s="31"/>
      <c r="R1348" s="31"/>
    </row>
    <row r="1349" spans="6:18" x14ac:dyDescent="0.25">
      <c r="F1349" s="31"/>
      <c r="G1349" s="31"/>
      <c r="H1349" s="31"/>
      <c r="I1349" s="31"/>
      <c r="J1349" s="31"/>
      <c r="K1349" s="31"/>
      <c r="L1349" s="31"/>
      <c r="M1349" s="31"/>
      <c r="N1349" s="31"/>
      <c r="O1349" s="31"/>
      <c r="P1349" s="31"/>
      <c r="Q1349" s="31"/>
      <c r="R1349" s="31"/>
    </row>
    <row r="1350" spans="6:18" x14ac:dyDescent="0.25">
      <c r="F1350" s="31"/>
      <c r="G1350" s="31"/>
      <c r="H1350" s="31"/>
      <c r="I1350" s="31"/>
      <c r="J1350" s="31"/>
      <c r="K1350" s="31"/>
      <c r="L1350" s="31"/>
      <c r="M1350" s="31"/>
      <c r="N1350" s="31"/>
      <c r="O1350" s="31"/>
      <c r="P1350" s="31"/>
      <c r="Q1350" s="31"/>
      <c r="R1350" s="31"/>
    </row>
    <row r="1351" spans="6:18" x14ac:dyDescent="0.25">
      <c r="F1351" s="31"/>
      <c r="G1351" s="31"/>
      <c r="H1351" s="31"/>
      <c r="I1351" s="31"/>
      <c r="J1351" s="31"/>
      <c r="K1351" s="31"/>
      <c r="L1351" s="31"/>
      <c r="M1351" s="31"/>
      <c r="N1351" s="31"/>
      <c r="O1351" s="31"/>
      <c r="P1351" s="31"/>
      <c r="Q1351" s="31"/>
      <c r="R1351" s="31"/>
    </row>
    <row r="1352" spans="6:18" x14ac:dyDescent="0.25">
      <c r="F1352" s="31"/>
      <c r="G1352" s="31"/>
      <c r="H1352" s="31"/>
      <c r="I1352" s="31"/>
      <c r="J1352" s="31"/>
      <c r="K1352" s="31"/>
      <c r="L1352" s="31"/>
      <c r="M1352" s="31"/>
      <c r="N1352" s="31"/>
      <c r="O1352" s="31"/>
      <c r="P1352" s="31"/>
      <c r="Q1352" s="31"/>
      <c r="R1352" s="31"/>
    </row>
    <row r="1353" spans="6:18" x14ac:dyDescent="0.25">
      <c r="F1353" s="31"/>
      <c r="G1353" s="31"/>
      <c r="H1353" s="31"/>
      <c r="I1353" s="31"/>
      <c r="J1353" s="31"/>
      <c r="K1353" s="31"/>
      <c r="L1353" s="31"/>
      <c r="M1353" s="31"/>
      <c r="N1353" s="31"/>
      <c r="O1353" s="31"/>
      <c r="P1353" s="31"/>
      <c r="Q1353" s="31"/>
      <c r="R1353" s="31"/>
    </row>
    <row r="1354" spans="6:18" x14ac:dyDescent="0.25">
      <c r="F1354" s="31"/>
      <c r="G1354" s="31"/>
      <c r="H1354" s="31"/>
      <c r="I1354" s="31"/>
      <c r="J1354" s="31"/>
      <c r="K1354" s="31"/>
      <c r="L1354" s="31"/>
      <c r="M1354" s="31"/>
      <c r="N1354" s="31"/>
      <c r="O1354" s="31"/>
      <c r="P1354" s="31"/>
      <c r="Q1354" s="31"/>
      <c r="R1354" s="31"/>
    </row>
    <row r="1355" spans="6:18" x14ac:dyDescent="0.25">
      <c r="F1355" s="31"/>
      <c r="G1355" s="31"/>
      <c r="H1355" s="31"/>
      <c r="I1355" s="31"/>
      <c r="J1355" s="31"/>
      <c r="K1355" s="31"/>
      <c r="L1355" s="31"/>
      <c r="M1355" s="31"/>
      <c r="N1355" s="31"/>
      <c r="O1355" s="31"/>
      <c r="P1355" s="31"/>
      <c r="Q1355" s="31"/>
      <c r="R1355" s="31"/>
    </row>
    <row r="1356" spans="6:18" x14ac:dyDescent="0.25">
      <c r="F1356" s="31"/>
      <c r="G1356" s="31"/>
      <c r="H1356" s="31"/>
      <c r="I1356" s="31"/>
      <c r="J1356" s="31"/>
      <c r="K1356" s="31"/>
      <c r="L1356" s="31"/>
      <c r="M1356" s="31"/>
      <c r="N1356" s="31"/>
      <c r="O1356" s="31"/>
      <c r="P1356" s="31"/>
      <c r="Q1356" s="31"/>
      <c r="R1356" s="31"/>
    </row>
    <row r="1357" spans="6:18" x14ac:dyDescent="0.25">
      <c r="F1357" s="31"/>
      <c r="G1357" s="31"/>
      <c r="H1357" s="31"/>
      <c r="I1357" s="31"/>
      <c r="J1357" s="31"/>
      <c r="K1357" s="31"/>
      <c r="L1357" s="31"/>
      <c r="M1357" s="31"/>
      <c r="N1357" s="31"/>
      <c r="O1357" s="31"/>
      <c r="P1357" s="31"/>
      <c r="Q1357" s="31"/>
      <c r="R1357" s="31"/>
    </row>
    <row r="1358" spans="6:18" x14ac:dyDescent="0.25">
      <c r="F1358" s="31"/>
      <c r="G1358" s="31"/>
      <c r="H1358" s="31"/>
      <c r="I1358" s="31"/>
      <c r="J1358" s="31"/>
      <c r="K1358" s="31"/>
      <c r="L1358" s="31"/>
      <c r="M1358" s="31"/>
      <c r="N1358" s="31"/>
      <c r="O1358" s="31"/>
      <c r="P1358" s="31"/>
      <c r="Q1358" s="31"/>
      <c r="R1358" s="31"/>
    </row>
    <row r="1359" spans="6:18" x14ac:dyDescent="0.25">
      <c r="F1359" s="31"/>
      <c r="G1359" s="31"/>
      <c r="H1359" s="31"/>
      <c r="I1359" s="31"/>
      <c r="J1359" s="31"/>
      <c r="K1359" s="31"/>
      <c r="L1359" s="31"/>
      <c r="M1359" s="31"/>
      <c r="N1359" s="31"/>
      <c r="O1359" s="31"/>
      <c r="P1359" s="31"/>
      <c r="Q1359" s="31"/>
      <c r="R1359" s="31"/>
    </row>
    <row r="1360" spans="6:18" x14ac:dyDescent="0.25">
      <c r="F1360" s="31"/>
      <c r="G1360" s="31"/>
      <c r="H1360" s="31"/>
      <c r="I1360" s="31"/>
      <c r="J1360" s="31"/>
      <c r="K1360" s="31"/>
      <c r="L1360" s="31"/>
      <c r="M1360" s="31"/>
      <c r="N1360" s="31"/>
      <c r="O1360" s="31"/>
      <c r="P1360" s="31"/>
      <c r="Q1360" s="31"/>
      <c r="R1360" s="31"/>
    </row>
    <row r="1361" spans="6:18" x14ac:dyDescent="0.25">
      <c r="F1361" s="31"/>
      <c r="G1361" s="31"/>
      <c r="H1361" s="31"/>
      <c r="I1361" s="31"/>
      <c r="J1361" s="31"/>
      <c r="K1361" s="31"/>
      <c r="L1361" s="31"/>
      <c r="M1361" s="31"/>
      <c r="N1361" s="31"/>
      <c r="O1361" s="31"/>
      <c r="P1361" s="31"/>
      <c r="Q1361" s="31"/>
      <c r="R1361" s="31"/>
    </row>
    <row r="1362" spans="6:18" x14ac:dyDescent="0.25">
      <c r="F1362" s="31"/>
      <c r="G1362" s="31"/>
      <c r="H1362" s="31"/>
      <c r="I1362" s="31"/>
      <c r="J1362" s="31"/>
      <c r="K1362" s="31"/>
      <c r="L1362" s="31"/>
      <c r="M1362" s="31"/>
      <c r="N1362" s="31"/>
      <c r="O1362" s="31"/>
      <c r="P1362" s="31"/>
      <c r="Q1362" s="31"/>
      <c r="R1362" s="31"/>
    </row>
    <row r="1363" spans="6:18" x14ac:dyDescent="0.25">
      <c r="F1363" s="31"/>
      <c r="G1363" s="31"/>
      <c r="H1363" s="31"/>
      <c r="I1363" s="31"/>
      <c r="J1363" s="31"/>
      <c r="K1363" s="31"/>
      <c r="L1363" s="31"/>
      <c r="M1363" s="31"/>
      <c r="N1363" s="31"/>
      <c r="O1363" s="31"/>
      <c r="P1363" s="31"/>
      <c r="Q1363" s="31"/>
      <c r="R1363" s="31"/>
    </row>
    <row r="1364" spans="6:18" x14ac:dyDescent="0.25">
      <c r="F1364" s="31"/>
      <c r="G1364" s="31"/>
      <c r="H1364" s="31"/>
      <c r="I1364" s="31"/>
      <c r="J1364" s="31"/>
      <c r="K1364" s="31"/>
      <c r="L1364" s="31"/>
      <c r="M1364" s="31"/>
      <c r="N1364" s="31"/>
      <c r="O1364" s="31"/>
      <c r="P1364" s="31"/>
      <c r="Q1364" s="31"/>
      <c r="R1364" s="31"/>
    </row>
    <row r="1365" spans="6:18" x14ac:dyDescent="0.25">
      <c r="F1365" s="31"/>
      <c r="G1365" s="31"/>
      <c r="H1365" s="31"/>
      <c r="I1365" s="31"/>
      <c r="J1365" s="31"/>
      <c r="K1365" s="31"/>
      <c r="L1365" s="31"/>
      <c r="M1365" s="31"/>
      <c r="N1365" s="31"/>
      <c r="O1365" s="31"/>
      <c r="P1365" s="31"/>
      <c r="Q1365" s="31"/>
      <c r="R1365" s="31"/>
    </row>
    <row r="1366" spans="6:18" x14ac:dyDescent="0.25">
      <c r="F1366" s="31"/>
      <c r="G1366" s="31"/>
      <c r="H1366" s="31"/>
      <c r="I1366" s="31"/>
      <c r="J1366" s="31"/>
      <c r="K1366" s="31"/>
      <c r="L1366" s="31"/>
      <c r="M1366" s="31"/>
      <c r="N1366" s="31"/>
      <c r="O1366" s="31"/>
      <c r="P1366" s="31"/>
      <c r="Q1366" s="31"/>
      <c r="R1366" s="31"/>
    </row>
    <row r="1367" spans="6:18" x14ac:dyDescent="0.25">
      <c r="F1367" s="31"/>
      <c r="G1367" s="31"/>
      <c r="H1367" s="31"/>
      <c r="I1367" s="31"/>
      <c r="J1367" s="31"/>
      <c r="K1367" s="31"/>
      <c r="L1367" s="31"/>
      <c r="M1367" s="31"/>
      <c r="N1367" s="31"/>
      <c r="O1367" s="31"/>
      <c r="P1367" s="31"/>
      <c r="Q1367" s="31"/>
      <c r="R1367" s="31"/>
    </row>
    <row r="1368" spans="6:18" x14ac:dyDescent="0.25">
      <c r="F1368" s="31"/>
      <c r="G1368" s="31"/>
      <c r="H1368" s="31"/>
      <c r="I1368" s="31"/>
      <c r="J1368" s="31"/>
      <c r="K1368" s="31"/>
      <c r="L1368" s="31"/>
      <c r="M1368" s="31"/>
      <c r="N1368" s="31"/>
      <c r="O1368" s="31"/>
      <c r="P1368" s="31"/>
      <c r="Q1368" s="31"/>
      <c r="R1368" s="31"/>
    </row>
    <row r="1369" spans="6:18" x14ac:dyDescent="0.25">
      <c r="F1369" s="31"/>
      <c r="G1369" s="31"/>
      <c r="H1369" s="31"/>
      <c r="I1369" s="31"/>
      <c r="J1369" s="31"/>
      <c r="K1369" s="31"/>
      <c r="L1369" s="31"/>
      <c r="M1369" s="31"/>
      <c r="N1369" s="31"/>
      <c r="O1369" s="31"/>
      <c r="P1369" s="31"/>
      <c r="Q1369" s="31"/>
      <c r="R1369" s="31"/>
    </row>
    <row r="1370" spans="6:18" x14ac:dyDescent="0.25">
      <c r="F1370" s="31"/>
      <c r="G1370" s="31"/>
      <c r="H1370" s="31"/>
      <c r="I1370" s="31"/>
      <c r="J1370" s="31"/>
      <c r="K1370" s="31"/>
      <c r="L1370" s="31"/>
      <c r="M1370" s="31"/>
      <c r="N1370" s="31"/>
      <c r="O1370" s="31"/>
      <c r="P1370" s="31"/>
      <c r="Q1370" s="31"/>
      <c r="R1370" s="31"/>
    </row>
    <row r="1371" spans="6:18" x14ac:dyDescent="0.25">
      <c r="F1371" s="31"/>
      <c r="G1371" s="31"/>
      <c r="H1371" s="31"/>
      <c r="I1371" s="31"/>
      <c r="J1371" s="31"/>
      <c r="K1371" s="31"/>
      <c r="L1371" s="31"/>
      <c r="M1371" s="31"/>
      <c r="N1371" s="31"/>
      <c r="O1371" s="31"/>
      <c r="P1371" s="31"/>
      <c r="Q1371" s="31"/>
      <c r="R1371" s="31"/>
    </row>
    <row r="1372" spans="6:18" x14ac:dyDescent="0.25">
      <c r="F1372" s="31"/>
      <c r="G1372" s="31"/>
      <c r="H1372" s="31"/>
      <c r="I1372" s="31"/>
      <c r="J1372" s="31"/>
      <c r="K1372" s="31"/>
      <c r="L1372" s="31"/>
      <c r="M1372" s="31"/>
      <c r="N1372" s="31"/>
      <c r="O1372" s="31"/>
      <c r="P1372" s="31"/>
      <c r="Q1372" s="31"/>
      <c r="R1372" s="31"/>
    </row>
    <row r="1373" spans="6:18" x14ac:dyDescent="0.25">
      <c r="F1373" s="31"/>
      <c r="G1373" s="31"/>
      <c r="H1373" s="31"/>
      <c r="I1373" s="31"/>
      <c r="J1373" s="31"/>
      <c r="K1373" s="31"/>
      <c r="L1373" s="31"/>
      <c r="M1373" s="31"/>
      <c r="N1373" s="31"/>
      <c r="O1373" s="31"/>
      <c r="P1373" s="31"/>
      <c r="Q1373" s="31"/>
      <c r="R1373" s="31"/>
    </row>
    <row r="1374" spans="6:18" x14ac:dyDescent="0.25">
      <c r="F1374" s="31"/>
      <c r="G1374" s="31"/>
      <c r="H1374" s="31"/>
      <c r="I1374" s="31"/>
      <c r="J1374" s="31"/>
      <c r="K1374" s="31"/>
      <c r="L1374" s="31"/>
      <c r="M1374" s="31"/>
      <c r="N1374" s="31"/>
      <c r="O1374" s="31"/>
      <c r="P1374" s="31"/>
      <c r="Q1374" s="31"/>
      <c r="R1374" s="31"/>
    </row>
    <row r="1375" spans="6:18" x14ac:dyDescent="0.25">
      <c r="F1375" s="31"/>
      <c r="G1375" s="31"/>
      <c r="H1375" s="31"/>
      <c r="I1375" s="31"/>
      <c r="J1375" s="31"/>
      <c r="K1375" s="31"/>
      <c r="L1375" s="31"/>
      <c r="M1375" s="31"/>
      <c r="N1375" s="31"/>
      <c r="O1375" s="31"/>
      <c r="P1375" s="31"/>
      <c r="Q1375" s="31"/>
      <c r="R1375" s="31"/>
    </row>
    <row r="1376" spans="6:18" x14ac:dyDescent="0.25">
      <c r="F1376" s="31"/>
      <c r="G1376" s="31"/>
      <c r="H1376" s="31"/>
      <c r="I1376" s="31"/>
      <c r="J1376" s="31"/>
      <c r="K1376" s="31"/>
      <c r="L1376" s="31"/>
      <c r="M1376" s="31"/>
      <c r="N1376" s="31"/>
      <c r="O1376" s="31"/>
      <c r="P1376" s="31"/>
      <c r="Q1376" s="31"/>
      <c r="R1376" s="31"/>
    </row>
    <row r="1377" spans="6:18" x14ac:dyDescent="0.25">
      <c r="F1377" s="31"/>
      <c r="G1377" s="31"/>
      <c r="H1377" s="31"/>
      <c r="I1377" s="31"/>
      <c r="J1377" s="31"/>
      <c r="K1377" s="31"/>
      <c r="L1377" s="31"/>
      <c r="M1377" s="31"/>
      <c r="N1377" s="31"/>
      <c r="O1377" s="31"/>
      <c r="P1377" s="31"/>
      <c r="Q1377" s="31"/>
      <c r="R1377" s="31"/>
    </row>
    <row r="1378" spans="6:18" x14ac:dyDescent="0.25">
      <c r="F1378" s="31"/>
      <c r="G1378" s="31"/>
      <c r="H1378" s="31"/>
      <c r="I1378" s="31"/>
      <c r="J1378" s="31"/>
      <c r="K1378" s="31"/>
      <c r="L1378" s="31"/>
      <c r="M1378" s="31"/>
      <c r="N1378" s="31"/>
      <c r="O1378" s="31"/>
      <c r="P1378" s="31"/>
      <c r="Q1378" s="31"/>
      <c r="R1378" s="31"/>
    </row>
    <row r="1379" spans="6:18" x14ac:dyDescent="0.25">
      <c r="F1379" s="31"/>
      <c r="G1379" s="31"/>
      <c r="H1379" s="31"/>
      <c r="I1379" s="31"/>
      <c r="J1379" s="31"/>
      <c r="K1379" s="31"/>
      <c r="L1379" s="31"/>
      <c r="M1379" s="31"/>
      <c r="N1379" s="31"/>
      <c r="O1379" s="31"/>
      <c r="P1379" s="31"/>
      <c r="Q1379" s="31"/>
      <c r="R1379" s="31"/>
    </row>
    <row r="1380" spans="6:18" x14ac:dyDescent="0.25">
      <c r="F1380" s="31"/>
      <c r="G1380" s="31"/>
      <c r="H1380" s="31"/>
      <c r="I1380" s="31"/>
      <c r="J1380" s="31"/>
      <c r="K1380" s="31"/>
      <c r="L1380" s="31"/>
      <c r="M1380" s="31"/>
      <c r="N1380" s="31"/>
      <c r="O1380" s="31"/>
      <c r="P1380" s="31"/>
      <c r="Q1380" s="31"/>
      <c r="R1380" s="31"/>
    </row>
    <row r="1381" spans="6:18" x14ac:dyDescent="0.25">
      <c r="F1381" s="31"/>
      <c r="G1381" s="31"/>
      <c r="H1381" s="31"/>
      <c r="I1381" s="31"/>
      <c r="J1381" s="31"/>
      <c r="K1381" s="31"/>
      <c r="L1381" s="31"/>
      <c r="M1381" s="31"/>
      <c r="N1381" s="31"/>
      <c r="O1381" s="31"/>
      <c r="P1381" s="31"/>
      <c r="Q1381" s="31"/>
      <c r="R1381" s="31"/>
    </row>
    <row r="1382" spans="6:18" x14ac:dyDescent="0.25">
      <c r="F1382" s="31"/>
      <c r="G1382" s="31"/>
      <c r="H1382" s="31"/>
      <c r="I1382" s="31"/>
      <c r="J1382" s="31"/>
      <c r="K1382" s="31"/>
      <c r="L1382" s="31"/>
      <c r="M1382" s="31"/>
      <c r="N1382" s="31"/>
      <c r="O1382" s="31"/>
      <c r="P1382" s="31"/>
      <c r="Q1382" s="31"/>
      <c r="R1382" s="31"/>
    </row>
    <row r="1383" spans="6:18" x14ac:dyDescent="0.25">
      <c r="F1383" s="31"/>
      <c r="G1383" s="31"/>
      <c r="H1383" s="31"/>
      <c r="I1383" s="31"/>
      <c r="J1383" s="31"/>
      <c r="K1383" s="31"/>
      <c r="L1383" s="31"/>
      <c r="M1383" s="31"/>
      <c r="N1383" s="31"/>
      <c r="O1383" s="31"/>
      <c r="P1383" s="31"/>
      <c r="Q1383" s="31"/>
      <c r="R1383" s="31"/>
    </row>
    <row r="1384" spans="6:18" x14ac:dyDescent="0.25">
      <c r="F1384" s="31"/>
      <c r="G1384" s="31"/>
      <c r="H1384" s="31"/>
      <c r="I1384" s="31"/>
      <c r="J1384" s="31"/>
      <c r="K1384" s="31"/>
      <c r="L1384" s="31"/>
      <c r="M1384" s="31"/>
      <c r="N1384" s="31"/>
      <c r="O1384" s="31"/>
      <c r="P1384" s="31"/>
      <c r="Q1384" s="31"/>
      <c r="R1384" s="31"/>
    </row>
    <row r="1385" spans="6:18" x14ac:dyDescent="0.25">
      <c r="F1385" s="31"/>
      <c r="G1385" s="31"/>
      <c r="H1385" s="31"/>
      <c r="I1385" s="31"/>
      <c r="J1385" s="31"/>
      <c r="K1385" s="31"/>
      <c r="L1385" s="31"/>
      <c r="M1385" s="31"/>
      <c r="N1385" s="31"/>
      <c r="O1385" s="31"/>
      <c r="P1385" s="31"/>
      <c r="Q1385" s="31"/>
      <c r="R1385" s="31"/>
    </row>
    <row r="1386" spans="6:18" x14ac:dyDescent="0.25">
      <c r="F1386" s="31"/>
      <c r="G1386" s="31"/>
      <c r="H1386" s="31"/>
      <c r="I1386" s="31"/>
      <c r="J1386" s="31"/>
      <c r="K1386" s="31"/>
      <c r="L1386" s="31"/>
      <c r="M1386" s="31"/>
      <c r="N1386" s="31"/>
      <c r="O1386" s="31"/>
      <c r="P1386" s="31"/>
      <c r="Q1386" s="31"/>
      <c r="R1386" s="31"/>
    </row>
    <row r="1387" spans="6:18" x14ac:dyDescent="0.25">
      <c r="F1387" s="31"/>
      <c r="G1387" s="31"/>
      <c r="H1387" s="31"/>
      <c r="I1387" s="31"/>
      <c r="J1387" s="31"/>
      <c r="K1387" s="31"/>
      <c r="L1387" s="31"/>
      <c r="M1387" s="31"/>
      <c r="N1387" s="31"/>
      <c r="O1387" s="31"/>
      <c r="P1387" s="31"/>
      <c r="Q1387" s="31"/>
      <c r="R1387" s="31"/>
    </row>
    <row r="1388" spans="6:18" x14ac:dyDescent="0.25">
      <c r="F1388" s="31"/>
      <c r="G1388" s="31"/>
      <c r="H1388" s="31"/>
      <c r="I1388" s="31"/>
      <c r="J1388" s="31"/>
      <c r="K1388" s="31"/>
      <c r="L1388" s="31"/>
      <c r="M1388" s="31"/>
      <c r="N1388" s="31"/>
      <c r="O1388" s="31"/>
      <c r="P1388" s="31"/>
      <c r="Q1388" s="31"/>
      <c r="R1388" s="31"/>
    </row>
    <row r="1389" spans="6:18" x14ac:dyDescent="0.25">
      <c r="F1389" s="31"/>
      <c r="G1389" s="31"/>
      <c r="H1389" s="31"/>
      <c r="I1389" s="31"/>
      <c r="J1389" s="31"/>
      <c r="K1389" s="31"/>
      <c r="L1389" s="31"/>
      <c r="M1389" s="31"/>
      <c r="N1389" s="31"/>
      <c r="O1389" s="31"/>
      <c r="P1389" s="31"/>
      <c r="Q1389" s="31"/>
      <c r="R1389" s="31"/>
    </row>
    <row r="1390" spans="6:18" x14ac:dyDescent="0.25">
      <c r="F1390" s="31"/>
      <c r="G1390" s="31"/>
      <c r="H1390" s="31"/>
      <c r="I1390" s="31"/>
      <c r="J1390" s="31"/>
      <c r="K1390" s="31"/>
      <c r="L1390" s="31"/>
      <c r="M1390" s="31"/>
      <c r="N1390" s="31"/>
      <c r="O1390" s="31"/>
      <c r="P1390" s="31"/>
      <c r="Q1390" s="31"/>
      <c r="R1390" s="31"/>
    </row>
    <row r="1391" spans="6:18" x14ac:dyDescent="0.25">
      <c r="F1391" s="31"/>
      <c r="G1391" s="31"/>
      <c r="H1391" s="31"/>
      <c r="I1391" s="31"/>
      <c r="J1391" s="31"/>
      <c r="K1391" s="31"/>
      <c r="L1391" s="31"/>
      <c r="M1391" s="31"/>
      <c r="N1391" s="31"/>
      <c r="O1391" s="31"/>
      <c r="P1391" s="31"/>
      <c r="Q1391" s="31"/>
      <c r="R1391" s="31"/>
    </row>
    <row r="1392" spans="6:18" x14ac:dyDescent="0.25">
      <c r="F1392" s="31"/>
      <c r="G1392" s="31"/>
      <c r="H1392" s="31"/>
      <c r="I1392" s="31"/>
      <c r="J1392" s="31"/>
      <c r="K1392" s="31"/>
      <c r="L1392" s="31"/>
      <c r="M1392" s="31"/>
      <c r="N1392" s="31"/>
      <c r="O1392" s="31"/>
      <c r="P1392" s="31"/>
      <c r="Q1392" s="31"/>
      <c r="R1392" s="31"/>
    </row>
    <row r="1393" spans="6:18" x14ac:dyDescent="0.25">
      <c r="F1393" s="31"/>
      <c r="G1393" s="31"/>
      <c r="H1393" s="31"/>
      <c r="I1393" s="31"/>
      <c r="J1393" s="31"/>
      <c r="K1393" s="31"/>
      <c r="L1393" s="31"/>
      <c r="M1393" s="31"/>
      <c r="N1393" s="31"/>
      <c r="O1393" s="31"/>
      <c r="P1393" s="31"/>
      <c r="Q1393" s="31"/>
      <c r="R1393" s="31"/>
    </row>
    <row r="1394" spans="6:18" x14ac:dyDescent="0.25">
      <c r="F1394" s="31"/>
      <c r="G1394" s="31"/>
      <c r="H1394" s="31"/>
      <c r="I1394" s="31"/>
      <c r="J1394" s="31"/>
      <c r="K1394" s="31"/>
      <c r="L1394" s="31"/>
      <c r="M1394" s="31"/>
      <c r="N1394" s="31"/>
      <c r="O1394" s="31"/>
      <c r="P1394" s="31"/>
      <c r="Q1394" s="31"/>
      <c r="R1394" s="31"/>
    </row>
    <row r="1395" spans="6:18" x14ac:dyDescent="0.25">
      <c r="F1395" s="31"/>
      <c r="G1395" s="31"/>
      <c r="H1395" s="31"/>
      <c r="I1395" s="31"/>
      <c r="J1395" s="31"/>
      <c r="K1395" s="31"/>
      <c r="L1395" s="31"/>
      <c r="M1395" s="31"/>
      <c r="N1395" s="31"/>
      <c r="O1395" s="31"/>
      <c r="P1395" s="31"/>
      <c r="Q1395" s="31"/>
      <c r="R1395" s="31"/>
    </row>
    <row r="1396" spans="6:18" x14ac:dyDescent="0.25">
      <c r="F1396" s="31"/>
      <c r="G1396" s="31"/>
      <c r="H1396" s="31"/>
      <c r="I1396" s="31"/>
      <c r="J1396" s="31"/>
      <c r="K1396" s="31"/>
      <c r="L1396" s="31"/>
      <c r="M1396" s="31"/>
      <c r="N1396" s="31"/>
      <c r="O1396" s="31"/>
      <c r="P1396" s="31"/>
      <c r="Q1396" s="31"/>
      <c r="R1396" s="31"/>
    </row>
    <row r="1397" spans="6:18" x14ac:dyDescent="0.25">
      <c r="F1397" s="31"/>
      <c r="G1397" s="31"/>
      <c r="H1397" s="31"/>
      <c r="I1397" s="31"/>
      <c r="J1397" s="31"/>
      <c r="K1397" s="31"/>
      <c r="L1397" s="31"/>
      <c r="M1397" s="31"/>
      <c r="N1397" s="31"/>
      <c r="O1397" s="31"/>
      <c r="P1397" s="31"/>
      <c r="Q1397" s="31"/>
      <c r="R1397" s="31"/>
    </row>
    <row r="1398" spans="6:18" x14ac:dyDescent="0.25">
      <c r="F1398" s="31"/>
      <c r="G1398" s="31"/>
      <c r="H1398" s="31"/>
      <c r="I1398" s="31"/>
      <c r="J1398" s="31"/>
      <c r="K1398" s="31"/>
      <c r="L1398" s="31"/>
      <c r="M1398" s="31"/>
      <c r="N1398" s="31"/>
      <c r="O1398" s="31"/>
      <c r="P1398" s="31"/>
      <c r="Q1398" s="31"/>
      <c r="R1398" s="31"/>
    </row>
    <row r="1399" spans="6:18" x14ac:dyDescent="0.25">
      <c r="F1399" s="31"/>
      <c r="G1399" s="31"/>
      <c r="H1399" s="31"/>
      <c r="I1399" s="31"/>
      <c r="J1399" s="31"/>
      <c r="K1399" s="31"/>
      <c r="L1399" s="31"/>
      <c r="M1399" s="31"/>
      <c r="N1399" s="31"/>
      <c r="O1399" s="31"/>
      <c r="P1399" s="31"/>
      <c r="Q1399" s="31"/>
      <c r="R1399" s="31"/>
    </row>
    <row r="1400" spans="6:18" x14ac:dyDescent="0.25">
      <c r="F1400" s="31"/>
      <c r="G1400" s="31"/>
      <c r="H1400" s="31"/>
      <c r="I1400" s="31"/>
      <c r="J1400" s="31"/>
      <c r="K1400" s="31"/>
      <c r="L1400" s="31"/>
      <c r="M1400" s="31"/>
      <c r="N1400" s="31"/>
      <c r="O1400" s="31"/>
      <c r="P1400" s="31"/>
      <c r="Q1400" s="31"/>
      <c r="R1400" s="31"/>
    </row>
    <row r="1401" spans="6:18" x14ac:dyDescent="0.25">
      <c r="F1401" s="31"/>
      <c r="G1401" s="31"/>
      <c r="H1401" s="31"/>
      <c r="I1401" s="31"/>
      <c r="J1401" s="31"/>
      <c r="K1401" s="31"/>
      <c r="L1401" s="31"/>
      <c r="M1401" s="31"/>
      <c r="N1401" s="31"/>
      <c r="O1401" s="31"/>
      <c r="P1401" s="31"/>
      <c r="Q1401" s="31"/>
      <c r="R1401" s="31"/>
    </row>
    <row r="1402" spans="6:18" x14ac:dyDescent="0.25">
      <c r="F1402" s="31"/>
      <c r="G1402" s="31"/>
      <c r="H1402" s="31"/>
      <c r="I1402" s="31"/>
      <c r="J1402" s="31"/>
      <c r="K1402" s="31"/>
      <c r="L1402" s="31"/>
      <c r="M1402" s="31"/>
      <c r="N1402" s="31"/>
      <c r="O1402" s="31"/>
      <c r="P1402" s="31"/>
      <c r="Q1402" s="31"/>
      <c r="R1402" s="31"/>
    </row>
    <row r="1403" spans="6:18" x14ac:dyDescent="0.25">
      <c r="F1403" s="31"/>
      <c r="G1403" s="31"/>
      <c r="H1403" s="31"/>
      <c r="I1403" s="31"/>
      <c r="J1403" s="31"/>
      <c r="K1403" s="31"/>
      <c r="L1403" s="31"/>
      <c r="M1403" s="31"/>
      <c r="N1403" s="31"/>
      <c r="O1403" s="31"/>
      <c r="P1403" s="31"/>
      <c r="Q1403" s="31"/>
      <c r="R1403" s="31"/>
    </row>
    <row r="1404" spans="6:18" x14ac:dyDescent="0.25">
      <c r="F1404" s="31"/>
      <c r="G1404" s="31"/>
      <c r="H1404" s="31"/>
      <c r="I1404" s="31"/>
      <c r="J1404" s="31"/>
      <c r="K1404" s="31"/>
      <c r="L1404" s="31"/>
      <c r="M1404" s="31"/>
      <c r="N1404" s="31"/>
      <c r="O1404" s="31"/>
      <c r="P1404" s="31"/>
      <c r="Q1404" s="31"/>
      <c r="R1404" s="31"/>
    </row>
    <row r="1405" spans="6:18" x14ac:dyDescent="0.25">
      <c r="F1405" s="31"/>
      <c r="G1405" s="31"/>
      <c r="H1405" s="31"/>
      <c r="I1405" s="31"/>
      <c r="J1405" s="31"/>
      <c r="K1405" s="31"/>
      <c r="L1405" s="31"/>
      <c r="M1405" s="31"/>
      <c r="N1405" s="31"/>
      <c r="O1405" s="31"/>
      <c r="P1405" s="31"/>
      <c r="Q1405" s="31"/>
      <c r="R1405" s="31"/>
    </row>
    <row r="1406" spans="6:18" x14ac:dyDescent="0.25">
      <c r="F1406" s="31"/>
      <c r="G1406" s="31"/>
      <c r="H1406" s="31"/>
      <c r="I1406" s="31"/>
      <c r="J1406" s="31"/>
      <c r="K1406" s="31"/>
      <c r="L1406" s="31"/>
      <c r="M1406" s="31"/>
      <c r="N1406" s="31"/>
      <c r="O1406" s="31"/>
      <c r="P1406" s="31"/>
      <c r="Q1406" s="31"/>
      <c r="R1406" s="31"/>
    </row>
    <row r="1407" spans="6:18" x14ac:dyDescent="0.25">
      <c r="F1407" s="31"/>
      <c r="G1407" s="31"/>
      <c r="H1407" s="31"/>
      <c r="I1407" s="31"/>
      <c r="J1407" s="31"/>
      <c r="K1407" s="31"/>
      <c r="L1407" s="31"/>
      <c r="M1407" s="31"/>
      <c r="N1407" s="31"/>
      <c r="O1407" s="31"/>
      <c r="P1407" s="31"/>
      <c r="Q1407" s="31"/>
      <c r="R1407" s="31"/>
    </row>
    <row r="1408" spans="6:18" x14ac:dyDescent="0.25">
      <c r="F1408" s="31"/>
      <c r="G1408" s="31"/>
      <c r="H1408" s="31"/>
      <c r="I1408" s="31"/>
      <c r="J1408" s="31"/>
      <c r="K1408" s="31"/>
      <c r="L1408" s="31"/>
      <c r="M1408" s="31"/>
      <c r="N1408" s="31"/>
      <c r="O1408" s="31"/>
      <c r="P1408" s="31"/>
      <c r="Q1408" s="31"/>
      <c r="R1408" s="31"/>
    </row>
    <row r="1409" spans="6:18" x14ac:dyDescent="0.25">
      <c r="F1409" s="31"/>
      <c r="G1409" s="31"/>
      <c r="H1409" s="31"/>
      <c r="I1409" s="31"/>
      <c r="J1409" s="31"/>
      <c r="K1409" s="31"/>
      <c r="L1409" s="31"/>
      <c r="M1409" s="31"/>
      <c r="N1409" s="31"/>
      <c r="O1409" s="31"/>
      <c r="P1409" s="31"/>
      <c r="Q1409" s="31"/>
      <c r="R1409" s="31"/>
    </row>
    <row r="1410" spans="6:18" x14ac:dyDescent="0.25">
      <c r="F1410" s="31"/>
      <c r="G1410" s="31"/>
      <c r="H1410" s="31"/>
      <c r="I1410" s="31"/>
      <c r="J1410" s="31"/>
      <c r="K1410" s="31"/>
      <c r="L1410" s="31"/>
      <c r="M1410" s="31"/>
      <c r="N1410" s="31"/>
      <c r="O1410" s="31"/>
      <c r="P1410" s="31"/>
      <c r="Q1410" s="31"/>
      <c r="R1410" s="31"/>
    </row>
    <row r="1411" spans="6:18" x14ac:dyDescent="0.25">
      <c r="F1411" s="31"/>
      <c r="G1411" s="31"/>
      <c r="H1411" s="31"/>
      <c r="I1411" s="31"/>
      <c r="J1411" s="31"/>
      <c r="K1411" s="31"/>
      <c r="L1411" s="31"/>
      <c r="M1411" s="31"/>
      <c r="N1411" s="31"/>
      <c r="O1411" s="31"/>
      <c r="P1411" s="31"/>
      <c r="Q1411" s="31"/>
      <c r="R1411" s="31"/>
    </row>
    <row r="1412" spans="6:18" x14ac:dyDescent="0.25">
      <c r="F1412" s="31"/>
      <c r="G1412" s="31"/>
      <c r="H1412" s="31"/>
      <c r="I1412" s="31"/>
      <c r="J1412" s="31"/>
      <c r="K1412" s="31"/>
      <c r="L1412" s="31"/>
      <c r="M1412" s="31"/>
      <c r="N1412" s="31"/>
      <c r="O1412" s="31"/>
      <c r="P1412" s="31"/>
      <c r="Q1412" s="31"/>
      <c r="R1412" s="31"/>
    </row>
    <row r="1413" spans="6:18" x14ac:dyDescent="0.25">
      <c r="F1413" s="31"/>
      <c r="G1413" s="31"/>
      <c r="H1413" s="31"/>
      <c r="I1413" s="31"/>
      <c r="J1413" s="31"/>
      <c r="K1413" s="31"/>
      <c r="L1413" s="31"/>
      <c r="M1413" s="31"/>
      <c r="N1413" s="31"/>
      <c r="O1413" s="31"/>
      <c r="P1413" s="31"/>
      <c r="Q1413" s="31"/>
      <c r="R1413" s="31"/>
    </row>
    <row r="1414" spans="6:18" x14ac:dyDescent="0.25">
      <c r="F1414" s="31"/>
      <c r="G1414" s="31"/>
      <c r="H1414" s="31"/>
      <c r="I1414" s="31"/>
      <c r="J1414" s="31"/>
      <c r="K1414" s="31"/>
      <c r="L1414" s="31"/>
      <c r="M1414" s="31"/>
      <c r="N1414" s="31"/>
      <c r="O1414" s="31"/>
      <c r="P1414" s="31"/>
      <c r="Q1414" s="31"/>
      <c r="R1414" s="31"/>
    </row>
    <row r="1415" spans="6:18" x14ac:dyDescent="0.25">
      <c r="F1415" s="31"/>
      <c r="G1415" s="31"/>
      <c r="H1415" s="31"/>
      <c r="I1415" s="31"/>
      <c r="J1415" s="31"/>
      <c r="K1415" s="31"/>
      <c r="L1415" s="31"/>
      <c r="M1415" s="31"/>
      <c r="N1415" s="31"/>
      <c r="O1415" s="31"/>
      <c r="P1415" s="31"/>
      <c r="Q1415" s="31"/>
      <c r="R1415" s="31"/>
    </row>
    <row r="1416" spans="6:18" x14ac:dyDescent="0.25">
      <c r="F1416" s="31"/>
      <c r="G1416" s="31"/>
      <c r="H1416" s="31"/>
      <c r="I1416" s="31"/>
      <c r="J1416" s="31"/>
      <c r="K1416" s="31"/>
      <c r="L1416" s="31"/>
      <c r="M1416" s="31"/>
      <c r="N1416" s="31"/>
      <c r="O1416" s="31"/>
      <c r="P1416" s="31"/>
      <c r="Q1416" s="31"/>
      <c r="R1416" s="31"/>
    </row>
    <row r="1417" spans="6:18" x14ac:dyDescent="0.25">
      <c r="F1417" s="31"/>
      <c r="G1417" s="31"/>
      <c r="H1417" s="31"/>
      <c r="I1417" s="31"/>
      <c r="J1417" s="31"/>
      <c r="K1417" s="31"/>
      <c r="L1417" s="31"/>
      <c r="M1417" s="31"/>
      <c r="N1417" s="31"/>
      <c r="O1417" s="31"/>
      <c r="P1417" s="31"/>
      <c r="Q1417" s="31"/>
      <c r="R1417" s="31"/>
    </row>
    <row r="1418" spans="6:18" x14ac:dyDescent="0.25">
      <c r="F1418" s="31"/>
      <c r="G1418" s="31"/>
      <c r="H1418" s="31"/>
      <c r="I1418" s="31"/>
      <c r="J1418" s="31"/>
      <c r="K1418" s="31"/>
      <c r="L1418" s="31"/>
      <c r="M1418" s="31"/>
      <c r="N1418" s="31"/>
      <c r="O1418" s="31"/>
      <c r="P1418" s="31"/>
      <c r="Q1418" s="31"/>
      <c r="R1418" s="31"/>
    </row>
    <row r="1419" spans="6:18" x14ac:dyDescent="0.25">
      <c r="F1419" s="31"/>
      <c r="G1419" s="31"/>
      <c r="H1419" s="31"/>
      <c r="I1419" s="31"/>
      <c r="J1419" s="31"/>
      <c r="K1419" s="31"/>
      <c r="L1419" s="31"/>
      <c r="M1419" s="31"/>
      <c r="N1419" s="31"/>
      <c r="O1419" s="31"/>
      <c r="P1419" s="31"/>
      <c r="Q1419" s="31"/>
      <c r="R1419" s="31"/>
    </row>
    <row r="1420" spans="6:18" x14ac:dyDescent="0.25">
      <c r="F1420" s="31"/>
      <c r="G1420" s="31"/>
      <c r="H1420" s="31"/>
      <c r="I1420" s="31"/>
      <c r="J1420" s="31"/>
      <c r="K1420" s="31"/>
      <c r="L1420" s="31"/>
      <c r="M1420" s="31"/>
      <c r="N1420" s="31"/>
      <c r="O1420" s="31"/>
      <c r="P1420" s="31"/>
      <c r="Q1420" s="31"/>
      <c r="R1420" s="31"/>
    </row>
    <row r="1421" spans="6:18" x14ac:dyDescent="0.25">
      <c r="F1421" s="31"/>
      <c r="G1421" s="31"/>
      <c r="H1421" s="31"/>
      <c r="I1421" s="31"/>
      <c r="J1421" s="31"/>
      <c r="K1421" s="31"/>
      <c r="L1421" s="31"/>
      <c r="M1421" s="31"/>
      <c r="N1421" s="31"/>
      <c r="O1421" s="31"/>
      <c r="P1421" s="31"/>
      <c r="Q1421" s="31"/>
      <c r="R1421" s="31"/>
    </row>
    <row r="1422" spans="6:18" x14ac:dyDescent="0.25">
      <c r="F1422" s="31"/>
      <c r="G1422" s="31"/>
      <c r="H1422" s="31"/>
      <c r="I1422" s="31"/>
      <c r="J1422" s="31"/>
      <c r="K1422" s="31"/>
      <c r="L1422" s="31"/>
      <c r="M1422" s="31"/>
      <c r="N1422" s="31"/>
      <c r="O1422" s="31"/>
      <c r="P1422" s="31"/>
      <c r="Q1422" s="31"/>
      <c r="R1422" s="31"/>
    </row>
    <row r="1423" spans="6:18" x14ac:dyDescent="0.25">
      <c r="F1423" s="31"/>
      <c r="G1423" s="31"/>
      <c r="H1423" s="31"/>
      <c r="I1423" s="31"/>
      <c r="J1423" s="31"/>
      <c r="K1423" s="31"/>
      <c r="L1423" s="31"/>
      <c r="M1423" s="31"/>
      <c r="N1423" s="31"/>
      <c r="O1423" s="31"/>
      <c r="P1423" s="31"/>
      <c r="Q1423" s="31"/>
      <c r="R1423" s="31"/>
    </row>
    <row r="1424" spans="6:18" x14ac:dyDescent="0.25">
      <c r="F1424" s="31"/>
      <c r="G1424" s="31"/>
      <c r="H1424" s="31"/>
      <c r="I1424" s="31"/>
      <c r="J1424" s="31"/>
      <c r="K1424" s="31"/>
      <c r="L1424" s="31"/>
      <c r="M1424" s="31"/>
      <c r="N1424" s="31"/>
      <c r="O1424" s="31"/>
      <c r="P1424" s="31"/>
      <c r="Q1424" s="31"/>
      <c r="R1424" s="31"/>
    </row>
    <row r="1425" spans="6:18" x14ac:dyDescent="0.25">
      <c r="F1425" s="31"/>
      <c r="G1425" s="31"/>
      <c r="H1425" s="31"/>
      <c r="I1425" s="31"/>
      <c r="J1425" s="31"/>
      <c r="K1425" s="31"/>
      <c r="L1425" s="31"/>
      <c r="M1425" s="31"/>
      <c r="N1425" s="31"/>
      <c r="O1425" s="31"/>
      <c r="P1425" s="31"/>
      <c r="Q1425" s="31"/>
      <c r="R1425" s="31"/>
    </row>
    <row r="1426" spans="6:18" x14ac:dyDescent="0.25">
      <c r="F1426" s="31"/>
      <c r="G1426" s="31"/>
      <c r="H1426" s="31"/>
      <c r="I1426" s="31"/>
      <c r="J1426" s="31"/>
      <c r="K1426" s="31"/>
      <c r="L1426" s="31"/>
      <c r="M1426" s="31"/>
      <c r="N1426" s="31"/>
      <c r="O1426" s="31"/>
      <c r="P1426" s="31"/>
      <c r="Q1426" s="31"/>
      <c r="R1426" s="31"/>
    </row>
    <row r="1427" spans="6:18" x14ac:dyDescent="0.25">
      <c r="F1427" s="31"/>
      <c r="G1427" s="31"/>
      <c r="H1427" s="31"/>
      <c r="I1427" s="31"/>
      <c r="J1427" s="31"/>
      <c r="K1427" s="31"/>
      <c r="L1427" s="31"/>
      <c r="M1427" s="31"/>
      <c r="N1427" s="31"/>
      <c r="O1427" s="31"/>
      <c r="P1427" s="31"/>
      <c r="Q1427" s="31"/>
      <c r="R1427" s="31"/>
    </row>
    <row r="1428" spans="6:18" x14ac:dyDescent="0.25">
      <c r="F1428" s="31"/>
      <c r="G1428" s="31"/>
      <c r="H1428" s="31"/>
      <c r="I1428" s="31"/>
      <c r="J1428" s="31"/>
      <c r="K1428" s="31"/>
      <c r="L1428" s="31"/>
      <c r="M1428" s="31"/>
      <c r="N1428" s="31"/>
      <c r="O1428" s="31"/>
      <c r="P1428" s="31"/>
      <c r="Q1428" s="31"/>
      <c r="R1428" s="31"/>
    </row>
    <row r="1429" spans="6:18" x14ac:dyDescent="0.25">
      <c r="F1429" s="31"/>
      <c r="G1429" s="31"/>
      <c r="H1429" s="31"/>
      <c r="I1429" s="31"/>
      <c r="J1429" s="31"/>
      <c r="K1429" s="31"/>
      <c r="L1429" s="31"/>
      <c r="M1429" s="31"/>
      <c r="N1429" s="31"/>
      <c r="O1429" s="31"/>
      <c r="P1429" s="31"/>
      <c r="Q1429" s="31"/>
      <c r="R1429" s="31"/>
    </row>
    <row r="1430" spans="6:18" x14ac:dyDescent="0.25">
      <c r="F1430" s="31"/>
      <c r="G1430" s="31"/>
      <c r="H1430" s="31"/>
      <c r="I1430" s="31"/>
      <c r="J1430" s="31"/>
      <c r="K1430" s="31"/>
      <c r="L1430" s="31"/>
      <c r="M1430" s="31"/>
      <c r="N1430" s="31"/>
      <c r="O1430" s="31"/>
      <c r="P1430" s="31"/>
      <c r="Q1430" s="31"/>
      <c r="R1430" s="31"/>
    </row>
    <row r="1431" spans="6:18" x14ac:dyDescent="0.25">
      <c r="F1431" s="31"/>
      <c r="G1431" s="31"/>
      <c r="H1431" s="31"/>
      <c r="I1431" s="31"/>
      <c r="J1431" s="31"/>
      <c r="K1431" s="31"/>
      <c r="L1431" s="31"/>
      <c r="M1431" s="31"/>
      <c r="N1431" s="31"/>
      <c r="O1431" s="31"/>
      <c r="P1431" s="31"/>
      <c r="Q1431" s="31"/>
      <c r="R1431" s="31"/>
    </row>
    <row r="1432" spans="6:18" x14ac:dyDescent="0.25">
      <c r="F1432" s="31"/>
      <c r="G1432" s="31"/>
      <c r="H1432" s="31"/>
      <c r="I1432" s="31"/>
      <c r="J1432" s="31"/>
      <c r="K1432" s="31"/>
      <c r="L1432" s="31"/>
      <c r="M1432" s="31"/>
      <c r="N1432" s="31"/>
      <c r="O1432" s="31"/>
      <c r="P1432" s="31"/>
      <c r="Q1432" s="31"/>
      <c r="R1432" s="31"/>
    </row>
    <row r="1433" spans="6:18" x14ac:dyDescent="0.25">
      <c r="F1433" s="31"/>
      <c r="G1433" s="31"/>
      <c r="H1433" s="31"/>
      <c r="I1433" s="31"/>
      <c r="J1433" s="31"/>
      <c r="K1433" s="31"/>
      <c r="L1433" s="31"/>
      <c r="M1433" s="31"/>
      <c r="N1433" s="31"/>
      <c r="O1433" s="31"/>
      <c r="P1433" s="31"/>
      <c r="Q1433" s="31"/>
      <c r="R1433" s="31"/>
    </row>
    <row r="1434" spans="6:18" x14ac:dyDescent="0.25">
      <c r="F1434" s="31"/>
      <c r="G1434" s="31"/>
      <c r="H1434" s="31"/>
      <c r="I1434" s="31"/>
      <c r="J1434" s="31"/>
      <c r="K1434" s="31"/>
      <c r="L1434" s="31"/>
      <c r="M1434" s="31"/>
      <c r="N1434" s="31"/>
      <c r="O1434" s="31"/>
      <c r="P1434" s="31"/>
      <c r="Q1434" s="31"/>
      <c r="R1434" s="31"/>
    </row>
    <row r="1435" spans="6:18" x14ac:dyDescent="0.25">
      <c r="F1435" s="31"/>
      <c r="G1435" s="31"/>
      <c r="H1435" s="31"/>
      <c r="I1435" s="31"/>
      <c r="J1435" s="31"/>
      <c r="K1435" s="31"/>
      <c r="L1435" s="31"/>
      <c r="M1435" s="31"/>
      <c r="N1435" s="31"/>
      <c r="O1435" s="31"/>
      <c r="P1435" s="31"/>
      <c r="Q1435" s="31"/>
      <c r="R1435" s="31"/>
    </row>
    <row r="1436" spans="6:18" x14ac:dyDescent="0.25">
      <c r="F1436" s="31"/>
      <c r="G1436" s="31"/>
      <c r="H1436" s="31"/>
      <c r="I1436" s="31"/>
      <c r="J1436" s="31"/>
      <c r="K1436" s="31"/>
      <c r="L1436" s="31"/>
      <c r="M1436" s="31"/>
      <c r="N1436" s="31"/>
      <c r="O1436" s="31"/>
      <c r="P1436" s="31"/>
      <c r="Q1436" s="31"/>
      <c r="R1436" s="31"/>
    </row>
    <row r="1437" spans="6:18" x14ac:dyDescent="0.25">
      <c r="F1437" s="31"/>
      <c r="G1437" s="31"/>
      <c r="H1437" s="31"/>
      <c r="I1437" s="31"/>
      <c r="J1437" s="31"/>
      <c r="K1437" s="31"/>
      <c r="L1437" s="31"/>
      <c r="M1437" s="31"/>
      <c r="N1437" s="31"/>
      <c r="O1437" s="31"/>
      <c r="P1437" s="31"/>
      <c r="Q1437" s="31"/>
      <c r="R1437" s="31"/>
    </row>
    <row r="1438" spans="6:18" x14ac:dyDescent="0.25">
      <c r="F1438" s="31"/>
      <c r="G1438" s="31"/>
      <c r="H1438" s="31"/>
      <c r="I1438" s="31"/>
      <c r="J1438" s="31"/>
      <c r="K1438" s="31"/>
      <c r="L1438" s="31"/>
      <c r="M1438" s="31"/>
      <c r="N1438" s="31"/>
      <c r="O1438" s="31"/>
      <c r="P1438" s="31"/>
      <c r="Q1438" s="31"/>
      <c r="R1438" s="31"/>
    </row>
    <row r="1439" spans="6:18" x14ac:dyDescent="0.25">
      <c r="F1439" s="31"/>
      <c r="G1439" s="31"/>
      <c r="H1439" s="31"/>
      <c r="I1439" s="31"/>
      <c r="J1439" s="31"/>
      <c r="K1439" s="31"/>
      <c r="L1439" s="31"/>
      <c r="M1439" s="31"/>
      <c r="N1439" s="31"/>
      <c r="O1439" s="31"/>
      <c r="P1439" s="31"/>
      <c r="Q1439" s="31"/>
      <c r="R1439" s="31"/>
    </row>
    <row r="1440" spans="6:18" x14ac:dyDescent="0.25">
      <c r="F1440" s="31"/>
      <c r="G1440" s="31"/>
      <c r="H1440" s="31"/>
      <c r="I1440" s="31"/>
      <c r="J1440" s="31"/>
      <c r="K1440" s="31"/>
      <c r="L1440" s="31"/>
      <c r="M1440" s="31"/>
      <c r="N1440" s="31"/>
      <c r="O1440" s="31"/>
      <c r="P1440" s="31"/>
      <c r="Q1440" s="31"/>
      <c r="R1440" s="31"/>
    </row>
    <row r="1441" spans="6:18" x14ac:dyDescent="0.25">
      <c r="F1441" s="31"/>
      <c r="G1441" s="31"/>
      <c r="H1441" s="31"/>
      <c r="I1441" s="31"/>
      <c r="J1441" s="31"/>
      <c r="K1441" s="31"/>
      <c r="L1441" s="31"/>
      <c r="M1441" s="31"/>
      <c r="N1441" s="31"/>
      <c r="O1441" s="31"/>
      <c r="P1441" s="31"/>
      <c r="Q1441" s="31"/>
      <c r="R1441" s="31"/>
    </row>
    <row r="1442" spans="6:18" x14ac:dyDescent="0.25">
      <c r="F1442" s="31"/>
      <c r="G1442" s="31"/>
      <c r="H1442" s="31"/>
      <c r="I1442" s="31"/>
      <c r="J1442" s="31"/>
      <c r="K1442" s="31"/>
      <c r="L1442" s="31"/>
      <c r="M1442" s="31"/>
      <c r="N1442" s="31"/>
      <c r="O1442" s="31"/>
      <c r="P1442" s="31"/>
      <c r="Q1442" s="31"/>
      <c r="R1442" s="31"/>
    </row>
    <row r="1443" spans="6:18" x14ac:dyDescent="0.25">
      <c r="F1443" s="31"/>
      <c r="G1443" s="31"/>
      <c r="H1443" s="31"/>
      <c r="I1443" s="31"/>
      <c r="J1443" s="31"/>
      <c r="K1443" s="31"/>
      <c r="L1443" s="31"/>
      <c r="M1443" s="31"/>
      <c r="N1443" s="31"/>
      <c r="O1443" s="31"/>
      <c r="P1443" s="31"/>
      <c r="Q1443" s="31"/>
      <c r="R1443" s="31"/>
    </row>
    <row r="1444" spans="6:18" x14ac:dyDescent="0.25">
      <c r="F1444" s="31"/>
      <c r="G1444" s="31"/>
      <c r="H1444" s="31"/>
      <c r="I1444" s="31"/>
      <c r="J1444" s="31"/>
      <c r="K1444" s="31"/>
      <c r="L1444" s="31"/>
      <c r="M1444" s="31"/>
      <c r="N1444" s="31"/>
      <c r="O1444" s="31"/>
      <c r="P1444" s="31"/>
      <c r="Q1444" s="31"/>
      <c r="R1444" s="31"/>
    </row>
    <row r="1445" spans="6:18" x14ac:dyDescent="0.25">
      <c r="F1445" s="31"/>
      <c r="G1445" s="31"/>
      <c r="H1445" s="31"/>
      <c r="I1445" s="31"/>
      <c r="J1445" s="31"/>
      <c r="K1445" s="31"/>
      <c r="L1445" s="31"/>
      <c r="M1445" s="31"/>
      <c r="N1445" s="31"/>
      <c r="O1445" s="31"/>
      <c r="P1445" s="31"/>
      <c r="Q1445" s="31"/>
      <c r="R1445" s="31"/>
    </row>
    <row r="1446" spans="6:18" x14ac:dyDescent="0.25">
      <c r="F1446" s="31"/>
      <c r="G1446" s="31"/>
      <c r="H1446" s="31"/>
      <c r="I1446" s="31"/>
      <c r="J1446" s="31"/>
      <c r="K1446" s="31"/>
      <c r="L1446" s="31"/>
      <c r="M1446" s="31"/>
      <c r="N1446" s="31"/>
      <c r="O1446" s="31"/>
      <c r="P1446" s="31"/>
      <c r="Q1446" s="31"/>
      <c r="R1446" s="31"/>
    </row>
    <row r="1447" spans="6:18" x14ac:dyDescent="0.25">
      <c r="F1447" s="31"/>
      <c r="G1447" s="31"/>
      <c r="H1447" s="31"/>
      <c r="I1447" s="31"/>
      <c r="J1447" s="31"/>
      <c r="K1447" s="31"/>
      <c r="L1447" s="31"/>
      <c r="M1447" s="31"/>
      <c r="N1447" s="31"/>
      <c r="O1447" s="31"/>
      <c r="P1447" s="31"/>
      <c r="Q1447" s="31"/>
      <c r="R1447" s="31"/>
    </row>
    <row r="1448" spans="6:18" x14ac:dyDescent="0.25">
      <c r="F1448" s="31"/>
      <c r="G1448" s="31"/>
      <c r="H1448" s="31"/>
      <c r="I1448" s="31"/>
      <c r="J1448" s="31"/>
      <c r="K1448" s="31"/>
      <c r="L1448" s="31"/>
      <c r="M1448" s="31"/>
      <c r="N1448" s="31"/>
      <c r="O1448" s="31"/>
      <c r="P1448" s="31"/>
      <c r="Q1448" s="31"/>
      <c r="R1448" s="31"/>
    </row>
    <row r="1449" spans="6:18" x14ac:dyDescent="0.25">
      <c r="F1449" s="31"/>
      <c r="G1449" s="31"/>
      <c r="H1449" s="31"/>
      <c r="I1449" s="31"/>
      <c r="J1449" s="31"/>
      <c r="K1449" s="31"/>
      <c r="L1449" s="31"/>
      <c r="M1449" s="31"/>
      <c r="N1449" s="31"/>
      <c r="O1449" s="31"/>
      <c r="P1449" s="31"/>
      <c r="Q1449" s="31"/>
      <c r="R1449" s="31"/>
    </row>
    <row r="1450" spans="6:18" x14ac:dyDescent="0.25">
      <c r="F1450" s="31"/>
      <c r="G1450" s="31"/>
      <c r="H1450" s="31"/>
      <c r="I1450" s="31"/>
      <c r="J1450" s="31"/>
      <c r="K1450" s="31"/>
      <c r="L1450" s="31"/>
      <c r="M1450" s="31"/>
      <c r="N1450" s="31"/>
      <c r="O1450" s="31"/>
      <c r="P1450" s="31"/>
      <c r="Q1450" s="31"/>
      <c r="R1450" s="31"/>
    </row>
    <row r="1451" spans="6:18" x14ac:dyDescent="0.25">
      <c r="F1451" s="31"/>
      <c r="G1451" s="31"/>
      <c r="H1451" s="31"/>
      <c r="I1451" s="31"/>
      <c r="J1451" s="31"/>
      <c r="K1451" s="31"/>
      <c r="L1451" s="31"/>
      <c r="M1451" s="31"/>
      <c r="N1451" s="31"/>
      <c r="O1451" s="31"/>
      <c r="P1451" s="31"/>
      <c r="Q1451" s="31"/>
      <c r="R1451" s="31"/>
    </row>
    <row r="1452" spans="6:18" x14ac:dyDescent="0.25">
      <c r="F1452" s="31"/>
      <c r="G1452" s="31"/>
      <c r="H1452" s="31"/>
      <c r="I1452" s="31"/>
      <c r="J1452" s="31"/>
      <c r="K1452" s="31"/>
      <c r="L1452" s="31"/>
      <c r="M1452" s="31"/>
      <c r="N1452" s="31"/>
      <c r="O1452" s="31"/>
      <c r="P1452" s="31"/>
      <c r="Q1452" s="31"/>
      <c r="R1452" s="31"/>
    </row>
    <row r="1453" spans="6:18" x14ac:dyDescent="0.25">
      <c r="F1453" s="31"/>
      <c r="G1453" s="31"/>
      <c r="H1453" s="31"/>
      <c r="I1453" s="31"/>
      <c r="J1453" s="31"/>
      <c r="K1453" s="31"/>
      <c r="L1453" s="31"/>
      <c r="M1453" s="31"/>
      <c r="N1453" s="31"/>
      <c r="O1453" s="31"/>
      <c r="P1453" s="31"/>
      <c r="Q1453" s="31"/>
      <c r="R1453" s="31"/>
    </row>
    <row r="1454" spans="6:18" x14ac:dyDescent="0.25">
      <c r="F1454" s="31"/>
      <c r="G1454" s="31"/>
      <c r="H1454" s="31"/>
      <c r="I1454" s="31"/>
      <c r="J1454" s="31"/>
      <c r="K1454" s="31"/>
      <c r="L1454" s="31"/>
      <c r="M1454" s="31"/>
      <c r="N1454" s="31"/>
      <c r="O1454" s="31"/>
      <c r="P1454" s="31"/>
      <c r="Q1454" s="31"/>
      <c r="R1454" s="31"/>
    </row>
    <row r="1455" spans="6:18" x14ac:dyDescent="0.25">
      <c r="F1455" s="31"/>
      <c r="G1455" s="31"/>
      <c r="H1455" s="31"/>
      <c r="I1455" s="31"/>
      <c r="J1455" s="31"/>
      <c r="K1455" s="31"/>
      <c r="L1455" s="31"/>
      <c r="M1455" s="31"/>
      <c r="N1455" s="31"/>
      <c r="O1455" s="31"/>
      <c r="P1455" s="31"/>
      <c r="Q1455" s="31"/>
      <c r="R1455" s="31"/>
    </row>
    <row r="1456" spans="6:18" x14ac:dyDescent="0.25">
      <c r="F1456" s="31"/>
      <c r="G1456" s="31"/>
      <c r="H1456" s="31"/>
      <c r="I1456" s="31"/>
      <c r="J1456" s="31"/>
      <c r="K1456" s="31"/>
      <c r="L1456" s="31"/>
      <c r="M1456" s="31"/>
      <c r="N1456" s="31"/>
      <c r="O1456" s="31"/>
      <c r="P1456" s="31"/>
      <c r="Q1456" s="31"/>
      <c r="R1456" s="31"/>
    </row>
    <row r="1457" spans="6:18" x14ac:dyDescent="0.25">
      <c r="F1457" s="31"/>
      <c r="G1457" s="31"/>
      <c r="H1457" s="31"/>
      <c r="I1457" s="31"/>
      <c r="J1457" s="31"/>
      <c r="K1457" s="31"/>
      <c r="L1457" s="31"/>
      <c r="M1457" s="31"/>
      <c r="N1457" s="31"/>
      <c r="O1457" s="31"/>
      <c r="P1457" s="31"/>
      <c r="Q1457" s="31"/>
      <c r="R1457" s="31"/>
    </row>
    <row r="1458" spans="6:18" x14ac:dyDescent="0.25">
      <c r="F1458" s="31"/>
      <c r="G1458" s="31"/>
      <c r="H1458" s="31"/>
      <c r="I1458" s="31"/>
      <c r="J1458" s="31"/>
      <c r="K1458" s="31"/>
      <c r="L1458" s="31"/>
      <c r="M1458" s="31"/>
      <c r="N1458" s="31"/>
      <c r="O1458" s="31"/>
      <c r="P1458" s="31"/>
      <c r="Q1458" s="31"/>
      <c r="R1458" s="31"/>
    </row>
    <row r="1459" spans="6:18" x14ac:dyDescent="0.25">
      <c r="F1459" s="31"/>
      <c r="G1459" s="31"/>
      <c r="H1459" s="31"/>
      <c r="I1459" s="31"/>
      <c r="J1459" s="31"/>
      <c r="K1459" s="31"/>
      <c r="L1459" s="31"/>
      <c r="M1459" s="31"/>
      <c r="N1459" s="31"/>
      <c r="O1459" s="31"/>
      <c r="P1459" s="31"/>
      <c r="Q1459" s="31"/>
      <c r="R1459" s="31"/>
    </row>
    <row r="1460" spans="6:18" x14ac:dyDescent="0.25">
      <c r="F1460" s="31"/>
      <c r="G1460" s="31"/>
      <c r="H1460" s="31"/>
      <c r="I1460" s="31"/>
      <c r="J1460" s="31"/>
      <c r="K1460" s="31"/>
      <c r="L1460" s="31"/>
      <c r="M1460" s="31"/>
      <c r="N1460" s="31"/>
      <c r="O1460" s="31"/>
      <c r="P1460" s="31"/>
      <c r="Q1460" s="31"/>
      <c r="R1460" s="31"/>
    </row>
    <row r="1461" spans="6:18" x14ac:dyDescent="0.25">
      <c r="F1461" s="31"/>
      <c r="G1461" s="31"/>
      <c r="H1461" s="31"/>
      <c r="I1461" s="31"/>
      <c r="J1461" s="31"/>
      <c r="K1461" s="31"/>
      <c r="L1461" s="31"/>
      <c r="M1461" s="31"/>
      <c r="N1461" s="31"/>
      <c r="O1461" s="31"/>
      <c r="P1461" s="31"/>
      <c r="Q1461" s="31"/>
      <c r="R1461" s="31"/>
    </row>
    <row r="1462" spans="6:18" x14ac:dyDescent="0.25">
      <c r="F1462" s="31"/>
      <c r="G1462" s="31"/>
      <c r="H1462" s="31"/>
      <c r="I1462" s="31"/>
      <c r="J1462" s="31"/>
      <c r="K1462" s="31"/>
      <c r="L1462" s="31"/>
      <c r="M1462" s="31"/>
      <c r="N1462" s="31"/>
      <c r="O1462" s="31"/>
      <c r="P1462" s="31"/>
      <c r="Q1462" s="31"/>
      <c r="R1462" s="31"/>
    </row>
    <row r="1463" spans="6:18" x14ac:dyDescent="0.25">
      <c r="F1463" s="31"/>
      <c r="G1463" s="31"/>
      <c r="H1463" s="31"/>
      <c r="I1463" s="31"/>
      <c r="J1463" s="31"/>
      <c r="K1463" s="31"/>
      <c r="L1463" s="31"/>
      <c r="M1463" s="31"/>
      <c r="N1463" s="31"/>
      <c r="O1463" s="31"/>
      <c r="P1463" s="31"/>
      <c r="Q1463" s="31"/>
      <c r="R1463" s="31"/>
    </row>
    <row r="1464" spans="6:18" x14ac:dyDescent="0.25">
      <c r="F1464" s="31"/>
      <c r="G1464" s="31"/>
      <c r="H1464" s="31"/>
      <c r="I1464" s="31"/>
      <c r="J1464" s="31"/>
      <c r="K1464" s="31"/>
      <c r="L1464" s="31"/>
      <c r="M1464" s="31"/>
      <c r="N1464" s="31"/>
      <c r="O1464" s="31"/>
      <c r="P1464" s="31"/>
      <c r="Q1464" s="31"/>
      <c r="R1464" s="31"/>
    </row>
    <row r="1465" spans="6:18" x14ac:dyDescent="0.25">
      <c r="F1465" s="31"/>
      <c r="G1465" s="31"/>
      <c r="H1465" s="31"/>
      <c r="I1465" s="31"/>
      <c r="J1465" s="31"/>
      <c r="K1465" s="31"/>
      <c r="L1465" s="31"/>
      <c r="M1465" s="31"/>
      <c r="N1465" s="31"/>
      <c r="O1465" s="31"/>
      <c r="P1465" s="31"/>
      <c r="Q1465" s="31"/>
      <c r="R1465" s="31"/>
    </row>
    <row r="1466" spans="6:18" x14ac:dyDescent="0.25">
      <c r="F1466" s="31"/>
      <c r="G1466" s="31"/>
      <c r="H1466" s="31"/>
      <c r="I1466" s="31"/>
      <c r="J1466" s="31"/>
      <c r="K1466" s="31"/>
      <c r="L1466" s="31"/>
      <c r="M1466" s="31"/>
      <c r="N1466" s="31"/>
      <c r="O1466" s="31"/>
      <c r="P1466" s="31"/>
      <c r="Q1466" s="31"/>
      <c r="R1466" s="31"/>
    </row>
    <row r="1467" spans="6:18" x14ac:dyDescent="0.25">
      <c r="F1467" s="31"/>
      <c r="G1467" s="31"/>
      <c r="H1467" s="31"/>
      <c r="I1467" s="31"/>
      <c r="J1467" s="31"/>
      <c r="K1467" s="31"/>
      <c r="L1467" s="31"/>
      <c r="M1467" s="31"/>
      <c r="N1467" s="31"/>
      <c r="O1467" s="31"/>
      <c r="P1467" s="31"/>
      <c r="Q1467" s="31"/>
      <c r="R1467" s="31"/>
    </row>
    <row r="1468" spans="6:18" x14ac:dyDescent="0.25">
      <c r="F1468" s="31"/>
      <c r="G1468" s="31"/>
      <c r="H1468" s="31"/>
      <c r="I1468" s="31"/>
      <c r="J1468" s="31"/>
      <c r="K1468" s="31"/>
      <c r="L1468" s="31"/>
      <c r="M1468" s="31"/>
      <c r="N1468" s="31"/>
      <c r="O1468" s="31"/>
      <c r="P1468" s="31"/>
      <c r="Q1468" s="31"/>
      <c r="R1468" s="31"/>
    </row>
    <row r="1469" spans="6:18" x14ac:dyDescent="0.25">
      <c r="F1469" s="31"/>
      <c r="G1469" s="31"/>
      <c r="H1469" s="31"/>
      <c r="I1469" s="31"/>
      <c r="J1469" s="31"/>
      <c r="K1469" s="31"/>
      <c r="L1469" s="31"/>
      <c r="M1469" s="31"/>
      <c r="N1469" s="31"/>
      <c r="O1469" s="31"/>
      <c r="P1469" s="31"/>
      <c r="Q1469" s="31"/>
      <c r="R1469" s="31"/>
    </row>
    <row r="1470" spans="6:18" x14ac:dyDescent="0.25">
      <c r="F1470" s="31"/>
      <c r="G1470" s="31"/>
      <c r="H1470" s="31"/>
      <c r="I1470" s="31"/>
      <c r="J1470" s="31"/>
      <c r="K1470" s="31"/>
      <c r="L1470" s="31"/>
      <c r="M1470" s="31"/>
      <c r="N1470" s="31"/>
      <c r="O1470" s="31"/>
      <c r="P1470" s="31"/>
      <c r="Q1470" s="31"/>
      <c r="R1470" s="31"/>
    </row>
    <row r="1471" spans="6:18" x14ac:dyDescent="0.25">
      <c r="F1471" s="31"/>
      <c r="G1471" s="31"/>
      <c r="H1471" s="31"/>
      <c r="I1471" s="31"/>
      <c r="J1471" s="31"/>
      <c r="K1471" s="31"/>
      <c r="L1471" s="31"/>
      <c r="M1471" s="31"/>
      <c r="N1471" s="31"/>
      <c r="O1471" s="31"/>
      <c r="P1471" s="31"/>
      <c r="Q1471" s="31"/>
      <c r="R1471" s="31"/>
    </row>
    <row r="1472" spans="6:18" x14ac:dyDescent="0.25">
      <c r="F1472" s="31"/>
      <c r="G1472" s="31"/>
      <c r="H1472" s="31"/>
      <c r="I1472" s="31"/>
      <c r="J1472" s="31"/>
      <c r="K1472" s="31"/>
      <c r="L1472" s="31"/>
      <c r="M1472" s="31"/>
      <c r="N1472" s="31"/>
      <c r="O1472" s="31"/>
      <c r="P1472" s="31"/>
      <c r="Q1472" s="31"/>
      <c r="R1472" s="31"/>
    </row>
    <row r="1473" spans="6:18" x14ac:dyDescent="0.25">
      <c r="F1473" s="31"/>
      <c r="G1473" s="31"/>
      <c r="H1473" s="31"/>
      <c r="I1473" s="31"/>
      <c r="J1473" s="31"/>
      <c r="K1473" s="31"/>
      <c r="L1473" s="31"/>
      <c r="M1473" s="31"/>
      <c r="N1473" s="31"/>
      <c r="O1473" s="31"/>
      <c r="P1473" s="31"/>
      <c r="Q1473" s="31"/>
      <c r="R1473" s="31"/>
    </row>
    <row r="1474" spans="6:18" x14ac:dyDescent="0.25">
      <c r="F1474" s="31"/>
      <c r="G1474" s="31"/>
      <c r="H1474" s="31"/>
      <c r="I1474" s="31"/>
      <c r="J1474" s="31"/>
      <c r="K1474" s="31"/>
      <c r="L1474" s="31"/>
      <c r="M1474" s="31"/>
      <c r="N1474" s="31"/>
      <c r="O1474" s="31"/>
      <c r="P1474" s="31"/>
      <c r="Q1474" s="31"/>
      <c r="R1474" s="31"/>
    </row>
    <row r="1475" spans="6:18" x14ac:dyDescent="0.25">
      <c r="F1475" s="31"/>
      <c r="G1475" s="31"/>
      <c r="H1475" s="31"/>
      <c r="I1475" s="31"/>
      <c r="J1475" s="31"/>
      <c r="K1475" s="31"/>
      <c r="L1475" s="31"/>
      <c r="M1475" s="31"/>
      <c r="N1475" s="31"/>
      <c r="O1475" s="31"/>
      <c r="P1475" s="31"/>
      <c r="Q1475" s="31"/>
      <c r="R1475" s="31"/>
    </row>
    <row r="1476" spans="6:18" x14ac:dyDescent="0.25">
      <c r="F1476" s="31"/>
      <c r="G1476" s="31"/>
      <c r="H1476" s="31"/>
      <c r="I1476" s="31"/>
      <c r="J1476" s="31"/>
      <c r="K1476" s="31"/>
      <c r="L1476" s="31"/>
      <c r="M1476" s="31"/>
      <c r="N1476" s="31"/>
      <c r="O1476" s="31"/>
      <c r="P1476" s="31"/>
      <c r="Q1476" s="31"/>
      <c r="R1476" s="31"/>
    </row>
    <row r="1477" spans="6:18" x14ac:dyDescent="0.25">
      <c r="F1477" s="31"/>
      <c r="G1477" s="31"/>
      <c r="H1477" s="31"/>
      <c r="I1477" s="31"/>
      <c r="J1477" s="31"/>
      <c r="K1477" s="31"/>
      <c r="L1477" s="31"/>
      <c r="M1477" s="31"/>
      <c r="N1477" s="31"/>
      <c r="O1477" s="31"/>
      <c r="P1477" s="31"/>
      <c r="Q1477" s="31"/>
      <c r="R1477" s="31"/>
    </row>
    <row r="1478" spans="6:18" x14ac:dyDescent="0.25">
      <c r="F1478" s="31"/>
      <c r="G1478" s="31"/>
      <c r="H1478" s="31"/>
      <c r="I1478" s="31"/>
      <c r="J1478" s="31"/>
      <c r="K1478" s="31"/>
      <c r="L1478" s="31"/>
      <c r="M1478" s="31"/>
      <c r="N1478" s="31"/>
      <c r="O1478" s="31"/>
      <c r="P1478" s="31"/>
      <c r="Q1478" s="31"/>
      <c r="R1478" s="31"/>
    </row>
    <row r="1479" spans="6:18" x14ac:dyDescent="0.25">
      <c r="F1479" s="31"/>
      <c r="G1479" s="31"/>
      <c r="H1479" s="31"/>
      <c r="I1479" s="31"/>
      <c r="J1479" s="31"/>
      <c r="K1479" s="31"/>
      <c r="L1479" s="31"/>
      <c r="M1479" s="31"/>
      <c r="N1479" s="31"/>
      <c r="O1479" s="31"/>
      <c r="P1479" s="31"/>
      <c r="Q1479" s="31"/>
      <c r="R1479" s="31"/>
    </row>
    <row r="1480" spans="6:18" x14ac:dyDescent="0.25">
      <c r="F1480" s="31"/>
      <c r="G1480" s="31"/>
      <c r="H1480" s="31"/>
      <c r="I1480" s="31"/>
      <c r="J1480" s="31"/>
      <c r="K1480" s="31"/>
      <c r="L1480" s="31"/>
      <c r="M1480" s="31"/>
      <c r="N1480" s="31"/>
      <c r="O1480" s="31"/>
      <c r="P1480" s="31"/>
      <c r="Q1480" s="31"/>
      <c r="R1480" s="31"/>
    </row>
    <row r="1481" spans="6:18" x14ac:dyDescent="0.25">
      <c r="F1481" s="31"/>
      <c r="G1481" s="31"/>
      <c r="H1481" s="31"/>
      <c r="I1481" s="31"/>
      <c r="J1481" s="31"/>
      <c r="K1481" s="31"/>
      <c r="L1481" s="31"/>
      <c r="M1481" s="31"/>
      <c r="N1481" s="31"/>
      <c r="O1481" s="31"/>
      <c r="P1481" s="31"/>
      <c r="Q1481" s="31"/>
      <c r="R1481" s="31"/>
    </row>
    <row r="1482" spans="6:18" x14ac:dyDescent="0.25">
      <c r="F1482" s="31"/>
      <c r="G1482" s="31"/>
      <c r="H1482" s="31"/>
      <c r="I1482" s="31"/>
      <c r="J1482" s="31"/>
      <c r="K1482" s="31"/>
      <c r="L1482" s="31"/>
      <c r="M1482" s="31"/>
      <c r="N1482" s="31"/>
      <c r="O1482" s="31"/>
      <c r="P1482" s="31"/>
      <c r="Q1482" s="31"/>
      <c r="R1482" s="31"/>
    </row>
    <row r="1483" spans="6:18" x14ac:dyDescent="0.25">
      <c r="F1483" s="31"/>
      <c r="G1483" s="31"/>
      <c r="H1483" s="31"/>
      <c r="I1483" s="31"/>
      <c r="J1483" s="31"/>
      <c r="K1483" s="31"/>
      <c r="L1483" s="31"/>
      <c r="M1483" s="31"/>
      <c r="N1483" s="31"/>
      <c r="O1483" s="31"/>
      <c r="P1483" s="31"/>
      <c r="Q1483" s="31"/>
      <c r="R1483" s="31"/>
    </row>
    <row r="1484" spans="6:18" x14ac:dyDescent="0.25">
      <c r="F1484" s="31"/>
      <c r="G1484" s="31"/>
      <c r="H1484" s="31"/>
      <c r="I1484" s="31"/>
      <c r="J1484" s="31"/>
      <c r="K1484" s="31"/>
      <c r="L1484" s="31"/>
      <c r="M1484" s="31"/>
      <c r="N1484" s="31"/>
      <c r="O1484" s="31"/>
      <c r="P1484" s="31"/>
      <c r="Q1484" s="31"/>
      <c r="R1484" s="31"/>
    </row>
    <row r="1485" spans="6:18" x14ac:dyDescent="0.25">
      <c r="F1485" s="31"/>
      <c r="G1485" s="31"/>
      <c r="H1485" s="31"/>
      <c r="I1485" s="31"/>
      <c r="J1485" s="31"/>
      <c r="K1485" s="31"/>
      <c r="L1485" s="31"/>
      <c r="M1485" s="31"/>
      <c r="N1485" s="31"/>
      <c r="O1485" s="31"/>
      <c r="P1485" s="31"/>
      <c r="Q1485" s="31"/>
      <c r="R1485" s="31"/>
    </row>
    <row r="1486" spans="6:18" x14ac:dyDescent="0.25">
      <c r="F1486" s="31"/>
      <c r="G1486" s="31"/>
      <c r="H1486" s="31"/>
      <c r="I1486" s="31"/>
      <c r="J1486" s="31"/>
      <c r="K1486" s="31"/>
      <c r="L1486" s="31"/>
      <c r="M1486" s="31"/>
      <c r="N1486" s="31"/>
      <c r="O1486" s="31"/>
      <c r="P1486" s="31"/>
      <c r="Q1486" s="31"/>
      <c r="R1486" s="31"/>
    </row>
    <row r="1487" spans="6:18" x14ac:dyDescent="0.25">
      <c r="F1487" s="31"/>
      <c r="G1487" s="31"/>
      <c r="H1487" s="31"/>
      <c r="I1487" s="31"/>
      <c r="J1487" s="31"/>
      <c r="K1487" s="31"/>
      <c r="L1487" s="31"/>
      <c r="M1487" s="31"/>
      <c r="N1487" s="31"/>
      <c r="O1487" s="31"/>
      <c r="P1487" s="31"/>
      <c r="Q1487" s="31"/>
      <c r="R1487" s="31"/>
    </row>
    <row r="1488" spans="6:18" x14ac:dyDescent="0.25">
      <c r="F1488" s="31"/>
      <c r="G1488" s="31"/>
      <c r="H1488" s="31"/>
      <c r="I1488" s="31"/>
      <c r="J1488" s="31"/>
      <c r="K1488" s="31"/>
      <c r="L1488" s="31"/>
      <c r="M1488" s="31"/>
      <c r="N1488" s="31"/>
      <c r="O1488" s="31"/>
      <c r="P1488" s="31"/>
      <c r="Q1488" s="31"/>
      <c r="R1488" s="31"/>
    </row>
    <row r="1489" spans="6:18" x14ac:dyDescent="0.25">
      <c r="F1489" s="31"/>
      <c r="G1489" s="31"/>
      <c r="H1489" s="31"/>
      <c r="I1489" s="31"/>
      <c r="J1489" s="31"/>
      <c r="K1489" s="31"/>
      <c r="L1489" s="31"/>
      <c r="M1489" s="31"/>
      <c r="N1489" s="31"/>
      <c r="O1489" s="31"/>
      <c r="P1489" s="31"/>
      <c r="Q1489" s="31"/>
      <c r="R1489" s="31"/>
    </row>
    <row r="1490" spans="6:18" x14ac:dyDescent="0.25">
      <c r="F1490" s="31"/>
      <c r="G1490" s="31"/>
      <c r="H1490" s="31"/>
      <c r="I1490" s="31"/>
      <c r="J1490" s="31"/>
      <c r="K1490" s="31"/>
      <c r="L1490" s="31"/>
      <c r="M1490" s="31"/>
      <c r="N1490" s="31"/>
      <c r="O1490" s="31"/>
      <c r="P1490" s="31"/>
      <c r="Q1490" s="31"/>
      <c r="R1490" s="31"/>
    </row>
    <row r="1491" spans="6:18" x14ac:dyDescent="0.25">
      <c r="F1491" s="31"/>
      <c r="G1491" s="31"/>
      <c r="H1491" s="31"/>
      <c r="I1491" s="31"/>
      <c r="J1491" s="31"/>
      <c r="K1491" s="31"/>
      <c r="L1491" s="31"/>
      <c r="M1491" s="31"/>
      <c r="N1491" s="31"/>
      <c r="O1491" s="31"/>
      <c r="P1491" s="31"/>
      <c r="Q1491" s="31"/>
      <c r="R1491" s="31"/>
    </row>
    <row r="1492" spans="6:18" x14ac:dyDescent="0.25">
      <c r="F1492" s="31"/>
      <c r="G1492" s="31"/>
      <c r="H1492" s="31"/>
      <c r="I1492" s="31"/>
      <c r="J1492" s="31"/>
      <c r="K1492" s="31"/>
      <c r="L1492" s="31"/>
      <c r="M1492" s="31"/>
      <c r="N1492" s="31"/>
      <c r="O1492" s="31"/>
      <c r="P1492" s="31"/>
      <c r="Q1492" s="31"/>
      <c r="R1492" s="31"/>
    </row>
    <row r="1493" spans="6:18" x14ac:dyDescent="0.25">
      <c r="F1493" s="31"/>
      <c r="G1493" s="31"/>
      <c r="H1493" s="31"/>
      <c r="I1493" s="31"/>
      <c r="J1493" s="31"/>
      <c r="K1493" s="31"/>
      <c r="L1493" s="31"/>
      <c r="M1493" s="31"/>
      <c r="N1493" s="31"/>
      <c r="O1493" s="31"/>
      <c r="P1493" s="31"/>
      <c r="Q1493" s="31"/>
      <c r="R1493" s="31"/>
    </row>
    <row r="1494" spans="6:18" x14ac:dyDescent="0.25">
      <c r="F1494" s="31"/>
      <c r="G1494" s="31"/>
      <c r="H1494" s="31"/>
      <c r="I1494" s="31"/>
      <c r="J1494" s="31"/>
      <c r="K1494" s="31"/>
      <c r="L1494" s="31"/>
      <c r="M1494" s="31"/>
      <c r="N1494" s="31"/>
      <c r="O1494" s="31"/>
      <c r="P1494" s="31"/>
      <c r="Q1494" s="31"/>
      <c r="R1494" s="31"/>
    </row>
    <row r="1495" spans="6:18" x14ac:dyDescent="0.25">
      <c r="F1495" s="31"/>
      <c r="G1495" s="31"/>
      <c r="H1495" s="31"/>
      <c r="I1495" s="31"/>
      <c r="J1495" s="31"/>
      <c r="K1495" s="31"/>
      <c r="L1495" s="31"/>
      <c r="M1495" s="31"/>
      <c r="N1495" s="31"/>
      <c r="O1495" s="31"/>
      <c r="P1495" s="31"/>
      <c r="Q1495" s="31"/>
      <c r="R1495" s="31"/>
    </row>
    <row r="1496" spans="6:18" x14ac:dyDescent="0.25">
      <c r="F1496" s="31"/>
      <c r="G1496" s="31"/>
      <c r="H1496" s="31"/>
      <c r="I1496" s="31"/>
      <c r="J1496" s="31"/>
      <c r="K1496" s="31"/>
      <c r="L1496" s="31"/>
      <c r="M1496" s="31"/>
      <c r="N1496" s="31"/>
      <c r="O1496" s="31"/>
      <c r="P1496" s="31"/>
      <c r="Q1496" s="31"/>
      <c r="R1496" s="31"/>
    </row>
    <row r="1497" spans="6:18" x14ac:dyDescent="0.25">
      <c r="F1497" s="31"/>
      <c r="G1497" s="31"/>
      <c r="H1497" s="31"/>
      <c r="I1497" s="31"/>
      <c r="J1497" s="31"/>
      <c r="K1497" s="31"/>
      <c r="L1497" s="31"/>
      <c r="M1497" s="31"/>
      <c r="N1497" s="31"/>
      <c r="O1497" s="31"/>
      <c r="P1497" s="31"/>
      <c r="Q1497" s="31"/>
      <c r="R1497" s="31"/>
    </row>
    <row r="1498" spans="6:18" x14ac:dyDescent="0.25">
      <c r="F1498" s="31"/>
      <c r="G1498" s="31"/>
      <c r="H1498" s="31"/>
      <c r="I1498" s="31"/>
      <c r="J1498" s="31"/>
      <c r="K1498" s="31"/>
      <c r="L1498" s="31"/>
      <c r="M1498" s="31"/>
      <c r="N1498" s="31"/>
      <c r="O1498" s="31"/>
      <c r="P1498" s="31"/>
      <c r="Q1498" s="31"/>
      <c r="R1498" s="31"/>
    </row>
    <row r="1499" spans="6:18" x14ac:dyDescent="0.25">
      <c r="F1499" s="31"/>
      <c r="G1499" s="31"/>
      <c r="H1499" s="31"/>
      <c r="I1499" s="31"/>
      <c r="J1499" s="31"/>
      <c r="K1499" s="31"/>
      <c r="L1499" s="31"/>
      <c r="M1499" s="31"/>
      <c r="N1499" s="31"/>
      <c r="O1499" s="31"/>
      <c r="P1499" s="31"/>
      <c r="Q1499" s="31"/>
      <c r="R1499" s="31"/>
    </row>
    <row r="1500" spans="6:18" x14ac:dyDescent="0.25">
      <c r="F1500" s="31"/>
      <c r="G1500" s="31"/>
      <c r="H1500" s="31"/>
      <c r="I1500" s="31"/>
      <c r="J1500" s="31"/>
      <c r="K1500" s="31"/>
      <c r="L1500" s="31"/>
      <c r="M1500" s="31"/>
      <c r="N1500" s="31"/>
      <c r="O1500" s="31"/>
      <c r="P1500" s="31"/>
      <c r="Q1500" s="31"/>
      <c r="R1500" s="31"/>
    </row>
    <row r="1501" spans="6:18" x14ac:dyDescent="0.25">
      <c r="F1501" s="31"/>
      <c r="G1501" s="31"/>
      <c r="H1501" s="31"/>
      <c r="I1501" s="31"/>
      <c r="J1501" s="31"/>
      <c r="K1501" s="31"/>
      <c r="L1501" s="31"/>
      <c r="M1501" s="31"/>
      <c r="N1501" s="31"/>
      <c r="O1501" s="31"/>
      <c r="P1501" s="31"/>
      <c r="Q1501" s="31"/>
      <c r="R1501" s="31"/>
    </row>
    <row r="1502" spans="6:18" x14ac:dyDescent="0.25">
      <c r="F1502" s="31"/>
      <c r="G1502" s="31"/>
      <c r="H1502" s="31"/>
      <c r="I1502" s="31"/>
      <c r="J1502" s="31"/>
      <c r="K1502" s="31"/>
      <c r="L1502" s="31"/>
      <c r="M1502" s="31"/>
      <c r="N1502" s="31"/>
      <c r="O1502" s="31"/>
      <c r="P1502" s="31"/>
      <c r="Q1502" s="31"/>
      <c r="R1502" s="31"/>
    </row>
    <row r="1503" spans="6:18" x14ac:dyDescent="0.25">
      <c r="F1503" s="31"/>
      <c r="G1503" s="31"/>
      <c r="H1503" s="31"/>
      <c r="I1503" s="31"/>
      <c r="J1503" s="31"/>
      <c r="K1503" s="31"/>
      <c r="L1503" s="31"/>
      <c r="M1503" s="31"/>
      <c r="N1503" s="31"/>
      <c r="O1503" s="31"/>
      <c r="P1503" s="31"/>
      <c r="Q1503" s="31"/>
      <c r="R1503" s="31"/>
    </row>
    <row r="1504" spans="6:18" x14ac:dyDescent="0.25">
      <c r="F1504" s="31"/>
      <c r="G1504" s="31"/>
      <c r="H1504" s="31"/>
      <c r="I1504" s="31"/>
      <c r="J1504" s="31"/>
      <c r="K1504" s="31"/>
      <c r="L1504" s="31"/>
      <c r="M1504" s="31"/>
      <c r="N1504" s="31"/>
      <c r="O1504" s="31"/>
      <c r="P1504" s="31"/>
      <c r="Q1504" s="31"/>
      <c r="R1504" s="31"/>
    </row>
    <row r="1505" spans="6:18" x14ac:dyDescent="0.25">
      <c r="F1505" s="31"/>
      <c r="G1505" s="31"/>
      <c r="H1505" s="31"/>
      <c r="I1505" s="31"/>
      <c r="J1505" s="31"/>
      <c r="K1505" s="31"/>
      <c r="L1505" s="31"/>
      <c r="M1505" s="31"/>
      <c r="N1505" s="31"/>
      <c r="O1505" s="31"/>
      <c r="P1505" s="31"/>
      <c r="Q1505" s="31"/>
      <c r="R1505" s="31"/>
    </row>
    <row r="1506" spans="6:18" x14ac:dyDescent="0.25">
      <c r="F1506" s="31"/>
      <c r="G1506" s="31"/>
      <c r="H1506" s="31"/>
      <c r="I1506" s="31"/>
      <c r="J1506" s="31"/>
      <c r="K1506" s="31"/>
      <c r="L1506" s="31"/>
      <c r="M1506" s="31"/>
      <c r="N1506" s="31"/>
      <c r="O1506" s="31"/>
      <c r="P1506" s="31"/>
      <c r="Q1506" s="31"/>
      <c r="R1506" s="31"/>
    </row>
    <row r="1507" spans="6:18" x14ac:dyDescent="0.25">
      <c r="F1507" s="31"/>
      <c r="G1507" s="31"/>
      <c r="H1507" s="31"/>
      <c r="I1507" s="31"/>
      <c r="J1507" s="31"/>
      <c r="K1507" s="31"/>
      <c r="L1507" s="31"/>
      <c r="M1507" s="31"/>
      <c r="N1507" s="31"/>
      <c r="O1507" s="31"/>
      <c r="P1507" s="31"/>
      <c r="Q1507" s="31"/>
      <c r="R1507" s="31"/>
    </row>
    <row r="1508" spans="6:18" x14ac:dyDescent="0.25">
      <c r="F1508" s="31"/>
      <c r="G1508" s="31"/>
      <c r="H1508" s="31"/>
      <c r="I1508" s="31"/>
      <c r="J1508" s="31"/>
      <c r="K1508" s="31"/>
      <c r="L1508" s="31"/>
      <c r="M1508" s="31"/>
      <c r="N1508" s="31"/>
      <c r="O1508" s="31"/>
      <c r="P1508" s="31"/>
      <c r="Q1508" s="31"/>
      <c r="R1508" s="31"/>
    </row>
    <row r="1509" spans="6:18" x14ac:dyDescent="0.25">
      <c r="F1509" s="31"/>
      <c r="G1509" s="31"/>
      <c r="H1509" s="31"/>
      <c r="I1509" s="31"/>
      <c r="J1509" s="31"/>
      <c r="K1509" s="31"/>
      <c r="L1509" s="31"/>
      <c r="M1509" s="31"/>
      <c r="N1509" s="31"/>
      <c r="O1509" s="31"/>
      <c r="P1509" s="31"/>
      <c r="Q1509" s="31"/>
      <c r="R1509" s="31"/>
    </row>
    <row r="1510" spans="6:18" x14ac:dyDescent="0.25">
      <c r="F1510" s="31"/>
      <c r="G1510" s="31"/>
      <c r="H1510" s="31"/>
      <c r="I1510" s="31"/>
      <c r="J1510" s="31"/>
      <c r="K1510" s="31"/>
      <c r="L1510" s="31"/>
      <c r="M1510" s="31"/>
      <c r="N1510" s="31"/>
      <c r="O1510" s="31"/>
      <c r="P1510" s="31"/>
      <c r="Q1510" s="31"/>
      <c r="R1510" s="31"/>
    </row>
    <row r="1511" spans="6:18" x14ac:dyDescent="0.25">
      <c r="F1511" s="31"/>
      <c r="G1511" s="31"/>
      <c r="H1511" s="31"/>
      <c r="I1511" s="31"/>
      <c r="J1511" s="31"/>
      <c r="K1511" s="31"/>
      <c r="L1511" s="31"/>
      <c r="M1511" s="31"/>
      <c r="N1511" s="31"/>
      <c r="O1511" s="31"/>
      <c r="P1511" s="31"/>
      <c r="Q1511" s="31"/>
      <c r="R1511" s="31"/>
    </row>
    <row r="1512" spans="6:18" x14ac:dyDescent="0.25">
      <c r="F1512" s="31"/>
      <c r="G1512" s="31"/>
      <c r="H1512" s="31"/>
      <c r="I1512" s="31"/>
      <c r="J1512" s="31"/>
      <c r="K1512" s="31"/>
      <c r="L1512" s="31"/>
      <c r="M1512" s="31"/>
      <c r="N1512" s="31"/>
      <c r="O1512" s="31"/>
      <c r="P1512" s="31"/>
      <c r="Q1512" s="31"/>
      <c r="R1512" s="31"/>
    </row>
    <row r="1513" spans="6:18" x14ac:dyDescent="0.25">
      <c r="F1513" s="31"/>
      <c r="G1513" s="31"/>
      <c r="H1513" s="31"/>
      <c r="I1513" s="31"/>
      <c r="J1513" s="31"/>
      <c r="K1513" s="31"/>
      <c r="L1513" s="31"/>
      <c r="M1513" s="31"/>
      <c r="N1513" s="31"/>
      <c r="O1513" s="31"/>
      <c r="P1513" s="31"/>
      <c r="Q1513" s="31"/>
      <c r="R1513" s="31"/>
    </row>
    <row r="1514" spans="6:18" x14ac:dyDescent="0.25">
      <c r="F1514" s="31"/>
      <c r="G1514" s="31"/>
      <c r="H1514" s="31"/>
      <c r="I1514" s="31"/>
      <c r="J1514" s="31"/>
      <c r="K1514" s="31"/>
      <c r="L1514" s="31"/>
      <c r="M1514" s="31"/>
      <c r="N1514" s="31"/>
      <c r="O1514" s="31"/>
      <c r="P1514" s="31"/>
      <c r="Q1514" s="31"/>
      <c r="R1514" s="31"/>
    </row>
    <row r="1515" spans="6:18" x14ac:dyDescent="0.25">
      <c r="F1515" s="31"/>
      <c r="G1515" s="31"/>
      <c r="H1515" s="31"/>
      <c r="I1515" s="31"/>
      <c r="J1515" s="31"/>
      <c r="K1515" s="31"/>
      <c r="L1515" s="31"/>
      <c r="M1515" s="31"/>
      <c r="N1515" s="31"/>
      <c r="O1515" s="31"/>
      <c r="P1515" s="31"/>
      <c r="Q1515" s="31"/>
      <c r="R1515" s="31"/>
    </row>
    <row r="1516" spans="6:18" x14ac:dyDescent="0.25">
      <c r="F1516" s="31"/>
      <c r="G1516" s="31"/>
      <c r="H1516" s="31"/>
      <c r="I1516" s="31"/>
      <c r="J1516" s="31"/>
      <c r="K1516" s="31"/>
      <c r="L1516" s="31"/>
      <c r="M1516" s="31"/>
      <c r="N1516" s="31"/>
      <c r="O1516" s="31"/>
      <c r="P1516" s="31"/>
      <c r="Q1516" s="31"/>
      <c r="R1516" s="31"/>
    </row>
    <row r="1517" spans="6:18" x14ac:dyDescent="0.25">
      <c r="F1517" s="31"/>
      <c r="G1517" s="31"/>
      <c r="H1517" s="31"/>
      <c r="I1517" s="31"/>
      <c r="J1517" s="31"/>
      <c r="K1517" s="31"/>
      <c r="L1517" s="31"/>
      <c r="M1517" s="31"/>
      <c r="N1517" s="31"/>
      <c r="O1517" s="31"/>
      <c r="P1517" s="31"/>
      <c r="Q1517" s="31"/>
      <c r="R1517" s="31"/>
    </row>
    <row r="1518" spans="6:18" x14ac:dyDescent="0.25">
      <c r="F1518" s="31"/>
      <c r="G1518" s="31"/>
      <c r="H1518" s="31"/>
      <c r="I1518" s="31"/>
      <c r="J1518" s="31"/>
      <c r="K1518" s="31"/>
      <c r="L1518" s="31"/>
      <c r="M1518" s="31"/>
      <c r="N1518" s="31"/>
      <c r="O1518" s="31"/>
      <c r="P1518" s="31"/>
      <c r="Q1518" s="31"/>
      <c r="R1518" s="31"/>
    </row>
    <row r="1519" spans="6:18" x14ac:dyDescent="0.25">
      <c r="F1519" s="31"/>
      <c r="G1519" s="31"/>
      <c r="H1519" s="31"/>
      <c r="I1519" s="31"/>
      <c r="J1519" s="31"/>
      <c r="K1519" s="31"/>
      <c r="L1519" s="31"/>
      <c r="M1519" s="31"/>
      <c r="N1519" s="31"/>
      <c r="O1519" s="31"/>
      <c r="P1519" s="31"/>
      <c r="Q1519" s="31"/>
      <c r="R1519" s="31"/>
    </row>
    <row r="1520" spans="6:18" x14ac:dyDescent="0.25">
      <c r="F1520" s="31"/>
      <c r="G1520" s="31"/>
      <c r="H1520" s="31"/>
      <c r="I1520" s="31"/>
      <c r="J1520" s="31"/>
      <c r="K1520" s="31"/>
      <c r="L1520" s="31"/>
      <c r="M1520" s="31"/>
      <c r="N1520" s="31"/>
      <c r="O1520" s="31"/>
      <c r="P1520" s="31"/>
      <c r="Q1520" s="31"/>
      <c r="R1520" s="31"/>
    </row>
    <row r="1521" spans="6:18" x14ac:dyDescent="0.25">
      <c r="F1521" s="31"/>
      <c r="G1521" s="31"/>
      <c r="H1521" s="31"/>
      <c r="I1521" s="31"/>
      <c r="J1521" s="31"/>
      <c r="K1521" s="31"/>
      <c r="L1521" s="31"/>
      <c r="M1521" s="31"/>
      <c r="N1521" s="31"/>
      <c r="O1521" s="31"/>
      <c r="P1521" s="31"/>
      <c r="Q1521" s="31"/>
      <c r="R1521" s="31"/>
    </row>
    <row r="1522" spans="6:18" x14ac:dyDescent="0.25">
      <c r="F1522" s="31"/>
      <c r="G1522" s="31"/>
      <c r="H1522" s="31"/>
      <c r="I1522" s="31"/>
      <c r="J1522" s="31"/>
      <c r="K1522" s="31"/>
      <c r="L1522" s="31"/>
      <c r="M1522" s="31"/>
      <c r="N1522" s="31"/>
      <c r="O1522" s="31"/>
      <c r="P1522" s="31"/>
      <c r="Q1522" s="31"/>
      <c r="R1522" s="31"/>
    </row>
    <row r="1523" spans="6:18" x14ac:dyDescent="0.25">
      <c r="F1523" s="31"/>
      <c r="G1523" s="31"/>
      <c r="H1523" s="31"/>
      <c r="I1523" s="31"/>
      <c r="J1523" s="31"/>
      <c r="K1523" s="31"/>
      <c r="L1523" s="31"/>
      <c r="M1523" s="31"/>
      <c r="N1523" s="31"/>
      <c r="O1523" s="31"/>
      <c r="P1523" s="31"/>
      <c r="Q1523" s="31"/>
      <c r="R1523" s="31"/>
    </row>
    <row r="1524" spans="6:18" x14ac:dyDescent="0.25">
      <c r="F1524" s="31"/>
      <c r="G1524" s="31"/>
      <c r="H1524" s="31"/>
      <c r="I1524" s="31"/>
      <c r="J1524" s="31"/>
      <c r="K1524" s="31"/>
      <c r="L1524" s="31"/>
      <c r="M1524" s="31"/>
      <c r="N1524" s="31"/>
      <c r="O1524" s="31"/>
      <c r="P1524" s="31"/>
      <c r="Q1524" s="31"/>
      <c r="R1524" s="31"/>
    </row>
    <row r="1525" spans="6:18" x14ac:dyDescent="0.25">
      <c r="F1525" s="31"/>
      <c r="G1525" s="31"/>
      <c r="H1525" s="31"/>
      <c r="I1525" s="31"/>
      <c r="J1525" s="31"/>
      <c r="K1525" s="31"/>
      <c r="L1525" s="31"/>
      <c r="M1525" s="31"/>
      <c r="N1525" s="31"/>
      <c r="O1525" s="31"/>
      <c r="P1525" s="31"/>
      <c r="Q1525" s="31"/>
      <c r="R1525" s="31"/>
    </row>
    <row r="1526" spans="6:18" x14ac:dyDescent="0.25">
      <c r="F1526" s="31"/>
      <c r="G1526" s="31"/>
      <c r="H1526" s="31"/>
      <c r="I1526" s="31"/>
      <c r="J1526" s="31"/>
      <c r="K1526" s="31"/>
      <c r="L1526" s="31"/>
      <c r="M1526" s="31"/>
      <c r="N1526" s="31"/>
      <c r="O1526" s="31"/>
      <c r="P1526" s="31"/>
      <c r="Q1526" s="31"/>
      <c r="R1526" s="31"/>
    </row>
    <row r="1527" spans="6:18" x14ac:dyDescent="0.25">
      <c r="F1527" s="31"/>
      <c r="G1527" s="31"/>
      <c r="H1527" s="31"/>
      <c r="I1527" s="31"/>
      <c r="J1527" s="31"/>
      <c r="K1527" s="31"/>
      <c r="L1527" s="31"/>
      <c r="M1527" s="31"/>
      <c r="N1527" s="31"/>
      <c r="O1527" s="31"/>
      <c r="P1527" s="31"/>
      <c r="Q1527" s="31"/>
      <c r="R1527" s="31"/>
    </row>
    <row r="1528" spans="6:18" x14ac:dyDescent="0.25">
      <c r="F1528" s="31"/>
      <c r="G1528" s="31"/>
      <c r="H1528" s="31"/>
      <c r="I1528" s="31"/>
      <c r="J1528" s="31"/>
      <c r="K1528" s="31"/>
      <c r="L1528" s="31"/>
      <c r="M1528" s="31"/>
      <c r="N1528" s="31"/>
      <c r="O1528" s="31"/>
      <c r="P1528" s="31"/>
      <c r="Q1528" s="31"/>
      <c r="R1528" s="31"/>
    </row>
    <row r="1529" spans="6:18" x14ac:dyDescent="0.25">
      <c r="F1529" s="31"/>
      <c r="G1529" s="31"/>
      <c r="H1529" s="31"/>
      <c r="I1529" s="31"/>
      <c r="J1529" s="31"/>
      <c r="K1529" s="31"/>
      <c r="L1529" s="31"/>
      <c r="M1529" s="31"/>
      <c r="N1529" s="31"/>
      <c r="O1529" s="31"/>
      <c r="P1529" s="31"/>
      <c r="Q1529" s="31"/>
      <c r="R1529" s="31"/>
    </row>
    <row r="1530" spans="6:18" x14ac:dyDescent="0.25">
      <c r="F1530" s="31"/>
      <c r="G1530" s="31"/>
      <c r="H1530" s="31"/>
      <c r="I1530" s="31"/>
      <c r="J1530" s="31"/>
      <c r="K1530" s="31"/>
      <c r="L1530" s="31"/>
      <c r="M1530" s="31"/>
      <c r="N1530" s="31"/>
      <c r="O1530" s="31"/>
      <c r="P1530" s="31"/>
      <c r="Q1530" s="31"/>
      <c r="R1530" s="31"/>
    </row>
    <row r="1531" spans="6:18" x14ac:dyDescent="0.25">
      <c r="F1531" s="31"/>
      <c r="G1531" s="31"/>
      <c r="H1531" s="31"/>
      <c r="I1531" s="31"/>
      <c r="J1531" s="31"/>
      <c r="K1531" s="31"/>
      <c r="L1531" s="31"/>
      <c r="M1531" s="31"/>
      <c r="N1531" s="31"/>
      <c r="O1531" s="31"/>
      <c r="P1531" s="31"/>
      <c r="Q1531" s="31"/>
      <c r="R1531" s="31"/>
    </row>
    <row r="1532" spans="6:18" x14ac:dyDescent="0.25">
      <c r="F1532" s="31"/>
      <c r="G1532" s="31"/>
      <c r="H1532" s="31"/>
      <c r="I1532" s="31"/>
      <c r="J1532" s="31"/>
      <c r="K1532" s="31"/>
      <c r="L1532" s="31"/>
      <c r="M1532" s="31"/>
      <c r="N1532" s="31"/>
      <c r="O1532" s="31"/>
      <c r="P1532" s="31"/>
      <c r="Q1532" s="31"/>
      <c r="R1532" s="31"/>
    </row>
    <row r="1533" spans="6:18" x14ac:dyDescent="0.25">
      <c r="F1533" s="31"/>
      <c r="G1533" s="31"/>
      <c r="H1533" s="31"/>
      <c r="I1533" s="31"/>
      <c r="J1533" s="31"/>
      <c r="K1533" s="31"/>
      <c r="L1533" s="31"/>
      <c r="M1533" s="31"/>
      <c r="N1533" s="31"/>
      <c r="O1533" s="31"/>
      <c r="P1533" s="31"/>
      <c r="Q1533" s="31"/>
      <c r="R1533" s="31"/>
    </row>
    <row r="1534" spans="6:18" x14ac:dyDescent="0.25">
      <c r="F1534" s="31"/>
      <c r="G1534" s="31"/>
      <c r="H1534" s="31"/>
      <c r="I1534" s="31"/>
      <c r="J1534" s="31"/>
      <c r="K1534" s="31"/>
      <c r="L1534" s="31"/>
      <c r="M1534" s="31"/>
      <c r="N1534" s="31"/>
      <c r="O1534" s="31"/>
      <c r="P1534" s="31"/>
      <c r="Q1534" s="31"/>
      <c r="R1534" s="31"/>
    </row>
    <row r="1535" spans="6:18" x14ac:dyDescent="0.25">
      <c r="F1535" s="31"/>
      <c r="G1535" s="31"/>
      <c r="H1535" s="31"/>
      <c r="I1535" s="31"/>
      <c r="J1535" s="31"/>
      <c r="K1535" s="31"/>
      <c r="L1535" s="31"/>
      <c r="M1535" s="31"/>
      <c r="N1535" s="31"/>
      <c r="O1535" s="31"/>
      <c r="P1535" s="31"/>
      <c r="Q1535" s="31"/>
      <c r="R1535" s="31"/>
    </row>
    <row r="1536" spans="6:18" x14ac:dyDescent="0.25">
      <c r="F1536" s="31"/>
      <c r="G1536" s="31"/>
      <c r="H1536" s="31"/>
      <c r="I1536" s="31"/>
      <c r="J1536" s="31"/>
      <c r="K1536" s="31"/>
      <c r="L1536" s="31"/>
      <c r="M1536" s="31"/>
      <c r="N1536" s="31"/>
      <c r="O1536" s="31"/>
      <c r="P1536" s="31"/>
      <c r="Q1536" s="31"/>
      <c r="R1536" s="31"/>
    </row>
    <row r="1537" spans="6:18" x14ac:dyDescent="0.25">
      <c r="F1537" s="31"/>
      <c r="G1537" s="31"/>
      <c r="H1537" s="31"/>
      <c r="I1537" s="31"/>
      <c r="J1537" s="31"/>
      <c r="K1537" s="31"/>
      <c r="L1537" s="31"/>
      <c r="M1537" s="31"/>
      <c r="N1537" s="31"/>
      <c r="O1537" s="31"/>
      <c r="P1537" s="31"/>
      <c r="Q1537" s="31"/>
      <c r="R1537" s="31"/>
    </row>
    <row r="1538" spans="6:18" x14ac:dyDescent="0.25">
      <c r="F1538" s="31"/>
      <c r="G1538" s="31"/>
      <c r="H1538" s="31"/>
      <c r="I1538" s="31"/>
      <c r="J1538" s="31"/>
      <c r="K1538" s="31"/>
      <c r="L1538" s="31"/>
      <c r="M1538" s="31"/>
      <c r="N1538" s="31"/>
      <c r="O1538" s="31"/>
      <c r="P1538" s="31"/>
      <c r="Q1538" s="31"/>
      <c r="R1538" s="31"/>
    </row>
    <row r="1539" spans="6:18" x14ac:dyDescent="0.25">
      <c r="F1539" s="31"/>
      <c r="G1539" s="31"/>
      <c r="H1539" s="31"/>
      <c r="I1539" s="31"/>
      <c r="J1539" s="31"/>
      <c r="K1539" s="31"/>
      <c r="L1539" s="31"/>
      <c r="M1539" s="31"/>
      <c r="N1539" s="31"/>
      <c r="O1539" s="31"/>
      <c r="P1539" s="31"/>
      <c r="Q1539" s="31"/>
      <c r="R1539" s="31"/>
    </row>
    <row r="1540" spans="6:18" x14ac:dyDescent="0.25">
      <c r="F1540" s="31"/>
      <c r="G1540" s="31"/>
      <c r="H1540" s="31"/>
      <c r="I1540" s="31"/>
      <c r="J1540" s="31"/>
      <c r="K1540" s="31"/>
      <c r="L1540" s="31"/>
      <c r="M1540" s="31"/>
      <c r="N1540" s="31"/>
      <c r="O1540" s="31"/>
      <c r="P1540" s="31"/>
      <c r="Q1540" s="31"/>
      <c r="R1540" s="31"/>
    </row>
    <row r="1541" spans="6:18" x14ac:dyDescent="0.25">
      <c r="F1541" s="31"/>
      <c r="G1541" s="31"/>
      <c r="H1541" s="31"/>
      <c r="I1541" s="31"/>
      <c r="J1541" s="31"/>
      <c r="K1541" s="31"/>
      <c r="L1541" s="31"/>
      <c r="M1541" s="31"/>
      <c r="N1541" s="31"/>
      <c r="O1541" s="31"/>
      <c r="P1541" s="31"/>
      <c r="Q1541" s="31"/>
      <c r="R1541" s="31"/>
    </row>
    <row r="1542" spans="6:18" x14ac:dyDescent="0.25">
      <c r="F1542" s="31"/>
      <c r="G1542" s="31"/>
      <c r="H1542" s="31"/>
      <c r="I1542" s="31"/>
      <c r="J1542" s="31"/>
      <c r="K1542" s="31"/>
      <c r="L1542" s="31"/>
      <c r="M1542" s="31"/>
      <c r="N1542" s="31"/>
      <c r="O1542" s="31"/>
      <c r="P1542" s="31"/>
      <c r="Q1542" s="31"/>
      <c r="R1542" s="31"/>
    </row>
    <row r="1543" spans="6:18" x14ac:dyDescent="0.25">
      <c r="F1543" s="31"/>
      <c r="G1543" s="31"/>
      <c r="H1543" s="31"/>
      <c r="I1543" s="31"/>
      <c r="J1543" s="31"/>
      <c r="K1543" s="31"/>
      <c r="L1543" s="31"/>
      <c r="M1543" s="31"/>
      <c r="N1543" s="31"/>
      <c r="O1543" s="31"/>
      <c r="P1543" s="31"/>
      <c r="Q1543" s="31"/>
      <c r="R1543" s="31"/>
    </row>
    <row r="1544" spans="6:18" x14ac:dyDescent="0.25">
      <c r="F1544" s="31"/>
      <c r="G1544" s="31"/>
      <c r="H1544" s="31"/>
      <c r="I1544" s="31"/>
      <c r="J1544" s="31"/>
      <c r="K1544" s="31"/>
      <c r="L1544" s="31"/>
      <c r="M1544" s="31"/>
      <c r="N1544" s="31"/>
      <c r="O1544" s="31"/>
      <c r="P1544" s="31"/>
      <c r="Q1544" s="31"/>
      <c r="R1544" s="31"/>
    </row>
    <row r="1545" spans="6:18" x14ac:dyDescent="0.25">
      <c r="F1545" s="31"/>
      <c r="G1545" s="31"/>
      <c r="H1545" s="31"/>
      <c r="I1545" s="31"/>
      <c r="J1545" s="31"/>
      <c r="K1545" s="31"/>
      <c r="L1545" s="31"/>
      <c r="M1545" s="31"/>
      <c r="N1545" s="31"/>
      <c r="O1545" s="31"/>
      <c r="P1545" s="31"/>
      <c r="Q1545" s="31"/>
      <c r="R1545" s="31"/>
    </row>
    <row r="1546" spans="6:18" x14ac:dyDescent="0.25">
      <c r="F1546" s="31"/>
      <c r="G1546" s="31"/>
      <c r="H1546" s="31"/>
      <c r="I1546" s="31"/>
      <c r="J1546" s="31"/>
      <c r="K1546" s="31"/>
      <c r="L1546" s="31"/>
      <c r="M1546" s="31"/>
      <c r="N1546" s="31"/>
      <c r="O1546" s="31"/>
      <c r="P1546" s="31"/>
      <c r="Q1546" s="31"/>
      <c r="R1546" s="31"/>
    </row>
    <row r="1547" spans="6:18" x14ac:dyDescent="0.25">
      <c r="F1547" s="31"/>
      <c r="G1547" s="31"/>
      <c r="H1547" s="31"/>
      <c r="I1547" s="31"/>
      <c r="J1547" s="31"/>
      <c r="K1547" s="31"/>
      <c r="L1547" s="31"/>
      <c r="M1547" s="31"/>
      <c r="N1547" s="31"/>
      <c r="O1547" s="31"/>
      <c r="P1547" s="31"/>
      <c r="Q1547" s="31"/>
      <c r="R1547" s="31"/>
    </row>
    <row r="1548" spans="6:18" x14ac:dyDescent="0.25">
      <c r="F1548" s="31"/>
      <c r="G1548" s="31"/>
      <c r="H1548" s="31"/>
      <c r="I1548" s="31"/>
      <c r="J1548" s="31"/>
      <c r="K1548" s="31"/>
      <c r="L1548" s="31"/>
      <c r="M1548" s="31"/>
      <c r="N1548" s="31"/>
      <c r="O1548" s="31"/>
      <c r="P1548" s="31"/>
      <c r="Q1548" s="31"/>
      <c r="R1548" s="31"/>
    </row>
    <row r="1549" spans="6:18" x14ac:dyDescent="0.25">
      <c r="F1549" s="31"/>
      <c r="G1549" s="31"/>
      <c r="H1549" s="31"/>
      <c r="I1549" s="31"/>
      <c r="J1549" s="31"/>
      <c r="K1549" s="31"/>
      <c r="L1549" s="31"/>
      <c r="M1549" s="31"/>
      <c r="N1549" s="31"/>
      <c r="O1549" s="31"/>
      <c r="P1549" s="31"/>
      <c r="Q1549" s="31"/>
      <c r="R1549" s="31"/>
    </row>
    <row r="1550" spans="6:18" x14ac:dyDescent="0.25">
      <c r="F1550" s="31"/>
      <c r="G1550" s="31"/>
      <c r="H1550" s="31"/>
      <c r="I1550" s="31"/>
      <c r="J1550" s="31"/>
      <c r="K1550" s="31"/>
      <c r="L1550" s="31"/>
      <c r="M1550" s="31"/>
      <c r="N1550" s="31"/>
      <c r="O1550" s="31"/>
      <c r="P1550" s="31"/>
      <c r="Q1550" s="31"/>
      <c r="R1550" s="31"/>
    </row>
    <row r="1551" spans="6:18" x14ac:dyDescent="0.25">
      <c r="F1551" s="31"/>
      <c r="G1551" s="31"/>
      <c r="H1551" s="31"/>
      <c r="I1551" s="31"/>
      <c r="J1551" s="31"/>
      <c r="K1551" s="31"/>
      <c r="L1551" s="31"/>
      <c r="M1551" s="31"/>
      <c r="N1551" s="31"/>
      <c r="O1551" s="31"/>
      <c r="P1551" s="31"/>
      <c r="Q1551" s="31"/>
      <c r="R1551" s="31"/>
    </row>
    <row r="1552" spans="6:18" x14ac:dyDescent="0.25">
      <c r="F1552" s="31"/>
      <c r="G1552" s="31"/>
      <c r="H1552" s="31"/>
      <c r="I1552" s="31"/>
      <c r="J1552" s="31"/>
      <c r="K1552" s="31"/>
      <c r="L1552" s="31"/>
      <c r="M1552" s="31"/>
      <c r="N1552" s="31"/>
      <c r="O1552" s="31"/>
      <c r="P1552" s="31"/>
      <c r="Q1552" s="31"/>
      <c r="R1552" s="31"/>
    </row>
    <row r="1553" spans="6:18" x14ac:dyDescent="0.25">
      <c r="F1553" s="31"/>
      <c r="G1553" s="31"/>
      <c r="H1553" s="31"/>
      <c r="I1553" s="31"/>
      <c r="J1553" s="31"/>
      <c r="K1553" s="31"/>
      <c r="L1553" s="31"/>
      <c r="M1553" s="31"/>
      <c r="N1553" s="31"/>
      <c r="O1553" s="31"/>
      <c r="P1553" s="31"/>
      <c r="Q1553" s="31"/>
      <c r="R1553" s="31"/>
    </row>
    <row r="1554" spans="6:18" x14ac:dyDescent="0.25">
      <c r="F1554" s="31"/>
      <c r="G1554" s="31"/>
      <c r="H1554" s="31"/>
      <c r="I1554" s="31"/>
      <c r="J1554" s="31"/>
      <c r="K1554" s="31"/>
      <c r="L1554" s="31"/>
      <c r="M1554" s="31"/>
      <c r="N1554" s="31"/>
      <c r="O1554" s="31"/>
      <c r="P1554" s="31"/>
      <c r="Q1554" s="31"/>
      <c r="R1554" s="31"/>
    </row>
    <row r="1555" spans="6:18" x14ac:dyDescent="0.25">
      <c r="F1555" s="31"/>
      <c r="G1555" s="31"/>
      <c r="H1555" s="31"/>
      <c r="I1555" s="31"/>
      <c r="J1555" s="31"/>
      <c r="K1555" s="31"/>
      <c r="L1555" s="31"/>
      <c r="M1555" s="31"/>
      <c r="N1555" s="31"/>
      <c r="O1555" s="31"/>
      <c r="P1555" s="31"/>
      <c r="Q1555" s="31"/>
      <c r="R1555" s="31"/>
    </row>
    <row r="1556" spans="6:18" x14ac:dyDescent="0.25">
      <c r="F1556" s="31"/>
      <c r="G1556" s="31"/>
      <c r="H1556" s="31"/>
      <c r="I1556" s="31"/>
      <c r="J1556" s="31"/>
      <c r="K1556" s="31"/>
      <c r="L1556" s="31"/>
      <c r="M1556" s="31"/>
      <c r="N1556" s="31"/>
      <c r="O1556" s="31"/>
      <c r="P1556" s="31"/>
      <c r="Q1556" s="31"/>
      <c r="R1556" s="31"/>
    </row>
    <row r="1557" spans="6:18" x14ac:dyDescent="0.25">
      <c r="F1557" s="31"/>
      <c r="G1557" s="31"/>
      <c r="H1557" s="31"/>
      <c r="I1557" s="31"/>
      <c r="J1557" s="31"/>
      <c r="K1557" s="31"/>
      <c r="L1557" s="31"/>
      <c r="M1557" s="31"/>
      <c r="N1557" s="31"/>
      <c r="O1557" s="31"/>
      <c r="P1557" s="31"/>
      <c r="Q1557" s="31"/>
      <c r="R1557" s="31"/>
    </row>
    <row r="1558" spans="6:18" x14ac:dyDescent="0.25">
      <c r="F1558" s="31"/>
      <c r="G1558" s="31"/>
      <c r="H1558" s="31"/>
      <c r="I1558" s="31"/>
      <c r="J1558" s="31"/>
      <c r="K1558" s="31"/>
      <c r="L1558" s="31"/>
      <c r="M1558" s="31"/>
      <c r="N1558" s="31"/>
      <c r="O1558" s="31"/>
      <c r="P1558" s="31"/>
      <c r="Q1558" s="31"/>
      <c r="R1558" s="31"/>
    </row>
    <row r="1559" spans="6:18" x14ac:dyDescent="0.25">
      <c r="F1559" s="31"/>
      <c r="G1559" s="31"/>
      <c r="H1559" s="31"/>
      <c r="I1559" s="31"/>
      <c r="J1559" s="31"/>
      <c r="K1559" s="31"/>
      <c r="L1559" s="31"/>
      <c r="M1559" s="31"/>
      <c r="N1559" s="31"/>
      <c r="O1559" s="31"/>
      <c r="P1559" s="31"/>
      <c r="Q1559" s="31"/>
      <c r="R1559" s="31"/>
    </row>
    <row r="1560" spans="6:18" x14ac:dyDescent="0.25">
      <c r="F1560" s="31"/>
      <c r="G1560" s="31"/>
      <c r="H1560" s="31"/>
      <c r="I1560" s="31"/>
      <c r="J1560" s="31"/>
      <c r="K1560" s="31"/>
      <c r="L1560" s="31"/>
      <c r="M1560" s="31"/>
      <c r="N1560" s="31"/>
      <c r="O1560" s="31"/>
      <c r="P1560" s="31"/>
      <c r="Q1560" s="31"/>
      <c r="R1560" s="31"/>
    </row>
    <row r="1561" spans="6:18" x14ac:dyDescent="0.25">
      <c r="F1561" s="31"/>
      <c r="G1561" s="31"/>
      <c r="H1561" s="31"/>
      <c r="I1561" s="31"/>
      <c r="J1561" s="31"/>
      <c r="K1561" s="31"/>
      <c r="L1561" s="31"/>
      <c r="M1561" s="31"/>
      <c r="N1561" s="31"/>
      <c r="O1561" s="31"/>
      <c r="P1561" s="31"/>
      <c r="Q1561" s="31"/>
      <c r="R1561" s="31"/>
    </row>
    <row r="1562" spans="6:18" x14ac:dyDescent="0.25">
      <c r="F1562" s="31"/>
      <c r="G1562" s="31"/>
      <c r="H1562" s="31"/>
      <c r="I1562" s="31"/>
      <c r="J1562" s="31"/>
      <c r="K1562" s="31"/>
      <c r="L1562" s="31"/>
      <c r="M1562" s="31"/>
      <c r="N1562" s="31"/>
      <c r="O1562" s="31"/>
      <c r="P1562" s="31"/>
      <c r="Q1562" s="31"/>
      <c r="R1562" s="31"/>
    </row>
    <row r="1563" spans="6:18" x14ac:dyDescent="0.25">
      <c r="F1563" s="31"/>
      <c r="G1563" s="31"/>
      <c r="H1563" s="31"/>
      <c r="I1563" s="31"/>
      <c r="J1563" s="31"/>
      <c r="K1563" s="31"/>
      <c r="L1563" s="31"/>
      <c r="M1563" s="31"/>
      <c r="N1563" s="31"/>
      <c r="O1563" s="31"/>
      <c r="P1563" s="31"/>
      <c r="Q1563" s="31"/>
      <c r="R1563" s="31"/>
    </row>
    <row r="1564" spans="6:18" x14ac:dyDescent="0.25">
      <c r="F1564" s="31"/>
      <c r="G1564" s="31"/>
      <c r="H1564" s="31"/>
      <c r="I1564" s="31"/>
      <c r="J1564" s="31"/>
      <c r="K1564" s="31"/>
      <c r="L1564" s="31"/>
      <c r="M1564" s="31"/>
      <c r="N1564" s="31"/>
      <c r="O1564" s="31"/>
      <c r="P1564" s="31"/>
      <c r="Q1564" s="31"/>
      <c r="R1564" s="31"/>
    </row>
    <row r="1565" spans="6:18" x14ac:dyDescent="0.25">
      <c r="F1565" s="31"/>
      <c r="G1565" s="31"/>
      <c r="H1565" s="31"/>
      <c r="I1565" s="31"/>
      <c r="J1565" s="31"/>
      <c r="K1565" s="31"/>
      <c r="L1565" s="31"/>
      <c r="M1565" s="31"/>
      <c r="N1565" s="31"/>
      <c r="O1565" s="31"/>
      <c r="P1565" s="31"/>
      <c r="Q1565" s="31"/>
      <c r="R1565" s="31"/>
    </row>
    <row r="1566" spans="6:18" x14ac:dyDescent="0.25">
      <c r="F1566" s="31"/>
      <c r="G1566" s="31"/>
      <c r="H1566" s="31"/>
      <c r="I1566" s="31"/>
      <c r="J1566" s="31"/>
      <c r="K1566" s="31"/>
      <c r="L1566" s="31"/>
      <c r="M1566" s="31"/>
      <c r="N1566" s="31"/>
      <c r="O1566" s="31"/>
      <c r="P1566" s="31"/>
      <c r="Q1566" s="31"/>
      <c r="R1566" s="31"/>
    </row>
    <row r="1567" spans="6:18" x14ac:dyDescent="0.25">
      <c r="F1567" s="31"/>
      <c r="G1567" s="31"/>
      <c r="H1567" s="31"/>
      <c r="I1567" s="31"/>
      <c r="J1567" s="31"/>
      <c r="K1567" s="31"/>
      <c r="L1567" s="31"/>
      <c r="M1567" s="31"/>
      <c r="N1567" s="31"/>
      <c r="O1567" s="31"/>
      <c r="P1567" s="31"/>
      <c r="Q1567" s="31"/>
      <c r="R1567" s="31"/>
    </row>
    <row r="1568" spans="6:18" x14ac:dyDescent="0.25">
      <c r="F1568" s="31"/>
      <c r="G1568" s="31"/>
      <c r="H1568" s="31"/>
      <c r="I1568" s="31"/>
      <c r="J1568" s="31"/>
      <c r="K1568" s="31"/>
      <c r="L1568" s="31"/>
      <c r="M1568" s="31"/>
      <c r="N1568" s="31"/>
      <c r="O1568" s="31"/>
      <c r="P1568" s="31"/>
      <c r="Q1568" s="31"/>
      <c r="R1568" s="31"/>
    </row>
    <row r="1569" spans="6:18" x14ac:dyDescent="0.25">
      <c r="F1569" s="31"/>
      <c r="G1569" s="31"/>
      <c r="H1569" s="31"/>
      <c r="I1569" s="31"/>
      <c r="J1569" s="31"/>
      <c r="K1569" s="31"/>
      <c r="L1569" s="31"/>
      <c r="M1569" s="31"/>
      <c r="N1569" s="31"/>
      <c r="O1569" s="31"/>
      <c r="P1569" s="31"/>
      <c r="Q1569" s="31"/>
      <c r="R1569" s="31"/>
    </row>
    <row r="1570" spans="6:18" x14ac:dyDescent="0.25">
      <c r="F1570" s="31"/>
      <c r="G1570" s="31"/>
      <c r="H1570" s="31"/>
      <c r="I1570" s="31"/>
      <c r="J1570" s="31"/>
      <c r="K1570" s="31"/>
      <c r="L1570" s="31"/>
      <c r="M1570" s="31"/>
      <c r="N1570" s="31"/>
      <c r="O1570" s="31"/>
      <c r="P1570" s="31"/>
      <c r="Q1570" s="31"/>
      <c r="R1570" s="31"/>
    </row>
    <row r="1571" spans="6:18" x14ac:dyDescent="0.25">
      <c r="F1571" s="31"/>
      <c r="G1571" s="31"/>
      <c r="H1571" s="31"/>
      <c r="I1571" s="31"/>
      <c r="J1571" s="31"/>
      <c r="K1571" s="31"/>
      <c r="L1571" s="31"/>
      <c r="M1571" s="31"/>
      <c r="N1571" s="31"/>
      <c r="O1571" s="31"/>
      <c r="P1571" s="31"/>
      <c r="Q1571" s="31"/>
      <c r="R1571" s="31"/>
    </row>
    <row r="1572" spans="6:18" x14ac:dyDescent="0.25">
      <c r="F1572" s="31"/>
      <c r="G1572" s="31"/>
      <c r="H1572" s="31"/>
      <c r="I1572" s="31"/>
      <c r="J1572" s="31"/>
      <c r="K1572" s="31"/>
      <c r="L1572" s="31"/>
      <c r="M1572" s="31"/>
      <c r="N1572" s="31"/>
      <c r="O1572" s="31"/>
      <c r="P1572" s="31"/>
      <c r="Q1572" s="31"/>
      <c r="R1572" s="31"/>
    </row>
    <row r="1573" spans="6:18" x14ac:dyDescent="0.25">
      <c r="F1573" s="31"/>
      <c r="G1573" s="31"/>
      <c r="H1573" s="31"/>
      <c r="I1573" s="31"/>
      <c r="J1573" s="31"/>
      <c r="K1573" s="31"/>
      <c r="L1573" s="31"/>
      <c r="M1573" s="31"/>
      <c r="N1573" s="31"/>
      <c r="O1573" s="31"/>
      <c r="P1573" s="31"/>
      <c r="Q1573" s="31"/>
      <c r="R1573" s="31"/>
    </row>
    <row r="1574" spans="6:18" x14ac:dyDescent="0.25">
      <c r="F1574" s="31"/>
      <c r="G1574" s="31"/>
      <c r="H1574" s="31"/>
      <c r="I1574" s="31"/>
      <c r="J1574" s="31"/>
      <c r="K1574" s="31"/>
      <c r="L1574" s="31"/>
      <c r="M1574" s="31"/>
      <c r="N1574" s="31"/>
      <c r="O1574" s="31"/>
      <c r="P1574" s="31"/>
      <c r="Q1574" s="31"/>
      <c r="R1574" s="31"/>
    </row>
    <row r="1575" spans="6:18" x14ac:dyDescent="0.25">
      <c r="F1575" s="31"/>
      <c r="G1575" s="31"/>
      <c r="H1575" s="31"/>
      <c r="I1575" s="31"/>
      <c r="J1575" s="31"/>
      <c r="K1575" s="31"/>
      <c r="L1575" s="31"/>
      <c r="M1575" s="31"/>
      <c r="N1575" s="31"/>
      <c r="O1575" s="31"/>
      <c r="P1575" s="31"/>
      <c r="Q1575" s="31"/>
      <c r="R1575" s="31"/>
    </row>
    <row r="1576" spans="6:18" x14ac:dyDescent="0.25">
      <c r="F1576" s="31"/>
      <c r="G1576" s="31"/>
      <c r="H1576" s="31"/>
      <c r="I1576" s="31"/>
      <c r="J1576" s="31"/>
      <c r="K1576" s="31"/>
      <c r="L1576" s="31"/>
      <c r="M1576" s="31"/>
      <c r="N1576" s="31"/>
      <c r="O1576" s="31"/>
      <c r="P1576" s="31"/>
      <c r="Q1576" s="31"/>
      <c r="R1576" s="31"/>
    </row>
    <row r="1577" spans="6:18" x14ac:dyDescent="0.25">
      <c r="F1577" s="31"/>
      <c r="G1577" s="31"/>
      <c r="H1577" s="31"/>
      <c r="I1577" s="31"/>
      <c r="J1577" s="31"/>
      <c r="K1577" s="31"/>
      <c r="L1577" s="31"/>
      <c r="M1577" s="31"/>
      <c r="N1577" s="31"/>
      <c r="O1577" s="31"/>
      <c r="P1577" s="31"/>
      <c r="Q1577" s="31"/>
      <c r="R1577" s="31"/>
    </row>
    <row r="1578" spans="6:18" x14ac:dyDescent="0.25">
      <c r="F1578" s="31"/>
      <c r="G1578" s="31"/>
      <c r="H1578" s="31"/>
      <c r="I1578" s="31"/>
      <c r="J1578" s="31"/>
      <c r="K1578" s="31"/>
      <c r="L1578" s="31"/>
      <c r="M1578" s="31"/>
      <c r="N1578" s="31"/>
      <c r="O1578" s="31"/>
      <c r="P1578" s="31"/>
      <c r="Q1578" s="31"/>
      <c r="R1578" s="31"/>
    </row>
    <row r="1579" spans="6:18" x14ac:dyDescent="0.25">
      <c r="F1579" s="31"/>
      <c r="G1579" s="31"/>
      <c r="H1579" s="31"/>
      <c r="I1579" s="31"/>
      <c r="J1579" s="31"/>
      <c r="K1579" s="31"/>
      <c r="L1579" s="31"/>
      <c r="M1579" s="31"/>
      <c r="N1579" s="31"/>
      <c r="O1579" s="31"/>
      <c r="P1579" s="31"/>
      <c r="Q1579" s="31"/>
      <c r="R1579" s="31"/>
    </row>
    <row r="1580" spans="6:18" x14ac:dyDescent="0.25">
      <c r="F1580" s="31"/>
      <c r="G1580" s="31"/>
      <c r="H1580" s="31"/>
      <c r="I1580" s="31"/>
      <c r="J1580" s="31"/>
      <c r="K1580" s="31"/>
      <c r="L1580" s="31"/>
      <c r="M1580" s="31"/>
      <c r="N1580" s="31"/>
      <c r="O1580" s="31"/>
      <c r="P1580" s="31"/>
      <c r="Q1580" s="31"/>
      <c r="R1580" s="31"/>
    </row>
    <row r="1581" spans="6:18" x14ac:dyDescent="0.25">
      <c r="F1581" s="31"/>
      <c r="G1581" s="31"/>
      <c r="H1581" s="31"/>
      <c r="I1581" s="31"/>
      <c r="J1581" s="31"/>
      <c r="K1581" s="31"/>
      <c r="L1581" s="31"/>
      <c r="M1581" s="31"/>
      <c r="N1581" s="31"/>
      <c r="O1581" s="31"/>
      <c r="P1581" s="31"/>
      <c r="Q1581" s="31"/>
      <c r="R1581" s="31"/>
    </row>
    <row r="1582" spans="6:18" x14ac:dyDescent="0.25">
      <c r="F1582" s="31"/>
      <c r="G1582" s="31"/>
      <c r="H1582" s="31"/>
      <c r="I1582" s="31"/>
      <c r="J1582" s="31"/>
      <c r="K1582" s="31"/>
      <c r="L1582" s="31"/>
      <c r="M1582" s="31"/>
      <c r="N1582" s="31"/>
      <c r="O1582" s="31"/>
      <c r="P1582" s="31"/>
      <c r="Q1582" s="31"/>
      <c r="R1582" s="31"/>
    </row>
    <row r="1583" spans="6:18" x14ac:dyDescent="0.25">
      <c r="F1583" s="31"/>
      <c r="G1583" s="31"/>
      <c r="H1583" s="31"/>
      <c r="I1583" s="31"/>
      <c r="J1583" s="31"/>
      <c r="K1583" s="31"/>
      <c r="L1583" s="31"/>
      <c r="M1583" s="31"/>
      <c r="N1583" s="31"/>
      <c r="O1583" s="31"/>
      <c r="P1583" s="31"/>
      <c r="Q1583" s="31"/>
      <c r="R1583" s="31"/>
    </row>
    <row r="1584" spans="6:18" x14ac:dyDescent="0.25">
      <c r="F1584" s="31"/>
      <c r="G1584" s="31"/>
      <c r="H1584" s="31"/>
      <c r="I1584" s="31"/>
      <c r="J1584" s="31"/>
      <c r="K1584" s="31"/>
      <c r="L1584" s="31"/>
      <c r="M1584" s="31"/>
      <c r="N1584" s="31"/>
      <c r="O1584" s="31"/>
      <c r="P1584" s="31"/>
      <c r="Q1584" s="31"/>
      <c r="R1584" s="31"/>
    </row>
    <row r="1585" spans="6:18" x14ac:dyDescent="0.25">
      <c r="F1585" s="31"/>
      <c r="G1585" s="31"/>
      <c r="H1585" s="31"/>
      <c r="I1585" s="31"/>
      <c r="J1585" s="31"/>
      <c r="K1585" s="31"/>
      <c r="L1585" s="31"/>
      <c r="M1585" s="31"/>
      <c r="N1585" s="31"/>
      <c r="O1585" s="31"/>
      <c r="P1585" s="31"/>
      <c r="Q1585" s="31"/>
      <c r="R1585" s="31"/>
    </row>
    <row r="1586" spans="6:18" x14ac:dyDescent="0.25">
      <c r="F1586" s="31"/>
      <c r="G1586" s="31"/>
      <c r="H1586" s="31"/>
      <c r="I1586" s="31"/>
      <c r="J1586" s="31"/>
      <c r="K1586" s="31"/>
      <c r="L1586" s="31"/>
      <c r="M1586" s="31"/>
      <c r="N1586" s="31"/>
      <c r="O1586" s="31"/>
      <c r="P1586" s="31"/>
      <c r="Q1586" s="31"/>
      <c r="R1586" s="31"/>
    </row>
    <row r="1587" spans="6:18" x14ac:dyDescent="0.25">
      <c r="F1587" s="31"/>
      <c r="G1587" s="31"/>
      <c r="H1587" s="31"/>
      <c r="I1587" s="31"/>
      <c r="J1587" s="31"/>
      <c r="K1587" s="31"/>
      <c r="L1587" s="31"/>
      <c r="M1587" s="31"/>
      <c r="N1587" s="31"/>
      <c r="O1587" s="31"/>
      <c r="P1587" s="31"/>
      <c r="Q1587" s="31"/>
      <c r="R1587" s="31"/>
    </row>
    <row r="1588" spans="6:18" x14ac:dyDescent="0.25">
      <c r="F1588" s="31"/>
      <c r="G1588" s="31"/>
      <c r="H1588" s="31"/>
      <c r="I1588" s="31"/>
      <c r="J1588" s="31"/>
      <c r="K1588" s="31"/>
      <c r="L1588" s="31"/>
      <c r="M1588" s="31"/>
      <c r="N1588" s="31"/>
      <c r="O1588" s="31"/>
      <c r="P1588" s="31"/>
      <c r="Q1588" s="31"/>
      <c r="R1588" s="31"/>
    </row>
    <row r="1589" spans="6:18" x14ac:dyDescent="0.25">
      <c r="F1589" s="31"/>
      <c r="G1589" s="31"/>
      <c r="H1589" s="31"/>
      <c r="I1589" s="31"/>
      <c r="J1589" s="31"/>
      <c r="K1589" s="31"/>
      <c r="L1589" s="31"/>
      <c r="M1589" s="31"/>
      <c r="N1589" s="31"/>
      <c r="O1589" s="31"/>
      <c r="P1589" s="31"/>
      <c r="Q1589" s="31"/>
      <c r="R1589" s="31"/>
    </row>
    <row r="1590" spans="6:18" x14ac:dyDescent="0.25">
      <c r="F1590" s="31"/>
      <c r="G1590" s="31"/>
      <c r="H1590" s="31"/>
      <c r="I1590" s="31"/>
      <c r="J1590" s="31"/>
      <c r="K1590" s="31"/>
      <c r="L1590" s="31"/>
      <c r="M1590" s="31"/>
      <c r="N1590" s="31"/>
      <c r="O1590" s="31"/>
      <c r="P1590" s="31"/>
      <c r="Q1590" s="31"/>
      <c r="R1590" s="31"/>
    </row>
    <row r="1591" spans="6:18" x14ac:dyDescent="0.25">
      <c r="F1591" s="31"/>
      <c r="G1591" s="31"/>
      <c r="H1591" s="31"/>
      <c r="I1591" s="31"/>
      <c r="J1591" s="31"/>
      <c r="K1591" s="31"/>
      <c r="L1591" s="31"/>
      <c r="M1591" s="31"/>
      <c r="N1591" s="31"/>
      <c r="O1591" s="31"/>
      <c r="P1591" s="31"/>
      <c r="Q1591" s="31"/>
      <c r="R1591" s="31"/>
    </row>
    <row r="1592" spans="6:18" x14ac:dyDescent="0.25">
      <c r="F1592" s="31"/>
      <c r="G1592" s="31"/>
      <c r="H1592" s="31"/>
      <c r="I1592" s="31"/>
      <c r="J1592" s="31"/>
      <c r="K1592" s="31"/>
      <c r="L1592" s="31"/>
      <c r="M1592" s="31"/>
      <c r="N1592" s="31"/>
      <c r="O1592" s="31"/>
      <c r="P1592" s="31"/>
      <c r="Q1592" s="31"/>
      <c r="R1592" s="31"/>
    </row>
    <row r="1593" spans="6:18" x14ac:dyDescent="0.25">
      <c r="F1593" s="31"/>
      <c r="G1593" s="31"/>
      <c r="H1593" s="31"/>
      <c r="I1593" s="31"/>
      <c r="J1593" s="31"/>
      <c r="K1593" s="31"/>
      <c r="L1593" s="31"/>
      <c r="M1593" s="31"/>
      <c r="N1593" s="31"/>
      <c r="O1593" s="31"/>
      <c r="P1593" s="31"/>
      <c r="Q1593" s="31"/>
      <c r="R1593" s="31"/>
    </row>
    <row r="1594" spans="6:18" x14ac:dyDescent="0.25">
      <c r="F1594" s="31"/>
      <c r="G1594" s="31"/>
      <c r="H1594" s="31"/>
      <c r="I1594" s="31"/>
      <c r="J1594" s="31"/>
      <c r="K1594" s="31"/>
      <c r="L1594" s="31"/>
      <c r="M1594" s="31"/>
      <c r="N1594" s="31"/>
      <c r="O1594" s="31"/>
      <c r="P1594" s="31"/>
      <c r="Q1594" s="31"/>
      <c r="R1594" s="31"/>
    </row>
    <row r="1595" spans="6:18" x14ac:dyDescent="0.25">
      <c r="F1595" s="31"/>
      <c r="G1595" s="31"/>
      <c r="H1595" s="31"/>
      <c r="I1595" s="31"/>
      <c r="J1595" s="31"/>
      <c r="K1595" s="31"/>
      <c r="L1595" s="31"/>
      <c r="M1595" s="31"/>
      <c r="N1595" s="31"/>
      <c r="O1595" s="31"/>
      <c r="P1595" s="31"/>
      <c r="Q1595" s="31"/>
      <c r="R1595" s="31"/>
    </row>
    <row r="1596" spans="6:18" x14ac:dyDescent="0.25">
      <c r="F1596" s="31"/>
      <c r="G1596" s="31"/>
      <c r="H1596" s="31"/>
      <c r="I1596" s="31"/>
      <c r="J1596" s="31"/>
      <c r="K1596" s="31"/>
      <c r="L1596" s="31"/>
      <c r="M1596" s="31"/>
      <c r="N1596" s="31"/>
      <c r="O1596" s="31"/>
      <c r="P1596" s="31"/>
      <c r="Q1596" s="31"/>
      <c r="R1596" s="31"/>
    </row>
    <row r="1597" spans="6:18" x14ac:dyDescent="0.25">
      <c r="F1597" s="31"/>
      <c r="G1597" s="31"/>
      <c r="H1597" s="31"/>
      <c r="I1597" s="31"/>
      <c r="J1597" s="31"/>
      <c r="K1597" s="31"/>
      <c r="L1597" s="31"/>
      <c r="M1597" s="31"/>
      <c r="N1597" s="31"/>
      <c r="O1597" s="31"/>
      <c r="P1597" s="31"/>
      <c r="Q1597" s="31"/>
      <c r="R1597" s="31"/>
    </row>
    <row r="1598" spans="6:18" x14ac:dyDescent="0.25">
      <c r="F1598" s="31"/>
      <c r="G1598" s="31"/>
      <c r="H1598" s="31"/>
      <c r="I1598" s="31"/>
      <c r="J1598" s="31"/>
      <c r="K1598" s="31"/>
      <c r="L1598" s="31"/>
      <c r="M1598" s="31"/>
      <c r="N1598" s="31"/>
      <c r="O1598" s="31"/>
      <c r="P1598" s="31"/>
      <c r="Q1598" s="31"/>
      <c r="R1598" s="31"/>
    </row>
    <row r="1599" spans="6:18" x14ac:dyDescent="0.25">
      <c r="F1599" s="31"/>
      <c r="G1599" s="31"/>
      <c r="H1599" s="31"/>
      <c r="I1599" s="31"/>
      <c r="J1599" s="31"/>
      <c r="K1599" s="31"/>
      <c r="L1599" s="31"/>
      <c r="M1599" s="31"/>
      <c r="N1599" s="31"/>
      <c r="O1599" s="31"/>
      <c r="P1599" s="31"/>
      <c r="Q1599" s="31"/>
      <c r="R1599" s="31"/>
    </row>
    <row r="1600" spans="6:18" x14ac:dyDescent="0.25">
      <c r="F1600" s="31"/>
      <c r="G1600" s="31"/>
      <c r="H1600" s="31"/>
      <c r="I1600" s="31"/>
      <c r="J1600" s="31"/>
      <c r="K1600" s="31"/>
      <c r="L1600" s="31"/>
      <c r="M1600" s="31"/>
      <c r="N1600" s="31"/>
      <c r="O1600" s="31"/>
      <c r="P1600" s="31"/>
      <c r="Q1600" s="31"/>
      <c r="R1600" s="31"/>
    </row>
    <row r="1601" spans="6:18" x14ac:dyDescent="0.25">
      <c r="F1601" s="31"/>
      <c r="G1601" s="31"/>
      <c r="H1601" s="31"/>
      <c r="I1601" s="31"/>
      <c r="J1601" s="31"/>
      <c r="K1601" s="31"/>
      <c r="L1601" s="31"/>
      <c r="M1601" s="31"/>
      <c r="N1601" s="31"/>
      <c r="O1601" s="31"/>
      <c r="P1601" s="31"/>
      <c r="Q1601" s="31"/>
      <c r="R1601" s="31"/>
    </row>
    <row r="1602" spans="6:18" x14ac:dyDescent="0.25">
      <c r="F1602" s="31"/>
      <c r="G1602" s="31"/>
      <c r="H1602" s="31"/>
      <c r="I1602" s="31"/>
      <c r="J1602" s="31"/>
      <c r="K1602" s="31"/>
      <c r="L1602" s="31"/>
      <c r="M1602" s="31"/>
      <c r="N1602" s="31"/>
      <c r="O1602" s="31"/>
      <c r="P1602" s="31"/>
      <c r="Q1602" s="31"/>
      <c r="R1602" s="31"/>
    </row>
    <row r="1603" spans="6:18" x14ac:dyDescent="0.25">
      <c r="F1603" s="31"/>
      <c r="G1603" s="31"/>
      <c r="H1603" s="31"/>
      <c r="I1603" s="31"/>
      <c r="J1603" s="31"/>
      <c r="K1603" s="31"/>
      <c r="L1603" s="31"/>
      <c r="M1603" s="31"/>
      <c r="N1603" s="31"/>
      <c r="O1603" s="31"/>
      <c r="P1603" s="31"/>
      <c r="Q1603" s="31"/>
      <c r="R1603" s="31"/>
    </row>
    <row r="1604" spans="6:18" x14ac:dyDescent="0.25">
      <c r="F1604" s="31"/>
      <c r="G1604" s="31"/>
      <c r="H1604" s="31"/>
      <c r="I1604" s="31"/>
      <c r="J1604" s="31"/>
      <c r="K1604" s="31"/>
      <c r="L1604" s="31"/>
      <c r="M1604" s="31"/>
      <c r="N1604" s="31"/>
      <c r="O1604" s="31"/>
      <c r="P1604" s="31"/>
      <c r="Q1604" s="31"/>
      <c r="R1604" s="31"/>
    </row>
    <row r="1605" spans="6:18" x14ac:dyDescent="0.25">
      <c r="F1605" s="31"/>
      <c r="G1605" s="31"/>
      <c r="H1605" s="31"/>
      <c r="I1605" s="31"/>
      <c r="J1605" s="31"/>
      <c r="K1605" s="31"/>
      <c r="L1605" s="31"/>
      <c r="M1605" s="31"/>
      <c r="N1605" s="31"/>
      <c r="O1605" s="31"/>
      <c r="P1605" s="31"/>
      <c r="Q1605" s="31"/>
      <c r="R1605" s="31"/>
    </row>
    <row r="1606" spans="6:18" x14ac:dyDescent="0.25">
      <c r="F1606" s="31"/>
      <c r="G1606" s="31"/>
      <c r="H1606" s="31"/>
      <c r="I1606" s="31"/>
      <c r="J1606" s="31"/>
      <c r="K1606" s="31"/>
      <c r="L1606" s="31"/>
      <c r="M1606" s="31"/>
      <c r="N1606" s="31"/>
      <c r="O1606" s="31"/>
      <c r="P1606" s="31"/>
      <c r="Q1606" s="31"/>
      <c r="R1606" s="31"/>
    </row>
    <row r="1607" spans="6:18" x14ac:dyDescent="0.25">
      <c r="F1607" s="31"/>
      <c r="G1607" s="31"/>
      <c r="H1607" s="31"/>
      <c r="I1607" s="31"/>
      <c r="J1607" s="31"/>
      <c r="K1607" s="31"/>
      <c r="L1607" s="31"/>
      <c r="M1607" s="31"/>
      <c r="N1607" s="31"/>
      <c r="O1607" s="31"/>
      <c r="P1607" s="31"/>
      <c r="Q1607" s="31"/>
      <c r="R1607" s="31"/>
    </row>
    <row r="1608" spans="6:18" x14ac:dyDescent="0.25">
      <c r="F1608" s="31"/>
      <c r="G1608" s="31"/>
      <c r="H1608" s="31"/>
      <c r="I1608" s="31"/>
      <c r="J1608" s="31"/>
      <c r="K1608" s="31"/>
      <c r="L1608" s="31"/>
      <c r="M1608" s="31"/>
      <c r="N1608" s="31"/>
      <c r="O1608" s="31"/>
      <c r="P1608" s="31"/>
      <c r="Q1608" s="31"/>
      <c r="R1608" s="31"/>
    </row>
    <row r="1609" spans="6:18" x14ac:dyDescent="0.25">
      <c r="F1609" s="31"/>
      <c r="G1609" s="31"/>
      <c r="H1609" s="31"/>
      <c r="I1609" s="31"/>
      <c r="J1609" s="31"/>
      <c r="K1609" s="31"/>
      <c r="L1609" s="31"/>
      <c r="M1609" s="31"/>
      <c r="N1609" s="31"/>
      <c r="O1609" s="31"/>
      <c r="P1609" s="31"/>
      <c r="Q1609" s="31"/>
      <c r="R1609" s="31"/>
    </row>
    <row r="1610" spans="6:18" x14ac:dyDescent="0.25">
      <c r="F1610" s="31"/>
      <c r="G1610" s="31"/>
      <c r="H1610" s="31"/>
      <c r="I1610" s="31"/>
      <c r="J1610" s="31"/>
      <c r="K1610" s="31"/>
      <c r="L1610" s="31"/>
      <c r="M1610" s="31"/>
      <c r="N1610" s="31"/>
      <c r="O1610" s="31"/>
      <c r="P1610" s="31"/>
      <c r="Q1610" s="31"/>
      <c r="R1610" s="31"/>
    </row>
    <row r="1611" spans="6:18" x14ac:dyDescent="0.25">
      <c r="F1611" s="31"/>
      <c r="G1611" s="31"/>
      <c r="H1611" s="31"/>
      <c r="I1611" s="31"/>
      <c r="J1611" s="31"/>
      <c r="K1611" s="31"/>
      <c r="L1611" s="31"/>
      <c r="M1611" s="31"/>
      <c r="N1611" s="31"/>
      <c r="O1611" s="31"/>
      <c r="P1611" s="31"/>
      <c r="Q1611" s="31"/>
      <c r="R1611" s="31"/>
    </row>
    <row r="1612" spans="6:18" x14ac:dyDescent="0.25">
      <c r="F1612" s="31"/>
      <c r="G1612" s="31"/>
      <c r="H1612" s="31"/>
      <c r="I1612" s="31"/>
      <c r="J1612" s="31"/>
      <c r="K1612" s="31"/>
      <c r="L1612" s="31"/>
      <c r="M1612" s="31"/>
      <c r="N1612" s="31"/>
      <c r="O1612" s="31"/>
      <c r="P1612" s="31"/>
      <c r="Q1612" s="31"/>
      <c r="R1612" s="31"/>
    </row>
    <row r="1613" spans="6:18" x14ac:dyDescent="0.25">
      <c r="F1613" s="31"/>
      <c r="G1613" s="31"/>
      <c r="H1613" s="31"/>
      <c r="I1613" s="31"/>
      <c r="J1613" s="31"/>
      <c r="K1613" s="31"/>
      <c r="L1613" s="31"/>
      <c r="M1613" s="31"/>
      <c r="N1613" s="31"/>
      <c r="O1613" s="31"/>
      <c r="P1613" s="31"/>
      <c r="Q1613" s="31"/>
      <c r="R1613" s="31"/>
    </row>
    <row r="1614" spans="6:18" x14ac:dyDescent="0.25">
      <c r="F1614" s="31"/>
      <c r="G1614" s="31"/>
      <c r="H1614" s="31"/>
      <c r="I1614" s="31"/>
      <c r="J1614" s="31"/>
      <c r="K1614" s="31"/>
      <c r="L1614" s="31"/>
      <c r="M1614" s="31"/>
      <c r="N1614" s="31"/>
      <c r="O1614" s="31"/>
      <c r="P1614" s="31"/>
      <c r="Q1614" s="31"/>
      <c r="R1614" s="31"/>
    </row>
    <row r="1615" spans="6:18" x14ac:dyDescent="0.25">
      <c r="F1615" s="31"/>
      <c r="G1615" s="31"/>
      <c r="H1615" s="31"/>
      <c r="I1615" s="31"/>
      <c r="J1615" s="31"/>
      <c r="K1615" s="31"/>
      <c r="L1615" s="31"/>
      <c r="M1615" s="31"/>
      <c r="N1615" s="31"/>
      <c r="O1615" s="31"/>
      <c r="P1615" s="31"/>
      <c r="Q1615" s="31"/>
      <c r="R1615" s="31"/>
    </row>
    <row r="1616" spans="6:18" x14ac:dyDescent="0.25">
      <c r="F1616" s="31"/>
      <c r="G1616" s="31"/>
      <c r="H1616" s="31"/>
      <c r="I1616" s="31"/>
      <c r="J1616" s="31"/>
      <c r="K1616" s="31"/>
      <c r="L1616" s="31"/>
      <c r="M1616" s="31"/>
      <c r="N1616" s="31"/>
      <c r="O1616" s="31"/>
      <c r="P1616" s="31"/>
      <c r="Q1616" s="31"/>
      <c r="R1616" s="31"/>
    </row>
    <row r="1617" spans="6:18" x14ac:dyDescent="0.25">
      <c r="F1617" s="31"/>
      <c r="G1617" s="31"/>
      <c r="H1617" s="31"/>
      <c r="I1617" s="31"/>
      <c r="J1617" s="31"/>
      <c r="K1617" s="31"/>
      <c r="L1617" s="31"/>
      <c r="M1617" s="31"/>
      <c r="N1617" s="31"/>
      <c r="O1617" s="31"/>
      <c r="P1617" s="31"/>
      <c r="Q1617" s="31"/>
      <c r="R1617" s="31"/>
    </row>
    <row r="1618" spans="6:18" x14ac:dyDescent="0.25">
      <c r="F1618" s="31"/>
      <c r="G1618" s="31"/>
      <c r="H1618" s="31"/>
      <c r="I1618" s="31"/>
      <c r="J1618" s="31"/>
      <c r="K1618" s="31"/>
      <c r="L1618" s="31"/>
      <c r="M1618" s="31"/>
      <c r="N1618" s="31"/>
      <c r="O1618" s="31"/>
      <c r="P1618" s="31"/>
      <c r="Q1618" s="31"/>
      <c r="R1618" s="31"/>
    </row>
    <row r="1619" spans="6:18" x14ac:dyDescent="0.25">
      <c r="F1619" s="31"/>
      <c r="G1619" s="31"/>
      <c r="H1619" s="31"/>
      <c r="I1619" s="31"/>
      <c r="J1619" s="31"/>
      <c r="K1619" s="31"/>
      <c r="L1619" s="31"/>
      <c r="M1619" s="31"/>
      <c r="N1619" s="31"/>
      <c r="O1619" s="31"/>
      <c r="P1619" s="31"/>
      <c r="Q1619" s="31"/>
      <c r="R1619" s="31"/>
    </row>
    <row r="1620" spans="6:18" x14ac:dyDescent="0.25">
      <c r="F1620" s="31"/>
      <c r="G1620" s="31"/>
      <c r="H1620" s="31"/>
      <c r="I1620" s="31"/>
      <c r="J1620" s="31"/>
      <c r="K1620" s="31"/>
      <c r="L1620" s="31"/>
      <c r="M1620" s="31"/>
      <c r="N1620" s="31"/>
      <c r="O1620" s="31"/>
      <c r="P1620" s="31"/>
      <c r="Q1620" s="31"/>
      <c r="R1620" s="31"/>
    </row>
    <row r="1621" spans="6:18" x14ac:dyDescent="0.25">
      <c r="F1621" s="31"/>
      <c r="G1621" s="31"/>
      <c r="H1621" s="31"/>
      <c r="I1621" s="31"/>
      <c r="J1621" s="31"/>
      <c r="K1621" s="31"/>
      <c r="L1621" s="31"/>
      <c r="M1621" s="31"/>
      <c r="N1621" s="31"/>
      <c r="O1621" s="31"/>
      <c r="P1621" s="31"/>
      <c r="Q1621" s="31"/>
      <c r="R1621" s="31"/>
    </row>
    <row r="1622" spans="6:18" x14ac:dyDescent="0.25">
      <c r="F1622" s="31"/>
      <c r="G1622" s="31"/>
      <c r="H1622" s="31"/>
      <c r="I1622" s="31"/>
      <c r="J1622" s="31"/>
      <c r="K1622" s="31"/>
      <c r="L1622" s="31"/>
      <c r="M1622" s="31"/>
      <c r="N1622" s="31"/>
      <c r="O1622" s="31"/>
      <c r="P1622" s="31"/>
      <c r="Q1622" s="31"/>
      <c r="R1622" s="31"/>
    </row>
    <row r="1623" spans="6:18" x14ac:dyDescent="0.25">
      <c r="F1623" s="31"/>
      <c r="G1623" s="31"/>
      <c r="H1623" s="31"/>
      <c r="I1623" s="31"/>
      <c r="J1623" s="31"/>
      <c r="K1623" s="31"/>
      <c r="L1623" s="31"/>
      <c r="M1623" s="31"/>
      <c r="N1623" s="31"/>
      <c r="O1623" s="31"/>
      <c r="P1623" s="31"/>
      <c r="Q1623" s="31"/>
      <c r="R1623" s="31"/>
    </row>
    <row r="1624" spans="6:18" x14ac:dyDescent="0.25">
      <c r="F1624" s="31"/>
      <c r="G1624" s="31"/>
      <c r="H1624" s="31"/>
      <c r="I1624" s="31"/>
      <c r="J1624" s="31"/>
      <c r="K1624" s="31"/>
      <c r="L1624" s="31"/>
      <c r="M1624" s="31"/>
      <c r="N1624" s="31"/>
      <c r="O1624" s="31"/>
      <c r="P1624" s="31"/>
      <c r="Q1624" s="31"/>
      <c r="R1624" s="31"/>
    </row>
    <row r="1625" spans="6:18" x14ac:dyDescent="0.25">
      <c r="F1625" s="31"/>
      <c r="G1625" s="31"/>
      <c r="H1625" s="31"/>
      <c r="I1625" s="31"/>
      <c r="J1625" s="31"/>
      <c r="K1625" s="31"/>
      <c r="L1625" s="31"/>
      <c r="M1625" s="31"/>
      <c r="N1625" s="31"/>
      <c r="O1625" s="31"/>
      <c r="P1625" s="31"/>
      <c r="Q1625" s="31"/>
      <c r="R1625" s="31"/>
    </row>
    <row r="1626" spans="6:18" x14ac:dyDescent="0.25">
      <c r="F1626" s="31"/>
      <c r="G1626" s="31"/>
      <c r="H1626" s="31"/>
      <c r="I1626" s="31"/>
      <c r="J1626" s="31"/>
      <c r="K1626" s="31"/>
      <c r="L1626" s="31"/>
      <c r="M1626" s="31"/>
      <c r="N1626" s="31"/>
      <c r="O1626" s="31"/>
      <c r="P1626" s="31"/>
      <c r="Q1626" s="31"/>
      <c r="R1626" s="31"/>
    </row>
    <row r="1627" spans="6:18" x14ac:dyDescent="0.25">
      <c r="F1627" s="31"/>
      <c r="G1627" s="31"/>
      <c r="H1627" s="31"/>
      <c r="I1627" s="31"/>
      <c r="J1627" s="31"/>
      <c r="K1627" s="31"/>
      <c r="L1627" s="31"/>
      <c r="M1627" s="31"/>
      <c r="N1627" s="31"/>
      <c r="O1627" s="31"/>
      <c r="P1627" s="31"/>
      <c r="Q1627" s="31"/>
      <c r="R1627" s="31"/>
    </row>
    <row r="1628" spans="6:18" x14ac:dyDescent="0.25">
      <c r="F1628" s="31"/>
      <c r="G1628" s="31"/>
      <c r="H1628" s="31"/>
      <c r="I1628" s="31"/>
      <c r="J1628" s="31"/>
      <c r="K1628" s="31"/>
      <c r="L1628" s="31"/>
      <c r="M1628" s="31"/>
      <c r="N1628" s="31"/>
      <c r="O1628" s="31"/>
      <c r="P1628" s="31"/>
      <c r="Q1628" s="31"/>
      <c r="R1628" s="31"/>
    </row>
    <row r="1629" spans="6:18" x14ac:dyDescent="0.25">
      <c r="F1629" s="31"/>
      <c r="G1629" s="31"/>
      <c r="H1629" s="31"/>
      <c r="I1629" s="31"/>
      <c r="J1629" s="31"/>
      <c r="K1629" s="31"/>
      <c r="L1629" s="31"/>
      <c r="M1629" s="31"/>
      <c r="N1629" s="31"/>
      <c r="O1629" s="31"/>
      <c r="P1629" s="31"/>
      <c r="Q1629" s="31"/>
      <c r="R1629" s="31"/>
    </row>
    <row r="1630" spans="6:18" x14ac:dyDescent="0.25">
      <c r="F1630" s="31"/>
      <c r="G1630" s="31"/>
      <c r="H1630" s="31"/>
      <c r="I1630" s="31"/>
      <c r="J1630" s="31"/>
      <c r="K1630" s="31"/>
      <c r="L1630" s="31"/>
      <c r="M1630" s="31"/>
      <c r="N1630" s="31"/>
      <c r="O1630" s="31"/>
      <c r="P1630" s="31"/>
      <c r="Q1630" s="31"/>
      <c r="R1630" s="31"/>
    </row>
    <row r="1631" spans="6:18" x14ac:dyDescent="0.25">
      <c r="F1631" s="31"/>
      <c r="G1631" s="31"/>
      <c r="H1631" s="31"/>
      <c r="I1631" s="31"/>
      <c r="J1631" s="31"/>
      <c r="K1631" s="31"/>
      <c r="L1631" s="31"/>
      <c r="M1631" s="31"/>
      <c r="N1631" s="31"/>
      <c r="O1631" s="31"/>
      <c r="P1631" s="31"/>
      <c r="Q1631" s="31"/>
      <c r="R1631" s="31"/>
    </row>
    <row r="1632" spans="6:18" x14ac:dyDescent="0.25">
      <c r="F1632" s="31"/>
      <c r="G1632" s="31"/>
      <c r="H1632" s="31"/>
      <c r="I1632" s="31"/>
      <c r="J1632" s="31"/>
      <c r="K1632" s="31"/>
      <c r="L1632" s="31"/>
      <c r="M1632" s="31"/>
      <c r="N1632" s="31"/>
      <c r="O1632" s="31"/>
      <c r="P1632" s="31"/>
      <c r="Q1632" s="31"/>
      <c r="R1632" s="31"/>
    </row>
    <row r="1633" spans="6:18" x14ac:dyDescent="0.25">
      <c r="F1633" s="31"/>
      <c r="G1633" s="31"/>
      <c r="H1633" s="31"/>
      <c r="I1633" s="31"/>
      <c r="J1633" s="31"/>
      <c r="K1633" s="31"/>
      <c r="L1633" s="31"/>
      <c r="M1633" s="31"/>
      <c r="N1633" s="31"/>
      <c r="O1633" s="31"/>
      <c r="P1633" s="31"/>
      <c r="Q1633" s="31"/>
      <c r="R1633" s="31"/>
    </row>
    <row r="1634" spans="6:18" x14ac:dyDescent="0.25">
      <c r="F1634" s="31"/>
      <c r="G1634" s="31"/>
      <c r="H1634" s="31"/>
      <c r="I1634" s="31"/>
      <c r="J1634" s="31"/>
      <c r="K1634" s="31"/>
      <c r="L1634" s="31"/>
      <c r="M1634" s="31"/>
      <c r="N1634" s="31"/>
      <c r="O1634" s="31"/>
      <c r="P1634" s="31"/>
      <c r="Q1634" s="31"/>
      <c r="R1634" s="31"/>
    </row>
    <row r="1635" spans="6:18" x14ac:dyDescent="0.25">
      <c r="F1635" s="31"/>
      <c r="G1635" s="31"/>
      <c r="H1635" s="31"/>
      <c r="I1635" s="31"/>
      <c r="J1635" s="31"/>
      <c r="K1635" s="31"/>
      <c r="L1635" s="31"/>
      <c r="M1635" s="31"/>
      <c r="N1635" s="31"/>
      <c r="O1635" s="31"/>
      <c r="P1635" s="31"/>
      <c r="Q1635" s="31"/>
      <c r="R1635" s="31"/>
    </row>
    <row r="1636" spans="6:18" x14ac:dyDescent="0.25">
      <c r="F1636" s="31"/>
      <c r="G1636" s="31"/>
      <c r="H1636" s="31"/>
      <c r="I1636" s="31"/>
      <c r="J1636" s="31"/>
      <c r="K1636" s="31"/>
      <c r="L1636" s="31"/>
      <c r="M1636" s="31"/>
      <c r="N1636" s="31"/>
      <c r="O1636" s="31"/>
      <c r="P1636" s="31"/>
      <c r="Q1636" s="31"/>
      <c r="R1636" s="31"/>
    </row>
    <row r="1637" spans="6:18" x14ac:dyDescent="0.25">
      <c r="F1637" s="31"/>
      <c r="G1637" s="31"/>
      <c r="H1637" s="31"/>
      <c r="I1637" s="31"/>
      <c r="J1637" s="31"/>
      <c r="K1637" s="31"/>
      <c r="L1637" s="31"/>
      <c r="M1637" s="31"/>
      <c r="N1637" s="31"/>
      <c r="O1637" s="31"/>
      <c r="P1637" s="31"/>
      <c r="Q1637" s="31"/>
      <c r="R1637" s="31"/>
    </row>
    <row r="1638" spans="6:18" x14ac:dyDescent="0.25">
      <c r="F1638" s="31"/>
      <c r="G1638" s="31"/>
      <c r="H1638" s="31"/>
      <c r="I1638" s="31"/>
      <c r="J1638" s="31"/>
      <c r="K1638" s="31"/>
      <c r="L1638" s="31"/>
      <c r="M1638" s="31"/>
      <c r="N1638" s="31"/>
      <c r="O1638" s="31"/>
      <c r="P1638" s="31"/>
      <c r="Q1638" s="31"/>
      <c r="R1638" s="31"/>
    </row>
    <row r="1639" spans="6:18" x14ac:dyDescent="0.25">
      <c r="F1639" s="31"/>
      <c r="G1639" s="31"/>
      <c r="H1639" s="31"/>
      <c r="I1639" s="31"/>
      <c r="J1639" s="31"/>
      <c r="K1639" s="31"/>
      <c r="L1639" s="31"/>
      <c r="M1639" s="31"/>
      <c r="N1639" s="31"/>
      <c r="O1639" s="31"/>
      <c r="P1639" s="31"/>
      <c r="Q1639" s="31"/>
      <c r="R1639" s="31"/>
    </row>
    <row r="1640" spans="6:18" x14ac:dyDescent="0.25">
      <c r="F1640" s="31"/>
      <c r="G1640" s="31"/>
      <c r="H1640" s="31"/>
      <c r="I1640" s="31"/>
      <c r="J1640" s="31"/>
      <c r="K1640" s="31"/>
      <c r="L1640" s="31"/>
      <c r="M1640" s="31"/>
      <c r="N1640" s="31"/>
      <c r="O1640" s="31"/>
      <c r="P1640" s="31"/>
      <c r="Q1640" s="31"/>
      <c r="R1640" s="31"/>
    </row>
    <row r="1641" spans="6:18" x14ac:dyDescent="0.25">
      <c r="F1641" s="31"/>
      <c r="G1641" s="31"/>
      <c r="H1641" s="31"/>
      <c r="I1641" s="31"/>
      <c r="J1641" s="31"/>
      <c r="K1641" s="31"/>
      <c r="L1641" s="31"/>
      <c r="M1641" s="31"/>
      <c r="N1641" s="31"/>
      <c r="O1641" s="31"/>
      <c r="P1641" s="31"/>
      <c r="Q1641" s="31"/>
      <c r="R1641" s="31"/>
    </row>
    <row r="1642" spans="6:18" x14ac:dyDescent="0.25">
      <c r="F1642" s="31"/>
      <c r="G1642" s="31"/>
      <c r="H1642" s="31"/>
      <c r="I1642" s="31"/>
      <c r="J1642" s="31"/>
      <c r="K1642" s="31"/>
      <c r="L1642" s="31"/>
      <c r="M1642" s="31"/>
      <c r="N1642" s="31"/>
      <c r="O1642" s="31"/>
      <c r="P1642" s="31"/>
      <c r="Q1642" s="31"/>
      <c r="R1642" s="31"/>
    </row>
    <row r="1643" spans="6:18" x14ac:dyDescent="0.25">
      <c r="F1643" s="31"/>
      <c r="G1643" s="31"/>
      <c r="H1643" s="31"/>
      <c r="I1643" s="31"/>
      <c r="J1643" s="31"/>
      <c r="K1643" s="31"/>
      <c r="L1643" s="31"/>
      <c r="M1643" s="31"/>
      <c r="N1643" s="31"/>
      <c r="O1643" s="31"/>
      <c r="P1643" s="31"/>
      <c r="Q1643" s="31"/>
      <c r="R1643" s="31"/>
    </row>
    <row r="1644" spans="6:18" x14ac:dyDescent="0.25">
      <c r="F1644" s="31"/>
      <c r="G1644" s="31"/>
      <c r="H1644" s="31"/>
      <c r="I1644" s="31"/>
      <c r="J1644" s="31"/>
      <c r="K1644" s="31"/>
      <c r="L1644" s="31"/>
      <c r="M1644" s="31"/>
      <c r="N1644" s="31"/>
      <c r="O1644" s="31"/>
      <c r="P1644" s="31"/>
      <c r="Q1644" s="31"/>
      <c r="R1644" s="31"/>
    </row>
    <row r="1645" spans="6:18" x14ac:dyDescent="0.25">
      <c r="F1645" s="31"/>
      <c r="G1645" s="31"/>
      <c r="H1645" s="31"/>
      <c r="I1645" s="31"/>
      <c r="J1645" s="31"/>
      <c r="K1645" s="31"/>
      <c r="L1645" s="31"/>
      <c r="M1645" s="31"/>
      <c r="N1645" s="31"/>
      <c r="O1645" s="31"/>
      <c r="P1645" s="31"/>
      <c r="Q1645" s="31"/>
      <c r="R1645" s="31"/>
    </row>
    <row r="1646" spans="6:18" x14ac:dyDescent="0.25">
      <c r="F1646" s="31"/>
      <c r="G1646" s="31"/>
      <c r="H1646" s="31"/>
      <c r="I1646" s="31"/>
      <c r="J1646" s="31"/>
      <c r="K1646" s="31"/>
      <c r="L1646" s="31"/>
      <c r="M1646" s="31"/>
      <c r="N1646" s="31"/>
      <c r="O1646" s="31"/>
      <c r="P1646" s="31"/>
      <c r="Q1646" s="31"/>
      <c r="R1646" s="31"/>
    </row>
    <row r="1647" spans="6:18" x14ac:dyDescent="0.25">
      <c r="F1647" s="31"/>
      <c r="G1647" s="31"/>
      <c r="H1647" s="31"/>
      <c r="I1647" s="31"/>
      <c r="J1647" s="31"/>
      <c r="K1647" s="31"/>
      <c r="L1647" s="31"/>
      <c r="M1647" s="31"/>
      <c r="N1647" s="31"/>
      <c r="O1647" s="31"/>
      <c r="P1647" s="31"/>
      <c r="Q1647" s="31"/>
      <c r="R1647" s="31"/>
    </row>
    <row r="1648" spans="6:18" x14ac:dyDescent="0.25">
      <c r="F1648" s="31"/>
      <c r="G1648" s="31"/>
      <c r="H1648" s="31"/>
      <c r="I1648" s="31"/>
      <c r="J1648" s="31"/>
      <c r="K1648" s="31"/>
      <c r="L1648" s="31"/>
      <c r="M1648" s="31"/>
      <c r="N1648" s="31"/>
      <c r="O1648" s="31"/>
      <c r="P1648" s="31"/>
      <c r="Q1648" s="31"/>
      <c r="R1648" s="31"/>
    </row>
    <row r="1649" spans="6:18" x14ac:dyDescent="0.25">
      <c r="F1649" s="31"/>
      <c r="G1649" s="31"/>
      <c r="H1649" s="31"/>
      <c r="I1649" s="31"/>
      <c r="J1649" s="31"/>
      <c r="K1649" s="31"/>
      <c r="L1649" s="31"/>
      <c r="M1649" s="31"/>
      <c r="N1649" s="31"/>
      <c r="O1649" s="31"/>
      <c r="P1649" s="31"/>
      <c r="Q1649" s="31"/>
      <c r="R1649" s="31"/>
    </row>
    <row r="1650" spans="6:18" x14ac:dyDescent="0.25">
      <c r="F1650" s="31"/>
      <c r="G1650" s="31"/>
      <c r="H1650" s="31"/>
      <c r="I1650" s="31"/>
      <c r="J1650" s="31"/>
      <c r="K1650" s="31"/>
      <c r="L1650" s="31"/>
      <c r="M1650" s="31"/>
      <c r="N1650" s="31"/>
      <c r="O1650" s="31"/>
      <c r="P1650" s="31"/>
      <c r="Q1650" s="31"/>
      <c r="R1650" s="31"/>
    </row>
    <row r="1651" spans="6:18" x14ac:dyDescent="0.25">
      <c r="F1651" s="31"/>
      <c r="G1651" s="31"/>
      <c r="H1651" s="31"/>
      <c r="I1651" s="31"/>
      <c r="J1651" s="31"/>
      <c r="K1651" s="31"/>
      <c r="L1651" s="31"/>
      <c r="M1651" s="31"/>
      <c r="N1651" s="31"/>
      <c r="O1651" s="31"/>
      <c r="P1651" s="31"/>
      <c r="Q1651" s="31"/>
      <c r="R1651" s="31"/>
    </row>
    <row r="1652" spans="6:18" x14ac:dyDescent="0.25">
      <c r="F1652" s="31"/>
      <c r="G1652" s="31"/>
      <c r="H1652" s="31"/>
      <c r="I1652" s="31"/>
      <c r="J1652" s="31"/>
      <c r="K1652" s="31"/>
      <c r="L1652" s="31"/>
      <c r="M1652" s="31"/>
      <c r="N1652" s="31"/>
      <c r="O1652" s="31"/>
      <c r="P1652" s="31"/>
      <c r="Q1652" s="31"/>
      <c r="R1652" s="31"/>
    </row>
    <row r="1653" spans="6:18" x14ac:dyDescent="0.25">
      <c r="F1653" s="31"/>
      <c r="G1653" s="31"/>
      <c r="H1653" s="31"/>
      <c r="I1653" s="31"/>
      <c r="J1653" s="31"/>
      <c r="K1653" s="31"/>
      <c r="L1653" s="31"/>
      <c r="M1653" s="31"/>
      <c r="N1653" s="31"/>
      <c r="O1653" s="31"/>
      <c r="P1653" s="31"/>
      <c r="Q1653" s="31"/>
      <c r="R1653" s="31"/>
    </row>
    <row r="1654" spans="6:18" x14ac:dyDescent="0.25">
      <c r="F1654" s="31"/>
      <c r="G1654" s="31"/>
      <c r="H1654" s="31"/>
      <c r="I1654" s="31"/>
      <c r="J1654" s="31"/>
      <c r="K1654" s="31"/>
      <c r="L1654" s="31"/>
      <c r="M1654" s="31"/>
      <c r="N1654" s="31"/>
      <c r="O1654" s="31"/>
      <c r="P1654" s="31"/>
      <c r="Q1654" s="31"/>
      <c r="R1654" s="31"/>
    </row>
    <row r="1655" spans="6:18" x14ac:dyDescent="0.25">
      <c r="F1655" s="31"/>
      <c r="G1655" s="31"/>
      <c r="H1655" s="31"/>
      <c r="I1655" s="31"/>
      <c r="J1655" s="31"/>
      <c r="K1655" s="31"/>
      <c r="L1655" s="31"/>
      <c r="M1655" s="31"/>
      <c r="N1655" s="31"/>
      <c r="O1655" s="31"/>
      <c r="P1655" s="31"/>
      <c r="Q1655" s="31"/>
      <c r="R1655" s="31"/>
    </row>
    <row r="1656" spans="6:18" x14ac:dyDescent="0.25">
      <c r="F1656" s="31"/>
      <c r="G1656" s="31"/>
      <c r="H1656" s="31"/>
      <c r="I1656" s="31"/>
      <c r="J1656" s="31"/>
      <c r="K1656" s="31"/>
      <c r="L1656" s="31"/>
      <c r="M1656" s="31"/>
      <c r="N1656" s="31"/>
      <c r="O1656" s="31"/>
      <c r="P1656" s="31"/>
      <c r="Q1656" s="31"/>
      <c r="R1656" s="31"/>
    </row>
    <row r="1657" spans="6:18" x14ac:dyDescent="0.25">
      <c r="F1657" s="31"/>
      <c r="G1657" s="31"/>
      <c r="H1657" s="31"/>
      <c r="I1657" s="31"/>
      <c r="J1657" s="31"/>
      <c r="K1657" s="31"/>
      <c r="L1657" s="31"/>
      <c r="M1657" s="31"/>
      <c r="N1657" s="31"/>
      <c r="O1657" s="31"/>
      <c r="P1657" s="31"/>
      <c r="Q1657" s="31"/>
      <c r="R1657" s="31"/>
    </row>
    <row r="1658" spans="6:18" x14ac:dyDescent="0.25">
      <c r="F1658" s="31"/>
      <c r="G1658" s="31"/>
      <c r="H1658" s="31"/>
      <c r="I1658" s="31"/>
      <c r="J1658" s="31"/>
      <c r="K1658" s="31"/>
      <c r="L1658" s="31"/>
      <c r="M1658" s="31"/>
      <c r="N1658" s="31"/>
      <c r="O1658" s="31"/>
      <c r="P1658" s="31"/>
      <c r="Q1658" s="31"/>
      <c r="R1658" s="31"/>
    </row>
    <row r="1659" spans="6:18" x14ac:dyDescent="0.25">
      <c r="F1659" s="31"/>
      <c r="G1659" s="31"/>
      <c r="H1659" s="31"/>
      <c r="I1659" s="31"/>
      <c r="J1659" s="31"/>
      <c r="K1659" s="31"/>
      <c r="L1659" s="31"/>
      <c r="M1659" s="31"/>
      <c r="N1659" s="31"/>
      <c r="O1659" s="31"/>
      <c r="P1659" s="31"/>
      <c r="Q1659" s="31"/>
      <c r="R1659" s="31"/>
    </row>
    <row r="1660" spans="6:18" x14ac:dyDescent="0.25">
      <c r="F1660" s="31"/>
      <c r="G1660" s="31"/>
      <c r="H1660" s="31"/>
      <c r="I1660" s="31"/>
      <c r="J1660" s="31"/>
      <c r="K1660" s="31"/>
      <c r="L1660" s="31"/>
      <c r="M1660" s="31"/>
      <c r="N1660" s="31"/>
      <c r="O1660" s="31"/>
      <c r="P1660" s="31"/>
      <c r="Q1660" s="31"/>
      <c r="R1660" s="31"/>
    </row>
    <row r="1661" spans="6:18" x14ac:dyDescent="0.25">
      <c r="F1661" s="31"/>
      <c r="G1661" s="31"/>
      <c r="H1661" s="31"/>
      <c r="I1661" s="31"/>
      <c r="J1661" s="31"/>
      <c r="K1661" s="31"/>
      <c r="L1661" s="31"/>
      <c r="M1661" s="31"/>
      <c r="N1661" s="31"/>
      <c r="O1661" s="31"/>
      <c r="P1661" s="31"/>
      <c r="Q1661" s="31"/>
      <c r="R1661" s="31"/>
    </row>
    <row r="1662" spans="6:18" x14ac:dyDescent="0.25">
      <c r="F1662" s="31"/>
      <c r="G1662" s="31"/>
      <c r="H1662" s="31"/>
      <c r="I1662" s="31"/>
      <c r="J1662" s="31"/>
      <c r="K1662" s="31"/>
      <c r="L1662" s="31"/>
      <c r="M1662" s="31"/>
      <c r="N1662" s="31"/>
      <c r="O1662" s="31"/>
      <c r="P1662" s="31"/>
      <c r="Q1662" s="31"/>
      <c r="R1662" s="31"/>
    </row>
    <row r="1663" spans="6:18" x14ac:dyDescent="0.25">
      <c r="F1663" s="31"/>
      <c r="G1663" s="31"/>
      <c r="H1663" s="31"/>
      <c r="I1663" s="31"/>
      <c r="J1663" s="31"/>
      <c r="K1663" s="31"/>
      <c r="L1663" s="31"/>
      <c r="M1663" s="31"/>
      <c r="N1663" s="31"/>
      <c r="O1663" s="31"/>
      <c r="P1663" s="31"/>
      <c r="Q1663" s="31"/>
      <c r="R1663" s="31"/>
    </row>
    <row r="1664" spans="6:18" x14ac:dyDescent="0.25">
      <c r="F1664" s="31"/>
      <c r="G1664" s="31"/>
      <c r="H1664" s="31"/>
      <c r="I1664" s="31"/>
      <c r="J1664" s="31"/>
      <c r="K1664" s="31"/>
      <c r="L1664" s="31"/>
      <c r="M1664" s="31"/>
      <c r="N1664" s="31"/>
      <c r="O1664" s="31"/>
      <c r="P1664" s="31"/>
      <c r="Q1664" s="31"/>
      <c r="R1664" s="31"/>
    </row>
    <row r="1665" spans="6:18" x14ac:dyDescent="0.25">
      <c r="F1665" s="31"/>
      <c r="G1665" s="31"/>
      <c r="H1665" s="31"/>
      <c r="I1665" s="31"/>
      <c r="J1665" s="31"/>
      <c r="K1665" s="31"/>
      <c r="L1665" s="31"/>
      <c r="M1665" s="31"/>
      <c r="N1665" s="31"/>
      <c r="O1665" s="31"/>
      <c r="P1665" s="31"/>
      <c r="Q1665" s="31"/>
      <c r="R1665" s="31"/>
    </row>
    <row r="1666" spans="6:18" x14ac:dyDescent="0.25">
      <c r="F1666" s="31"/>
      <c r="G1666" s="31"/>
      <c r="H1666" s="31"/>
      <c r="I1666" s="31"/>
      <c r="J1666" s="31"/>
      <c r="K1666" s="31"/>
      <c r="L1666" s="31"/>
      <c r="M1666" s="31"/>
      <c r="N1666" s="31"/>
      <c r="O1666" s="31"/>
      <c r="P1666" s="31"/>
      <c r="Q1666" s="31"/>
      <c r="R1666" s="31"/>
    </row>
    <row r="1667" spans="6:18" x14ac:dyDescent="0.25">
      <c r="F1667" s="31"/>
      <c r="G1667" s="31"/>
      <c r="H1667" s="31"/>
      <c r="I1667" s="31"/>
      <c r="J1667" s="31"/>
      <c r="K1667" s="31"/>
      <c r="L1667" s="31"/>
      <c r="M1667" s="31"/>
      <c r="N1667" s="31"/>
      <c r="O1667" s="31"/>
      <c r="P1667" s="31"/>
      <c r="Q1667" s="31"/>
      <c r="R1667" s="31"/>
    </row>
    <row r="1668" spans="6:18" x14ac:dyDescent="0.25">
      <c r="F1668" s="31"/>
      <c r="G1668" s="31"/>
      <c r="H1668" s="31"/>
      <c r="I1668" s="31"/>
      <c r="J1668" s="31"/>
      <c r="K1668" s="31"/>
      <c r="L1668" s="31"/>
      <c r="M1668" s="31"/>
      <c r="N1668" s="31"/>
      <c r="O1668" s="31"/>
      <c r="P1668" s="31"/>
      <c r="Q1668" s="31"/>
      <c r="R1668" s="31"/>
    </row>
    <row r="1669" spans="6:18" x14ac:dyDescent="0.25">
      <c r="F1669" s="31"/>
      <c r="G1669" s="31"/>
      <c r="H1669" s="31"/>
      <c r="I1669" s="31"/>
      <c r="J1669" s="31"/>
      <c r="K1669" s="31"/>
      <c r="L1669" s="31"/>
      <c r="M1669" s="31"/>
      <c r="N1669" s="31"/>
      <c r="O1669" s="31"/>
      <c r="P1669" s="31"/>
      <c r="Q1669" s="31"/>
      <c r="R1669" s="31"/>
    </row>
    <row r="1670" spans="6:18" x14ac:dyDescent="0.25">
      <c r="F1670" s="31"/>
      <c r="G1670" s="31"/>
      <c r="H1670" s="31"/>
      <c r="I1670" s="31"/>
      <c r="J1670" s="31"/>
      <c r="K1670" s="31"/>
      <c r="L1670" s="31"/>
      <c r="M1670" s="31"/>
      <c r="N1670" s="31"/>
      <c r="O1670" s="31"/>
      <c r="P1670" s="31"/>
      <c r="Q1670" s="31"/>
      <c r="R1670" s="31"/>
    </row>
    <row r="1671" spans="6:18" x14ac:dyDescent="0.25">
      <c r="F1671" s="31"/>
      <c r="G1671" s="31"/>
      <c r="H1671" s="31"/>
      <c r="I1671" s="31"/>
      <c r="J1671" s="31"/>
      <c r="K1671" s="31"/>
      <c r="L1671" s="31"/>
      <c r="M1671" s="31"/>
      <c r="N1671" s="31"/>
      <c r="O1671" s="31"/>
      <c r="P1671" s="31"/>
      <c r="Q1671" s="31"/>
      <c r="R1671" s="31"/>
    </row>
    <row r="1672" spans="6:18" x14ac:dyDescent="0.25">
      <c r="F1672" s="31"/>
      <c r="G1672" s="31"/>
      <c r="H1672" s="31"/>
      <c r="I1672" s="31"/>
      <c r="J1672" s="31"/>
      <c r="K1672" s="31"/>
      <c r="L1672" s="31"/>
      <c r="M1672" s="31"/>
      <c r="N1672" s="31"/>
      <c r="O1672" s="31"/>
      <c r="P1672" s="31"/>
      <c r="Q1672" s="31"/>
      <c r="R1672" s="31"/>
    </row>
    <row r="1673" spans="6:18" x14ac:dyDescent="0.25">
      <c r="F1673" s="31"/>
      <c r="G1673" s="31"/>
      <c r="H1673" s="31"/>
      <c r="I1673" s="31"/>
      <c r="J1673" s="31"/>
      <c r="K1673" s="31"/>
      <c r="L1673" s="31"/>
      <c r="M1673" s="31"/>
      <c r="N1673" s="31"/>
      <c r="O1673" s="31"/>
      <c r="P1673" s="31"/>
      <c r="Q1673" s="31"/>
      <c r="R1673" s="31"/>
    </row>
    <row r="1674" spans="6:18" x14ac:dyDescent="0.25">
      <c r="F1674" s="31"/>
      <c r="G1674" s="31"/>
      <c r="H1674" s="31"/>
      <c r="I1674" s="31"/>
      <c r="J1674" s="31"/>
      <c r="K1674" s="31"/>
      <c r="L1674" s="31"/>
      <c r="M1674" s="31"/>
      <c r="N1674" s="31"/>
      <c r="O1674" s="31"/>
      <c r="P1674" s="31"/>
      <c r="Q1674" s="31"/>
      <c r="R1674" s="31"/>
    </row>
    <row r="1675" spans="6:18" x14ac:dyDescent="0.25">
      <c r="F1675" s="31"/>
      <c r="G1675" s="31"/>
      <c r="H1675" s="31"/>
      <c r="I1675" s="31"/>
      <c r="J1675" s="31"/>
      <c r="K1675" s="31"/>
      <c r="L1675" s="31"/>
      <c r="M1675" s="31"/>
      <c r="N1675" s="31"/>
      <c r="O1675" s="31"/>
      <c r="P1675" s="31"/>
      <c r="Q1675" s="31"/>
      <c r="R1675" s="31"/>
    </row>
    <row r="1676" spans="6:18" x14ac:dyDescent="0.25">
      <c r="F1676" s="31"/>
      <c r="G1676" s="31"/>
      <c r="H1676" s="31"/>
      <c r="I1676" s="31"/>
      <c r="J1676" s="31"/>
      <c r="K1676" s="31"/>
      <c r="L1676" s="31"/>
      <c r="M1676" s="31"/>
      <c r="N1676" s="31"/>
      <c r="O1676" s="31"/>
      <c r="P1676" s="31"/>
      <c r="Q1676" s="31"/>
      <c r="R1676" s="31"/>
    </row>
    <row r="1677" spans="6:18" x14ac:dyDescent="0.25">
      <c r="F1677" s="31"/>
      <c r="G1677" s="31"/>
      <c r="H1677" s="31"/>
      <c r="I1677" s="31"/>
      <c r="J1677" s="31"/>
      <c r="K1677" s="31"/>
      <c r="L1677" s="31"/>
      <c r="M1677" s="31"/>
      <c r="N1677" s="31"/>
      <c r="O1677" s="31"/>
      <c r="P1677" s="31"/>
      <c r="Q1677" s="31"/>
      <c r="R1677" s="31"/>
    </row>
    <row r="1678" spans="6:18" x14ac:dyDescent="0.25">
      <c r="F1678" s="31"/>
      <c r="G1678" s="31"/>
      <c r="H1678" s="31"/>
      <c r="I1678" s="31"/>
      <c r="J1678" s="31"/>
      <c r="K1678" s="31"/>
      <c r="L1678" s="31"/>
      <c r="M1678" s="31"/>
      <c r="N1678" s="31"/>
      <c r="O1678" s="31"/>
      <c r="P1678" s="31"/>
      <c r="Q1678" s="31"/>
      <c r="R1678" s="31"/>
    </row>
    <row r="1679" spans="6:18" x14ac:dyDescent="0.25">
      <c r="F1679" s="31"/>
      <c r="G1679" s="31"/>
      <c r="H1679" s="31"/>
      <c r="I1679" s="31"/>
      <c r="J1679" s="31"/>
      <c r="K1679" s="31"/>
      <c r="L1679" s="31"/>
      <c r="M1679" s="31"/>
      <c r="N1679" s="31"/>
      <c r="O1679" s="31"/>
      <c r="P1679" s="31"/>
      <c r="Q1679" s="31"/>
      <c r="R1679" s="31"/>
    </row>
    <row r="1680" spans="6:18" x14ac:dyDescent="0.25">
      <c r="F1680" s="31"/>
      <c r="G1680" s="31"/>
      <c r="H1680" s="31"/>
      <c r="I1680" s="31"/>
      <c r="J1680" s="31"/>
      <c r="K1680" s="31"/>
      <c r="L1680" s="31"/>
      <c r="M1680" s="31"/>
      <c r="N1680" s="31"/>
      <c r="O1680" s="31"/>
      <c r="P1680" s="31"/>
      <c r="Q1680" s="31"/>
      <c r="R1680" s="31"/>
    </row>
    <row r="1681" spans="6:18" x14ac:dyDescent="0.25">
      <c r="F1681" s="31"/>
      <c r="G1681" s="31"/>
      <c r="H1681" s="31"/>
      <c r="I1681" s="31"/>
      <c r="J1681" s="31"/>
      <c r="K1681" s="31"/>
      <c r="L1681" s="31"/>
      <c r="M1681" s="31"/>
      <c r="N1681" s="31"/>
      <c r="O1681" s="31"/>
      <c r="P1681" s="31"/>
      <c r="Q1681" s="31"/>
      <c r="R1681" s="31"/>
    </row>
    <row r="1682" spans="6:18" x14ac:dyDescent="0.25">
      <c r="F1682" s="31"/>
      <c r="G1682" s="31"/>
      <c r="H1682" s="31"/>
      <c r="I1682" s="31"/>
      <c r="J1682" s="31"/>
      <c r="K1682" s="31"/>
      <c r="L1682" s="31"/>
      <c r="M1682" s="31"/>
      <c r="N1682" s="31"/>
      <c r="O1682" s="31"/>
      <c r="P1682" s="31"/>
      <c r="Q1682" s="31"/>
      <c r="R1682" s="31"/>
    </row>
    <row r="1683" spans="6:18" x14ac:dyDescent="0.25">
      <c r="F1683" s="31"/>
      <c r="G1683" s="31"/>
      <c r="H1683" s="31"/>
      <c r="I1683" s="31"/>
      <c r="J1683" s="31"/>
      <c r="K1683" s="31"/>
      <c r="L1683" s="31"/>
      <c r="M1683" s="31"/>
      <c r="N1683" s="31"/>
      <c r="O1683" s="31"/>
      <c r="P1683" s="31"/>
      <c r="Q1683" s="31"/>
      <c r="R1683" s="31"/>
    </row>
    <row r="1684" spans="6:18" x14ac:dyDescent="0.25">
      <c r="F1684" s="31"/>
      <c r="G1684" s="31"/>
      <c r="H1684" s="31"/>
      <c r="I1684" s="31"/>
      <c r="J1684" s="31"/>
      <c r="K1684" s="31"/>
      <c r="L1684" s="31"/>
      <c r="M1684" s="31"/>
      <c r="N1684" s="31"/>
      <c r="O1684" s="31"/>
      <c r="P1684" s="31"/>
      <c r="Q1684" s="31"/>
      <c r="R1684" s="31"/>
    </row>
    <row r="1685" spans="6:18" x14ac:dyDescent="0.25">
      <c r="F1685" s="31"/>
      <c r="G1685" s="31"/>
      <c r="H1685" s="31"/>
      <c r="I1685" s="31"/>
      <c r="J1685" s="31"/>
      <c r="K1685" s="31"/>
      <c r="L1685" s="31"/>
      <c r="M1685" s="31"/>
      <c r="N1685" s="31"/>
      <c r="O1685" s="31"/>
      <c r="P1685" s="31"/>
      <c r="Q1685" s="31"/>
      <c r="R1685" s="31"/>
    </row>
    <row r="1686" spans="6:18" x14ac:dyDescent="0.25">
      <c r="F1686" s="31"/>
      <c r="G1686" s="31"/>
      <c r="H1686" s="31"/>
      <c r="I1686" s="31"/>
      <c r="J1686" s="31"/>
      <c r="K1686" s="31"/>
      <c r="L1686" s="31"/>
      <c r="M1686" s="31"/>
      <c r="N1686" s="31"/>
      <c r="O1686" s="31"/>
      <c r="P1686" s="31"/>
      <c r="Q1686" s="31"/>
      <c r="R1686" s="31"/>
    </row>
    <row r="1687" spans="6:18" x14ac:dyDescent="0.25">
      <c r="F1687" s="31"/>
      <c r="G1687" s="31"/>
      <c r="H1687" s="31"/>
      <c r="I1687" s="31"/>
      <c r="J1687" s="31"/>
      <c r="K1687" s="31"/>
      <c r="L1687" s="31"/>
      <c r="M1687" s="31"/>
      <c r="N1687" s="31"/>
      <c r="O1687" s="31"/>
      <c r="P1687" s="31"/>
      <c r="Q1687" s="31"/>
      <c r="R1687" s="31"/>
    </row>
    <row r="1688" spans="6:18" x14ac:dyDescent="0.25">
      <c r="F1688" s="31"/>
      <c r="G1688" s="31"/>
      <c r="H1688" s="31"/>
      <c r="I1688" s="31"/>
      <c r="J1688" s="31"/>
      <c r="K1688" s="31"/>
      <c r="L1688" s="31"/>
      <c r="M1688" s="31"/>
      <c r="N1688" s="31"/>
      <c r="O1688" s="31"/>
      <c r="P1688" s="31"/>
      <c r="Q1688" s="31"/>
      <c r="R1688" s="31"/>
    </row>
    <row r="1689" spans="6:18" x14ac:dyDescent="0.25">
      <c r="F1689" s="31"/>
      <c r="G1689" s="31"/>
      <c r="H1689" s="31"/>
      <c r="I1689" s="31"/>
      <c r="J1689" s="31"/>
      <c r="K1689" s="31"/>
      <c r="L1689" s="31"/>
      <c r="M1689" s="31"/>
      <c r="N1689" s="31"/>
      <c r="O1689" s="31"/>
      <c r="P1689" s="31"/>
      <c r="Q1689" s="31"/>
      <c r="R1689" s="31"/>
    </row>
    <row r="1690" spans="6:18" x14ac:dyDescent="0.25">
      <c r="F1690" s="31"/>
      <c r="G1690" s="31"/>
      <c r="H1690" s="31"/>
      <c r="I1690" s="31"/>
      <c r="J1690" s="31"/>
      <c r="K1690" s="31"/>
      <c r="L1690" s="31"/>
      <c r="M1690" s="31"/>
      <c r="N1690" s="31"/>
      <c r="O1690" s="31"/>
      <c r="P1690" s="31"/>
      <c r="Q1690" s="31"/>
      <c r="R1690" s="31"/>
    </row>
    <row r="1691" spans="6:18" x14ac:dyDescent="0.25">
      <c r="F1691" s="31"/>
      <c r="G1691" s="31"/>
      <c r="H1691" s="31"/>
      <c r="I1691" s="31"/>
      <c r="J1691" s="31"/>
      <c r="K1691" s="31"/>
      <c r="L1691" s="31"/>
      <c r="M1691" s="31"/>
      <c r="N1691" s="31"/>
      <c r="O1691" s="31"/>
      <c r="P1691" s="31"/>
      <c r="Q1691" s="31"/>
      <c r="R1691" s="31"/>
    </row>
    <row r="1692" spans="6:18" x14ac:dyDescent="0.25">
      <c r="F1692" s="31"/>
      <c r="G1692" s="31"/>
      <c r="H1692" s="31"/>
      <c r="I1692" s="31"/>
      <c r="J1692" s="31"/>
      <c r="K1692" s="31"/>
      <c r="L1692" s="31"/>
      <c r="M1692" s="31"/>
      <c r="N1692" s="31"/>
      <c r="O1692" s="31"/>
      <c r="P1692" s="31"/>
      <c r="Q1692" s="31"/>
      <c r="R1692" s="31"/>
    </row>
    <row r="1693" spans="6:18" x14ac:dyDescent="0.25">
      <c r="F1693" s="31"/>
      <c r="G1693" s="31"/>
      <c r="H1693" s="31"/>
      <c r="I1693" s="31"/>
      <c r="J1693" s="31"/>
      <c r="K1693" s="31"/>
      <c r="L1693" s="31"/>
      <c r="M1693" s="31"/>
      <c r="N1693" s="31"/>
      <c r="O1693" s="31"/>
      <c r="P1693" s="31"/>
      <c r="Q1693" s="31"/>
      <c r="R1693" s="31"/>
    </row>
    <row r="1694" spans="6:18" x14ac:dyDescent="0.25">
      <c r="F1694" s="31"/>
      <c r="G1694" s="31"/>
      <c r="H1694" s="31"/>
      <c r="I1694" s="31"/>
      <c r="J1694" s="31"/>
      <c r="K1694" s="31"/>
      <c r="L1694" s="31"/>
      <c r="M1694" s="31"/>
      <c r="N1694" s="31"/>
      <c r="O1694" s="31"/>
      <c r="P1694" s="31"/>
      <c r="Q1694" s="31"/>
      <c r="R1694" s="31"/>
    </row>
    <row r="1695" spans="6:18" x14ac:dyDescent="0.25">
      <c r="F1695" s="31"/>
      <c r="G1695" s="31"/>
      <c r="H1695" s="31"/>
      <c r="I1695" s="31"/>
      <c r="J1695" s="31"/>
      <c r="K1695" s="31"/>
      <c r="L1695" s="31"/>
      <c r="M1695" s="31"/>
      <c r="N1695" s="31"/>
      <c r="O1695" s="31"/>
      <c r="P1695" s="31"/>
      <c r="Q1695" s="31"/>
      <c r="R1695" s="31"/>
    </row>
    <row r="1696" spans="6:18" x14ac:dyDescent="0.25">
      <c r="F1696" s="31"/>
      <c r="G1696" s="31"/>
      <c r="H1696" s="31"/>
      <c r="I1696" s="31"/>
      <c r="J1696" s="31"/>
      <c r="K1696" s="31"/>
      <c r="L1696" s="31"/>
      <c r="M1696" s="31"/>
      <c r="N1696" s="31"/>
      <c r="O1696" s="31"/>
      <c r="P1696" s="31"/>
      <c r="Q1696" s="31"/>
      <c r="R1696" s="31"/>
    </row>
    <row r="1697" spans="6:18" x14ac:dyDescent="0.25">
      <c r="F1697" s="31"/>
      <c r="G1697" s="31"/>
      <c r="H1697" s="31"/>
      <c r="I1697" s="31"/>
      <c r="J1697" s="31"/>
      <c r="K1697" s="31"/>
      <c r="L1697" s="31"/>
      <c r="M1697" s="31"/>
      <c r="N1697" s="31"/>
      <c r="O1697" s="31"/>
      <c r="P1697" s="31"/>
      <c r="Q1697" s="31"/>
      <c r="R1697" s="31"/>
    </row>
    <row r="1698" spans="6:18" x14ac:dyDescent="0.25">
      <c r="F1698" s="31"/>
      <c r="G1698" s="31"/>
      <c r="H1698" s="31"/>
      <c r="I1698" s="31"/>
      <c r="J1698" s="31"/>
      <c r="K1698" s="31"/>
      <c r="L1698" s="31"/>
      <c r="M1698" s="31"/>
      <c r="N1698" s="31"/>
      <c r="O1698" s="31"/>
      <c r="P1698" s="31"/>
      <c r="Q1698" s="31"/>
      <c r="R1698" s="31"/>
    </row>
    <row r="1699" spans="6:18" x14ac:dyDescent="0.25">
      <c r="F1699" s="31"/>
      <c r="G1699" s="31"/>
      <c r="H1699" s="31"/>
      <c r="I1699" s="31"/>
      <c r="J1699" s="31"/>
      <c r="K1699" s="31"/>
      <c r="L1699" s="31"/>
      <c r="M1699" s="31"/>
      <c r="N1699" s="31"/>
      <c r="O1699" s="31"/>
      <c r="P1699" s="31"/>
      <c r="Q1699" s="31"/>
      <c r="R1699" s="31"/>
    </row>
    <row r="1700" spans="6:18" x14ac:dyDescent="0.25">
      <c r="F1700" s="31"/>
      <c r="G1700" s="31"/>
      <c r="H1700" s="31"/>
      <c r="I1700" s="31"/>
      <c r="J1700" s="31"/>
      <c r="K1700" s="31"/>
      <c r="L1700" s="31"/>
      <c r="M1700" s="31"/>
      <c r="N1700" s="31"/>
      <c r="O1700" s="31"/>
      <c r="P1700" s="31"/>
      <c r="Q1700" s="31"/>
      <c r="R1700" s="31"/>
    </row>
    <row r="1701" spans="6:18" x14ac:dyDescent="0.25">
      <c r="F1701" s="31"/>
      <c r="G1701" s="31"/>
      <c r="H1701" s="31"/>
      <c r="I1701" s="31"/>
      <c r="J1701" s="31"/>
      <c r="K1701" s="31"/>
      <c r="L1701" s="31"/>
      <c r="M1701" s="31"/>
      <c r="N1701" s="31"/>
      <c r="O1701" s="31"/>
      <c r="P1701" s="31"/>
      <c r="Q1701" s="31"/>
      <c r="R1701" s="31"/>
    </row>
    <row r="1702" spans="6:18" x14ac:dyDescent="0.25">
      <c r="F1702" s="31"/>
      <c r="G1702" s="31"/>
      <c r="H1702" s="31"/>
      <c r="I1702" s="31"/>
      <c r="J1702" s="31"/>
      <c r="K1702" s="31"/>
      <c r="L1702" s="31"/>
      <c r="M1702" s="31"/>
      <c r="N1702" s="31"/>
      <c r="O1702" s="31"/>
      <c r="P1702" s="31"/>
      <c r="Q1702" s="31"/>
      <c r="R1702" s="31"/>
    </row>
    <row r="1703" spans="6:18" x14ac:dyDescent="0.25">
      <c r="F1703" s="31"/>
      <c r="G1703" s="31"/>
      <c r="H1703" s="31"/>
      <c r="I1703" s="31"/>
      <c r="J1703" s="31"/>
      <c r="K1703" s="31"/>
      <c r="L1703" s="31"/>
      <c r="M1703" s="31"/>
      <c r="N1703" s="31"/>
      <c r="O1703" s="31"/>
      <c r="P1703" s="31"/>
      <c r="Q1703" s="31"/>
      <c r="R1703" s="31"/>
    </row>
    <row r="1704" spans="6:18" x14ac:dyDescent="0.25">
      <c r="F1704" s="31"/>
      <c r="G1704" s="31"/>
      <c r="H1704" s="31"/>
      <c r="I1704" s="31"/>
      <c r="J1704" s="31"/>
      <c r="K1704" s="31"/>
      <c r="L1704" s="31"/>
      <c r="M1704" s="31"/>
      <c r="N1704" s="31"/>
      <c r="O1704" s="31"/>
      <c r="P1704" s="31"/>
      <c r="Q1704" s="31"/>
      <c r="R1704" s="31"/>
    </row>
    <row r="1705" spans="6:18" x14ac:dyDescent="0.25">
      <c r="F1705" s="31"/>
      <c r="G1705" s="31"/>
      <c r="H1705" s="31"/>
      <c r="I1705" s="31"/>
      <c r="J1705" s="31"/>
      <c r="K1705" s="31"/>
      <c r="L1705" s="31"/>
      <c r="M1705" s="31"/>
      <c r="N1705" s="31"/>
      <c r="O1705" s="31"/>
      <c r="P1705" s="31"/>
      <c r="Q1705" s="31"/>
      <c r="R1705" s="31"/>
    </row>
    <row r="1706" spans="6:18" x14ac:dyDescent="0.25">
      <c r="F1706" s="31"/>
      <c r="G1706" s="31"/>
      <c r="H1706" s="31"/>
      <c r="I1706" s="31"/>
      <c r="J1706" s="31"/>
      <c r="K1706" s="31"/>
      <c r="L1706" s="31"/>
      <c r="M1706" s="31"/>
      <c r="N1706" s="31"/>
      <c r="O1706" s="31"/>
      <c r="P1706" s="31"/>
      <c r="Q1706" s="31"/>
      <c r="R1706" s="31"/>
    </row>
    <row r="1707" spans="6:18" x14ac:dyDescent="0.25">
      <c r="F1707" s="31"/>
      <c r="G1707" s="31"/>
      <c r="H1707" s="31"/>
      <c r="I1707" s="31"/>
      <c r="J1707" s="31"/>
      <c r="K1707" s="31"/>
      <c r="L1707" s="31"/>
      <c r="M1707" s="31"/>
      <c r="N1707" s="31"/>
      <c r="O1707" s="31"/>
      <c r="P1707" s="31"/>
      <c r="Q1707" s="31"/>
      <c r="R1707" s="31"/>
    </row>
    <row r="1708" spans="6:18" x14ac:dyDescent="0.25">
      <c r="F1708" s="31"/>
      <c r="G1708" s="31"/>
      <c r="H1708" s="31"/>
      <c r="I1708" s="31"/>
      <c r="J1708" s="31"/>
      <c r="K1708" s="31"/>
      <c r="L1708" s="31"/>
      <c r="M1708" s="31"/>
      <c r="N1708" s="31"/>
      <c r="O1708" s="31"/>
      <c r="P1708" s="31"/>
      <c r="Q1708" s="31"/>
      <c r="R1708" s="31"/>
    </row>
    <row r="1709" spans="6:18" x14ac:dyDescent="0.25">
      <c r="F1709" s="31"/>
      <c r="G1709" s="31"/>
      <c r="H1709" s="31"/>
      <c r="I1709" s="31"/>
      <c r="J1709" s="31"/>
      <c r="K1709" s="31"/>
      <c r="L1709" s="31"/>
      <c r="M1709" s="31"/>
      <c r="N1709" s="31"/>
      <c r="O1709" s="31"/>
      <c r="P1709" s="31"/>
      <c r="Q1709" s="31"/>
      <c r="R1709" s="31"/>
    </row>
    <row r="1710" spans="6:18" x14ac:dyDescent="0.25">
      <c r="F1710" s="31"/>
      <c r="G1710" s="31"/>
      <c r="H1710" s="31"/>
      <c r="I1710" s="31"/>
      <c r="J1710" s="31"/>
      <c r="K1710" s="31"/>
      <c r="L1710" s="31"/>
      <c r="M1710" s="31"/>
      <c r="N1710" s="31"/>
      <c r="O1710" s="31"/>
      <c r="P1710" s="31"/>
      <c r="Q1710" s="31"/>
      <c r="R1710" s="31"/>
    </row>
    <row r="1711" spans="6:18" x14ac:dyDescent="0.25">
      <c r="F1711" s="31"/>
      <c r="G1711" s="31"/>
      <c r="H1711" s="31"/>
      <c r="I1711" s="31"/>
      <c r="J1711" s="31"/>
      <c r="K1711" s="31"/>
      <c r="L1711" s="31"/>
      <c r="M1711" s="31"/>
      <c r="N1711" s="31"/>
      <c r="O1711" s="31"/>
      <c r="P1711" s="31"/>
      <c r="Q1711" s="31"/>
      <c r="R1711" s="31"/>
    </row>
    <row r="1712" spans="6:18" x14ac:dyDescent="0.25">
      <c r="F1712" s="31"/>
      <c r="G1712" s="31"/>
      <c r="H1712" s="31"/>
      <c r="I1712" s="31"/>
      <c r="J1712" s="31"/>
      <c r="K1712" s="31"/>
      <c r="L1712" s="31"/>
      <c r="M1712" s="31"/>
      <c r="N1712" s="31"/>
      <c r="O1712" s="31"/>
      <c r="P1712" s="31"/>
      <c r="Q1712" s="31"/>
      <c r="R1712" s="31"/>
    </row>
    <row r="1713" spans="6:18" x14ac:dyDescent="0.25">
      <c r="F1713" s="31"/>
      <c r="G1713" s="31"/>
      <c r="H1713" s="31"/>
      <c r="I1713" s="31"/>
      <c r="J1713" s="31"/>
      <c r="K1713" s="31"/>
      <c r="L1713" s="31"/>
      <c r="M1713" s="31"/>
      <c r="N1713" s="31"/>
      <c r="O1713" s="31"/>
      <c r="P1713" s="31"/>
      <c r="Q1713" s="31"/>
      <c r="R1713" s="31"/>
    </row>
    <row r="1714" spans="6:18" x14ac:dyDescent="0.25">
      <c r="F1714" s="31"/>
      <c r="G1714" s="31"/>
      <c r="H1714" s="31"/>
      <c r="I1714" s="31"/>
      <c r="J1714" s="31"/>
      <c r="K1714" s="31"/>
      <c r="L1714" s="31"/>
      <c r="M1714" s="31"/>
      <c r="N1714" s="31"/>
      <c r="O1714" s="31"/>
      <c r="P1714" s="31"/>
      <c r="Q1714" s="31"/>
      <c r="R1714" s="31"/>
    </row>
    <row r="1715" spans="6:18" x14ac:dyDescent="0.25">
      <c r="F1715" s="31"/>
      <c r="G1715" s="31"/>
      <c r="H1715" s="31"/>
      <c r="I1715" s="31"/>
      <c r="J1715" s="31"/>
      <c r="K1715" s="31"/>
      <c r="L1715" s="31"/>
      <c r="M1715" s="31"/>
      <c r="N1715" s="31"/>
      <c r="O1715" s="31"/>
      <c r="P1715" s="31"/>
      <c r="Q1715" s="31"/>
      <c r="R1715" s="31"/>
    </row>
    <row r="1716" spans="6:18" x14ac:dyDescent="0.25">
      <c r="F1716" s="31"/>
      <c r="G1716" s="31"/>
      <c r="H1716" s="31"/>
      <c r="I1716" s="31"/>
      <c r="J1716" s="31"/>
      <c r="K1716" s="31"/>
      <c r="L1716" s="31"/>
      <c r="M1716" s="31"/>
      <c r="N1716" s="31"/>
      <c r="O1716" s="31"/>
      <c r="P1716" s="31"/>
      <c r="Q1716" s="31"/>
      <c r="R1716" s="31"/>
    </row>
    <row r="1717" spans="6:18" x14ac:dyDescent="0.25">
      <c r="F1717" s="31"/>
      <c r="G1717" s="31"/>
      <c r="H1717" s="31"/>
      <c r="I1717" s="31"/>
      <c r="J1717" s="31"/>
      <c r="K1717" s="31"/>
      <c r="L1717" s="31"/>
      <c r="M1717" s="31"/>
      <c r="N1717" s="31"/>
      <c r="O1717" s="31"/>
      <c r="P1717" s="31"/>
      <c r="Q1717" s="31"/>
      <c r="R1717" s="31"/>
    </row>
    <row r="1718" spans="6:18" x14ac:dyDescent="0.25">
      <c r="F1718" s="31"/>
      <c r="G1718" s="31"/>
      <c r="H1718" s="31"/>
      <c r="I1718" s="31"/>
      <c r="J1718" s="31"/>
      <c r="K1718" s="31"/>
      <c r="L1718" s="31"/>
      <c r="M1718" s="31"/>
      <c r="N1718" s="31"/>
      <c r="O1718" s="31"/>
      <c r="P1718" s="31"/>
      <c r="Q1718" s="31"/>
      <c r="R1718" s="31"/>
    </row>
    <row r="1719" spans="6:18" x14ac:dyDescent="0.25">
      <c r="F1719" s="31"/>
      <c r="G1719" s="31"/>
      <c r="H1719" s="31"/>
      <c r="I1719" s="31"/>
      <c r="J1719" s="31"/>
      <c r="K1719" s="31"/>
      <c r="L1719" s="31"/>
      <c r="M1719" s="31"/>
      <c r="N1719" s="31"/>
      <c r="O1719" s="31"/>
      <c r="P1719" s="31"/>
      <c r="Q1719" s="31"/>
      <c r="R1719" s="31"/>
    </row>
    <row r="1720" spans="6:18" x14ac:dyDescent="0.25">
      <c r="F1720" s="31"/>
      <c r="G1720" s="31"/>
      <c r="H1720" s="31"/>
      <c r="I1720" s="31"/>
      <c r="J1720" s="31"/>
      <c r="K1720" s="31"/>
      <c r="L1720" s="31"/>
      <c r="M1720" s="31"/>
      <c r="N1720" s="31"/>
      <c r="O1720" s="31"/>
      <c r="P1720" s="31"/>
      <c r="Q1720" s="31"/>
      <c r="R1720" s="31"/>
    </row>
    <row r="1721" spans="6:18" x14ac:dyDescent="0.25">
      <c r="F1721" s="31"/>
      <c r="G1721" s="31"/>
      <c r="H1721" s="31"/>
      <c r="I1721" s="31"/>
      <c r="J1721" s="31"/>
      <c r="K1721" s="31"/>
      <c r="L1721" s="31"/>
      <c r="M1721" s="31"/>
      <c r="N1721" s="31"/>
      <c r="O1721" s="31"/>
      <c r="P1721" s="31"/>
      <c r="Q1721" s="31"/>
      <c r="R1721" s="31"/>
    </row>
    <row r="1722" spans="6:18" x14ac:dyDescent="0.25">
      <c r="F1722" s="31"/>
      <c r="G1722" s="31"/>
      <c r="H1722" s="31"/>
      <c r="I1722" s="31"/>
      <c r="J1722" s="31"/>
      <c r="K1722" s="31"/>
      <c r="L1722" s="31"/>
      <c r="M1722" s="31"/>
      <c r="N1722" s="31"/>
      <c r="O1722" s="31"/>
      <c r="P1722" s="31"/>
      <c r="Q1722" s="31"/>
      <c r="R1722" s="31"/>
    </row>
    <row r="1723" spans="6:18" x14ac:dyDescent="0.25">
      <c r="F1723" s="31"/>
      <c r="G1723" s="31"/>
      <c r="H1723" s="31"/>
      <c r="I1723" s="31"/>
      <c r="J1723" s="31"/>
      <c r="K1723" s="31"/>
      <c r="L1723" s="31"/>
      <c r="M1723" s="31"/>
      <c r="N1723" s="31"/>
      <c r="O1723" s="31"/>
      <c r="P1723" s="31"/>
      <c r="Q1723" s="31"/>
      <c r="R1723" s="31"/>
    </row>
    <row r="1724" spans="6:18" x14ac:dyDescent="0.25">
      <c r="F1724" s="31"/>
      <c r="G1724" s="31"/>
      <c r="H1724" s="31"/>
      <c r="I1724" s="31"/>
      <c r="J1724" s="31"/>
      <c r="K1724" s="31"/>
      <c r="L1724" s="31"/>
      <c r="M1724" s="31"/>
      <c r="N1724" s="31"/>
      <c r="O1724" s="31"/>
      <c r="P1724" s="31"/>
      <c r="Q1724" s="31"/>
      <c r="R1724" s="31"/>
    </row>
    <row r="1725" spans="6:18" x14ac:dyDescent="0.25">
      <c r="F1725" s="31"/>
      <c r="G1725" s="31"/>
      <c r="H1725" s="31"/>
      <c r="I1725" s="31"/>
      <c r="J1725" s="31"/>
      <c r="K1725" s="31"/>
      <c r="L1725" s="31"/>
      <c r="M1725" s="31"/>
      <c r="N1725" s="31"/>
      <c r="O1725" s="31"/>
      <c r="P1725" s="31"/>
      <c r="Q1725" s="31"/>
      <c r="R1725" s="31"/>
    </row>
    <row r="1726" spans="6:18" x14ac:dyDescent="0.25">
      <c r="F1726" s="31"/>
      <c r="G1726" s="31"/>
      <c r="H1726" s="31"/>
      <c r="I1726" s="31"/>
      <c r="J1726" s="31"/>
      <c r="K1726" s="31"/>
      <c r="L1726" s="31"/>
      <c r="M1726" s="31"/>
      <c r="N1726" s="31"/>
      <c r="O1726" s="31"/>
      <c r="P1726" s="31"/>
      <c r="Q1726" s="31"/>
      <c r="R1726" s="31"/>
    </row>
    <row r="1727" spans="6:18" x14ac:dyDescent="0.25">
      <c r="F1727" s="31"/>
      <c r="G1727" s="31"/>
      <c r="H1727" s="31"/>
      <c r="I1727" s="31"/>
      <c r="J1727" s="31"/>
      <c r="K1727" s="31"/>
      <c r="L1727" s="31"/>
      <c r="M1727" s="31"/>
      <c r="N1727" s="31"/>
      <c r="O1727" s="31"/>
      <c r="P1727" s="31"/>
      <c r="Q1727" s="31"/>
      <c r="R1727" s="31"/>
    </row>
    <row r="1728" spans="6:18" x14ac:dyDescent="0.25">
      <c r="F1728" s="31"/>
      <c r="G1728" s="31"/>
      <c r="H1728" s="31"/>
      <c r="I1728" s="31"/>
      <c r="J1728" s="31"/>
      <c r="K1728" s="31"/>
      <c r="L1728" s="31"/>
      <c r="M1728" s="31"/>
      <c r="N1728" s="31"/>
      <c r="O1728" s="31"/>
      <c r="P1728" s="31"/>
      <c r="Q1728" s="31"/>
      <c r="R1728" s="31"/>
    </row>
    <row r="1729" spans="6:18" x14ac:dyDescent="0.25">
      <c r="F1729" s="31"/>
      <c r="G1729" s="31"/>
      <c r="H1729" s="31"/>
      <c r="I1729" s="31"/>
      <c r="J1729" s="31"/>
      <c r="K1729" s="31"/>
      <c r="L1729" s="31"/>
      <c r="M1729" s="31"/>
      <c r="N1729" s="31"/>
      <c r="O1729" s="31"/>
      <c r="P1729" s="31"/>
      <c r="Q1729" s="31"/>
      <c r="R1729" s="31"/>
    </row>
    <row r="1730" spans="6:18" x14ac:dyDescent="0.25">
      <c r="F1730" s="31"/>
      <c r="G1730" s="31"/>
      <c r="H1730" s="31"/>
      <c r="I1730" s="31"/>
      <c r="J1730" s="31"/>
      <c r="K1730" s="31"/>
      <c r="L1730" s="31"/>
      <c r="M1730" s="31"/>
      <c r="N1730" s="31"/>
      <c r="O1730" s="31"/>
      <c r="P1730" s="31"/>
      <c r="Q1730" s="31"/>
      <c r="R1730" s="31"/>
    </row>
    <row r="1731" spans="6:18" x14ac:dyDescent="0.25">
      <c r="F1731" s="31"/>
      <c r="G1731" s="31"/>
      <c r="H1731" s="31"/>
      <c r="I1731" s="31"/>
      <c r="J1731" s="31"/>
      <c r="K1731" s="31"/>
      <c r="L1731" s="31"/>
      <c r="M1731" s="31"/>
      <c r="N1731" s="31"/>
      <c r="O1731" s="31"/>
      <c r="P1731" s="31"/>
      <c r="Q1731" s="31"/>
      <c r="R1731" s="31"/>
    </row>
    <row r="1732" spans="6:18" x14ac:dyDescent="0.25">
      <c r="F1732" s="31"/>
      <c r="G1732" s="31"/>
      <c r="H1732" s="31"/>
      <c r="I1732" s="31"/>
      <c r="J1732" s="31"/>
      <c r="K1732" s="31"/>
      <c r="L1732" s="31"/>
      <c r="M1732" s="31"/>
      <c r="N1732" s="31"/>
      <c r="O1732" s="31"/>
      <c r="P1732" s="31"/>
      <c r="Q1732" s="31"/>
      <c r="R1732" s="31"/>
    </row>
    <row r="1733" spans="6:18" x14ac:dyDescent="0.25">
      <c r="F1733" s="31"/>
      <c r="G1733" s="31"/>
      <c r="H1733" s="31"/>
      <c r="I1733" s="31"/>
      <c r="J1733" s="31"/>
      <c r="K1733" s="31"/>
      <c r="L1733" s="31"/>
      <c r="M1733" s="31"/>
      <c r="N1733" s="31"/>
      <c r="O1733" s="31"/>
      <c r="P1733" s="31"/>
      <c r="Q1733" s="31"/>
      <c r="R1733" s="31"/>
    </row>
    <row r="1734" spans="6:18" x14ac:dyDescent="0.25">
      <c r="F1734" s="31"/>
      <c r="G1734" s="31"/>
      <c r="H1734" s="31"/>
      <c r="I1734" s="31"/>
      <c r="J1734" s="31"/>
      <c r="K1734" s="31"/>
      <c r="L1734" s="31"/>
      <c r="M1734" s="31"/>
      <c r="N1734" s="31"/>
      <c r="O1734" s="31"/>
      <c r="P1734" s="31"/>
      <c r="Q1734" s="31"/>
      <c r="R1734" s="31"/>
    </row>
    <row r="1735" spans="6:18" x14ac:dyDescent="0.25">
      <c r="F1735" s="31"/>
      <c r="G1735" s="31"/>
      <c r="H1735" s="31"/>
      <c r="I1735" s="31"/>
      <c r="J1735" s="31"/>
      <c r="K1735" s="31"/>
      <c r="L1735" s="31"/>
      <c r="M1735" s="31"/>
      <c r="N1735" s="31"/>
      <c r="O1735" s="31"/>
      <c r="P1735" s="31"/>
      <c r="Q1735" s="31"/>
      <c r="R1735" s="31"/>
    </row>
    <row r="1736" spans="6:18" x14ac:dyDescent="0.25">
      <c r="F1736" s="31"/>
      <c r="G1736" s="31"/>
      <c r="H1736" s="31"/>
      <c r="I1736" s="31"/>
      <c r="J1736" s="31"/>
      <c r="K1736" s="31"/>
      <c r="L1736" s="31"/>
      <c r="M1736" s="31"/>
      <c r="N1736" s="31"/>
      <c r="O1736" s="31"/>
      <c r="P1736" s="31"/>
      <c r="Q1736" s="31"/>
      <c r="R1736" s="31"/>
    </row>
    <row r="1737" spans="6:18" x14ac:dyDescent="0.25">
      <c r="F1737" s="31"/>
      <c r="G1737" s="31"/>
      <c r="H1737" s="31"/>
      <c r="I1737" s="31"/>
      <c r="J1737" s="31"/>
      <c r="K1737" s="31"/>
      <c r="L1737" s="31"/>
      <c r="M1737" s="31"/>
      <c r="N1737" s="31"/>
      <c r="O1737" s="31"/>
      <c r="P1737" s="31"/>
      <c r="Q1737" s="31"/>
      <c r="R1737" s="31"/>
    </row>
    <row r="1738" spans="6:18" x14ac:dyDescent="0.25">
      <c r="F1738" s="31"/>
      <c r="G1738" s="31"/>
      <c r="H1738" s="31"/>
      <c r="I1738" s="31"/>
      <c r="J1738" s="31"/>
      <c r="K1738" s="31"/>
      <c r="L1738" s="31"/>
      <c r="M1738" s="31"/>
      <c r="N1738" s="31"/>
      <c r="O1738" s="31"/>
      <c r="P1738" s="31"/>
      <c r="Q1738" s="31"/>
      <c r="R1738" s="31"/>
    </row>
    <row r="1739" spans="6:18" x14ac:dyDescent="0.25">
      <c r="F1739" s="31"/>
      <c r="G1739" s="31"/>
      <c r="H1739" s="31"/>
      <c r="I1739" s="31"/>
      <c r="J1739" s="31"/>
      <c r="K1739" s="31"/>
      <c r="L1739" s="31"/>
      <c r="M1739" s="31"/>
      <c r="N1739" s="31"/>
      <c r="O1739" s="31"/>
      <c r="P1739" s="31"/>
      <c r="Q1739" s="31"/>
      <c r="R1739" s="31"/>
    </row>
    <row r="1740" spans="6:18" x14ac:dyDescent="0.25">
      <c r="F1740" s="31"/>
      <c r="G1740" s="31"/>
      <c r="H1740" s="31"/>
      <c r="I1740" s="31"/>
      <c r="J1740" s="31"/>
      <c r="K1740" s="31"/>
      <c r="L1740" s="31"/>
      <c r="M1740" s="31"/>
      <c r="N1740" s="31"/>
      <c r="O1740" s="31"/>
      <c r="P1740" s="31"/>
      <c r="Q1740" s="31"/>
      <c r="R1740" s="31"/>
    </row>
    <row r="1741" spans="6:18" x14ac:dyDescent="0.25">
      <c r="F1741" s="31"/>
      <c r="G1741" s="31"/>
      <c r="H1741" s="31"/>
      <c r="I1741" s="31"/>
      <c r="J1741" s="31"/>
      <c r="K1741" s="31"/>
      <c r="L1741" s="31"/>
      <c r="M1741" s="31"/>
      <c r="N1741" s="31"/>
      <c r="O1741" s="31"/>
      <c r="P1741" s="31"/>
      <c r="Q1741" s="31"/>
      <c r="R1741" s="31"/>
    </row>
    <row r="1742" spans="6:18" x14ac:dyDescent="0.25">
      <c r="F1742" s="31"/>
      <c r="G1742" s="31"/>
      <c r="H1742" s="31"/>
      <c r="I1742" s="31"/>
      <c r="J1742" s="31"/>
      <c r="K1742" s="31"/>
      <c r="L1742" s="31"/>
      <c r="M1742" s="31"/>
      <c r="N1742" s="31"/>
      <c r="O1742" s="31"/>
      <c r="P1742" s="31"/>
      <c r="Q1742" s="31"/>
      <c r="R1742" s="31"/>
    </row>
    <row r="1743" spans="6:18" x14ac:dyDescent="0.25">
      <c r="F1743" s="31"/>
      <c r="G1743" s="31"/>
      <c r="H1743" s="31"/>
      <c r="I1743" s="31"/>
      <c r="J1743" s="31"/>
      <c r="K1743" s="31"/>
      <c r="L1743" s="31"/>
      <c r="M1743" s="31"/>
      <c r="N1743" s="31"/>
      <c r="O1743" s="31"/>
      <c r="P1743" s="31"/>
      <c r="Q1743" s="31"/>
      <c r="R1743" s="31"/>
    </row>
    <row r="1744" spans="6:18" x14ac:dyDescent="0.25">
      <c r="F1744" s="31"/>
      <c r="G1744" s="31"/>
      <c r="H1744" s="31"/>
      <c r="I1744" s="31"/>
      <c r="J1744" s="31"/>
      <c r="K1744" s="31"/>
      <c r="L1744" s="31"/>
      <c r="M1744" s="31"/>
      <c r="N1744" s="31"/>
      <c r="O1744" s="31"/>
      <c r="P1744" s="31"/>
      <c r="Q1744" s="31"/>
      <c r="R1744" s="31"/>
    </row>
    <row r="1745" spans="6:18" x14ac:dyDescent="0.25">
      <c r="F1745" s="31"/>
      <c r="G1745" s="31"/>
      <c r="H1745" s="31"/>
      <c r="I1745" s="31"/>
      <c r="J1745" s="31"/>
      <c r="K1745" s="31"/>
      <c r="L1745" s="31"/>
      <c r="M1745" s="31"/>
      <c r="N1745" s="31"/>
      <c r="O1745" s="31"/>
      <c r="P1745" s="31"/>
      <c r="Q1745" s="31"/>
      <c r="R1745" s="31"/>
    </row>
    <row r="1746" spans="6:18" x14ac:dyDescent="0.25">
      <c r="F1746" s="31"/>
      <c r="G1746" s="31"/>
      <c r="H1746" s="31"/>
      <c r="I1746" s="31"/>
      <c r="J1746" s="31"/>
      <c r="K1746" s="31"/>
      <c r="L1746" s="31"/>
      <c r="M1746" s="31"/>
      <c r="N1746" s="31"/>
      <c r="O1746" s="31"/>
      <c r="P1746" s="31"/>
      <c r="Q1746" s="31"/>
      <c r="R1746" s="31"/>
    </row>
    <row r="1747" spans="6:18" x14ac:dyDescent="0.25">
      <c r="F1747" s="31"/>
      <c r="G1747" s="31"/>
      <c r="H1747" s="31"/>
      <c r="I1747" s="31"/>
      <c r="J1747" s="31"/>
      <c r="K1747" s="31"/>
      <c r="L1747" s="31"/>
      <c r="M1747" s="31"/>
      <c r="N1747" s="31"/>
      <c r="O1747" s="31"/>
      <c r="P1747" s="31"/>
      <c r="Q1747" s="31"/>
      <c r="R1747" s="31"/>
    </row>
    <row r="1748" spans="6:18" x14ac:dyDescent="0.25">
      <c r="F1748" s="31"/>
      <c r="G1748" s="31"/>
      <c r="H1748" s="31"/>
      <c r="I1748" s="31"/>
      <c r="J1748" s="31"/>
      <c r="K1748" s="31"/>
      <c r="L1748" s="31"/>
      <c r="M1748" s="31"/>
      <c r="N1748" s="31"/>
      <c r="O1748" s="31"/>
      <c r="P1748" s="31"/>
      <c r="Q1748" s="31"/>
      <c r="R1748" s="31"/>
    </row>
    <row r="1749" spans="6:18" x14ac:dyDescent="0.25">
      <c r="F1749" s="31"/>
      <c r="G1749" s="31"/>
      <c r="H1749" s="31"/>
      <c r="I1749" s="31"/>
      <c r="J1749" s="31"/>
      <c r="K1749" s="31"/>
      <c r="L1749" s="31"/>
      <c r="M1749" s="31"/>
      <c r="N1749" s="31"/>
      <c r="O1749" s="31"/>
      <c r="P1749" s="31"/>
      <c r="Q1749" s="31"/>
      <c r="R1749" s="31"/>
    </row>
    <row r="1750" spans="6:18" x14ac:dyDescent="0.25">
      <c r="F1750" s="31"/>
      <c r="G1750" s="31"/>
      <c r="H1750" s="31"/>
      <c r="I1750" s="31"/>
      <c r="J1750" s="31"/>
      <c r="K1750" s="31"/>
      <c r="L1750" s="31"/>
      <c r="M1750" s="31"/>
      <c r="N1750" s="31"/>
      <c r="O1750" s="31"/>
      <c r="P1750" s="31"/>
      <c r="Q1750" s="31"/>
      <c r="R1750" s="31"/>
    </row>
    <row r="1751" spans="6:18" x14ac:dyDescent="0.25">
      <c r="F1751" s="31"/>
      <c r="G1751" s="31"/>
      <c r="H1751" s="31"/>
      <c r="I1751" s="31"/>
      <c r="J1751" s="31"/>
      <c r="K1751" s="31"/>
      <c r="L1751" s="31"/>
      <c r="M1751" s="31"/>
      <c r="N1751" s="31"/>
      <c r="O1751" s="31"/>
      <c r="P1751" s="31"/>
      <c r="Q1751" s="31"/>
      <c r="R1751" s="31"/>
    </row>
    <row r="1752" spans="6:18" x14ac:dyDescent="0.25">
      <c r="F1752" s="31"/>
      <c r="G1752" s="31"/>
      <c r="H1752" s="31"/>
      <c r="I1752" s="31"/>
      <c r="J1752" s="31"/>
      <c r="K1752" s="31"/>
      <c r="L1752" s="31"/>
      <c r="M1752" s="31"/>
      <c r="N1752" s="31"/>
      <c r="O1752" s="31"/>
      <c r="P1752" s="31"/>
      <c r="Q1752" s="31"/>
      <c r="R1752" s="31"/>
    </row>
    <row r="1753" spans="6:18" x14ac:dyDescent="0.25">
      <c r="F1753" s="31"/>
      <c r="G1753" s="31"/>
      <c r="H1753" s="31"/>
      <c r="I1753" s="31"/>
      <c r="J1753" s="31"/>
      <c r="K1753" s="31"/>
      <c r="L1753" s="31"/>
      <c r="M1753" s="31"/>
      <c r="N1753" s="31"/>
      <c r="O1753" s="31"/>
      <c r="P1753" s="31"/>
      <c r="Q1753" s="31"/>
      <c r="R1753" s="31"/>
    </row>
    <row r="1754" spans="6:18" x14ac:dyDescent="0.25">
      <c r="F1754" s="31"/>
      <c r="G1754" s="31"/>
      <c r="H1754" s="31"/>
      <c r="I1754" s="31"/>
      <c r="J1754" s="31"/>
      <c r="K1754" s="31"/>
      <c r="L1754" s="31"/>
      <c r="M1754" s="31"/>
      <c r="N1754" s="31"/>
      <c r="O1754" s="31"/>
      <c r="P1754" s="31"/>
      <c r="Q1754" s="31"/>
      <c r="R1754" s="31"/>
    </row>
    <row r="1755" spans="6:18" x14ac:dyDescent="0.25">
      <c r="F1755" s="31"/>
      <c r="G1755" s="31"/>
      <c r="H1755" s="31"/>
      <c r="I1755" s="31"/>
      <c r="J1755" s="31"/>
      <c r="K1755" s="31"/>
      <c r="L1755" s="31"/>
      <c r="M1755" s="31"/>
      <c r="N1755" s="31"/>
      <c r="O1755" s="31"/>
      <c r="P1755" s="31"/>
      <c r="Q1755" s="31"/>
      <c r="R1755" s="31"/>
    </row>
    <row r="1756" spans="6:18" x14ac:dyDescent="0.25">
      <c r="F1756" s="31"/>
      <c r="G1756" s="31"/>
      <c r="H1756" s="31"/>
      <c r="I1756" s="31"/>
      <c r="J1756" s="31"/>
      <c r="K1756" s="31"/>
      <c r="L1756" s="31"/>
      <c r="M1756" s="31"/>
      <c r="N1756" s="31"/>
      <c r="O1756" s="31"/>
      <c r="P1756" s="31"/>
      <c r="Q1756" s="31"/>
      <c r="R1756" s="31"/>
    </row>
    <row r="1757" spans="6:18" x14ac:dyDescent="0.25">
      <c r="F1757" s="31"/>
      <c r="G1757" s="31"/>
      <c r="H1757" s="31"/>
      <c r="I1757" s="31"/>
      <c r="J1757" s="31"/>
      <c r="K1757" s="31"/>
      <c r="L1757" s="31"/>
      <c r="M1757" s="31"/>
      <c r="N1757" s="31"/>
      <c r="O1757" s="31"/>
      <c r="P1757" s="31"/>
      <c r="Q1757" s="31"/>
      <c r="R1757" s="31"/>
    </row>
    <row r="1758" spans="6:18" x14ac:dyDescent="0.25">
      <c r="F1758" s="31"/>
      <c r="G1758" s="31"/>
      <c r="H1758" s="31"/>
      <c r="I1758" s="31"/>
      <c r="J1758" s="31"/>
      <c r="K1758" s="31"/>
      <c r="L1758" s="31"/>
      <c r="M1758" s="31"/>
      <c r="N1758" s="31"/>
      <c r="O1758" s="31"/>
      <c r="P1758" s="31"/>
      <c r="Q1758" s="31"/>
      <c r="R1758" s="31"/>
    </row>
    <row r="1759" spans="6:18" x14ac:dyDescent="0.25">
      <c r="F1759" s="31"/>
      <c r="G1759" s="31"/>
      <c r="H1759" s="31"/>
      <c r="I1759" s="31"/>
      <c r="J1759" s="31"/>
      <c r="K1759" s="31"/>
      <c r="L1759" s="31"/>
      <c r="M1759" s="31"/>
      <c r="N1759" s="31"/>
      <c r="O1759" s="31"/>
      <c r="P1759" s="31"/>
      <c r="Q1759" s="31"/>
      <c r="R1759" s="31"/>
    </row>
    <row r="1760" spans="6:18" x14ac:dyDescent="0.25">
      <c r="F1760" s="31"/>
      <c r="G1760" s="31"/>
      <c r="H1760" s="31"/>
      <c r="I1760" s="31"/>
      <c r="J1760" s="31"/>
      <c r="K1760" s="31"/>
      <c r="L1760" s="31"/>
      <c r="M1760" s="31"/>
      <c r="N1760" s="31"/>
      <c r="O1760" s="31"/>
      <c r="P1760" s="31"/>
      <c r="Q1760" s="31"/>
      <c r="R1760" s="31"/>
    </row>
    <row r="1761" spans="6:18" x14ac:dyDescent="0.25">
      <c r="F1761" s="31"/>
      <c r="G1761" s="31"/>
      <c r="H1761" s="31"/>
      <c r="I1761" s="31"/>
      <c r="J1761" s="31"/>
      <c r="K1761" s="31"/>
      <c r="L1761" s="31"/>
      <c r="M1761" s="31"/>
      <c r="N1761" s="31"/>
      <c r="O1761" s="31"/>
      <c r="P1761" s="31"/>
      <c r="Q1761" s="31"/>
      <c r="R1761" s="31"/>
    </row>
    <row r="1762" spans="6:18" x14ac:dyDescent="0.25">
      <c r="F1762" s="31"/>
      <c r="G1762" s="31"/>
      <c r="H1762" s="31"/>
      <c r="I1762" s="31"/>
      <c r="J1762" s="31"/>
      <c r="K1762" s="31"/>
      <c r="L1762" s="31"/>
      <c r="M1762" s="31"/>
      <c r="N1762" s="31"/>
      <c r="O1762" s="31"/>
      <c r="P1762" s="31"/>
      <c r="Q1762" s="31"/>
      <c r="R1762" s="31"/>
    </row>
    <row r="1763" spans="6:18" x14ac:dyDescent="0.25">
      <c r="F1763" s="31"/>
      <c r="G1763" s="31"/>
      <c r="H1763" s="31"/>
      <c r="I1763" s="31"/>
      <c r="J1763" s="31"/>
      <c r="K1763" s="31"/>
      <c r="L1763" s="31"/>
      <c r="M1763" s="31"/>
      <c r="N1763" s="31"/>
      <c r="O1763" s="31"/>
      <c r="P1763" s="31"/>
      <c r="Q1763" s="31"/>
      <c r="R1763" s="31"/>
    </row>
    <row r="1764" spans="6:18" x14ac:dyDescent="0.25">
      <c r="F1764" s="31"/>
      <c r="G1764" s="31"/>
      <c r="H1764" s="31"/>
      <c r="I1764" s="31"/>
      <c r="J1764" s="31"/>
      <c r="K1764" s="31"/>
      <c r="L1764" s="31"/>
      <c r="M1764" s="31"/>
      <c r="N1764" s="31"/>
      <c r="O1764" s="31"/>
      <c r="P1764" s="31"/>
      <c r="Q1764" s="31"/>
      <c r="R1764" s="31"/>
    </row>
    <row r="1765" spans="6:18" x14ac:dyDescent="0.25">
      <c r="F1765" s="31"/>
      <c r="G1765" s="31"/>
      <c r="H1765" s="31"/>
      <c r="I1765" s="31"/>
      <c r="J1765" s="31"/>
      <c r="K1765" s="31"/>
      <c r="L1765" s="31"/>
      <c r="M1765" s="31"/>
      <c r="N1765" s="31"/>
      <c r="O1765" s="31"/>
      <c r="P1765" s="31"/>
      <c r="Q1765" s="31"/>
      <c r="R1765" s="31"/>
    </row>
    <row r="1766" spans="6:18" x14ac:dyDescent="0.25">
      <c r="F1766" s="31"/>
      <c r="G1766" s="31"/>
      <c r="H1766" s="31"/>
      <c r="I1766" s="31"/>
      <c r="J1766" s="31"/>
      <c r="K1766" s="31"/>
      <c r="L1766" s="31"/>
      <c r="M1766" s="31"/>
      <c r="N1766" s="31"/>
      <c r="O1766" s="31"/>
      <c r="P1766" s="31"/>
      <c r="Q1766" s="31"/>
      <c r="R1766" s="31"/>
    </row>
    <row r="1767" spans="6:18" x14ac:dyDescent="0.25">
      <c r="F1767" s="31"/>
      <c r="G1767" s="31"/>
      <c r="H1767" s="31"/>
      <c r="I1767" s="31"/>
      <c r="J1767" s="31"/>
      <c r="K1767" s="31"/>
      <c r="L1767" s="31"/>
      <c r="M1767" s="31"/>
      <c r="N1767" s="31"/>
      <c r="O1767" s="31"/>
      <c r="P1767" s="31"/>
      <c r="Q1767" s="31"/>
      <c r="R1767" s="31"/>
    </row>
    <row r="1768" spans="6:18" x14ac:dyDescent="0.25">
      <c r="F1768" s="31"/>
      <c r="G1768" s="31"/>
      <c r="H1768" s="31"/>
      <c r="I1768" s="31"/>
      <c r="J1768" s="31"/>
      <c r="K1768" s="31"/>
      <c r="L1768" s="31"/>
      <c r="M1768" s="31"/>
      <c r="N1768" s="31"/>
      <c r="O1768" s="31"/>
      <c r="P1768" s="31"/>
      <c r="Q1768" s="31"/>
      <c r="R1768" s="31"/>
    </row>
    <row r="1769" spans="6:18" x14ac:dyDescent="0.25">
      <c r="F1769" s="31"/>
      <c r="G1769" s="31"/>
      <c r="H1769" s="31"/>
      <c r="I1769" s="31"/>
      <c r="J1769" s="31"/>
      <c r="K1769" s="31"/>
      <c r="L1769" s="31"/>
      <c r="M1769" s="31"/>
      <c r="N1769" s="31"/>
      <c r="O1769" s="31"/>
      <c r="P1769" s="31"/>
      <c r="Q1769" s="31"/>
      <c r="R1769" s="31"/>
    </row>
    <row r="1770" spans="6:18" x14ac:dyDescent="0.25">
      <c r="F1770" s="31"/>
      <c r="G1770" s="31"/>
      <c r="H1770" s="31"/>
      <c r="I1770" s="31"/>
      <c r="J1770" s="31"/>
      <c r="K1770" s="31"/>
      <c r="L1770" s="31"/>
      <c r="M1770" s="31"/>
      <c r="N1770" s="31"/>
      <c r="O1770" s="31"/>
      <c r="P1770" s="31"/>
      <c r="Q1770" s="31"/>
      <c r="R1770" s="31"/>
    </row>
    <row r="1771" spans="6:18" x14ac:dyDescent="0.25">
      <c r="F1771" s="31"/>
      <c r="G1771" s="31"/>
      <c r="H1771" s="31"/>
      <c r="I1771" s="31"/>
      <c r="J1771" s="31"/>
      <c r="K1771" s="31"/>
      <c r="L1771" s="31"/>
      <c r="M1771" s="31"/>
      <c r="N1771" s="31"/>
      <c r="O1771" s="31"/>
      <c r="P1771" s="31"/>
      <c r="Q1771" s="31"/>
      <c r="R1771" s="31"/>
    </row>
    <row r="1772" spans="6:18" x14ac:dyDescent="0.25">
      <c r="F1772" s="31"/>
      <c r="G1772" s="31"/>
      <c r="H1772" s="31"/>
      <c r="I1772" s="31"/>
      <c r="J1772" s="31"/>
      <c r="K1772" s="31"/>
      <c r="L1772" s="31"/>
      <c r="M1772" s="31"/>
      <c r="N1772" s="31"/>
      <c r="O1772" s="31"/>
      <c r="P1772" s="31"/>
      <c r="Q1772" s="31"/>
      <c r="R1772" s="31"/>
    </row>
    <row r="1773" spans="6:18" x14ac:dyDescent="0.25">
      <c r="F1773" s="31"/>
      <c r="G1773" s="31"/>
      <c r="H1773" s="31"/>
      <c r="I1773" s="31"/>
      <c r="J1773" s="31"/>
      <c r="K1773" s="31"/>
      <c r="L1773" s="31"/>
      <c r="M1773" s="31"/>
      <c r="N1773" s="31"/>
      <c r="O1773" s="31"/>
      <c r="P1773" s="31"/>
      <c r="Q1773" s="31"/>
      <c r="R1773" s="31"/>
    </row>
    <row r="1774" spans="6:18" x14ac:dyDescent="0.25">
      <c r="F1774" s="31"/>
      <c r="G1774" s="31"/>
      <c r="H1774" s="31"/>
      <c r="I1774" s="31"/>
      <c r="J1774" s="31"/>
      <c r="K1774" s="31"/>
      <c r="L1774" s="31"/>
      <c r="M1774" s="31"/>
      <c r="N1774" s="31"/>
      <c r="O1774" s="31"/>
      <c r="P1774" s="31"/>
      <c r="Q1774" s="31"/>
      <c r="R1774" s="31"/>
    </row>
    <row r="1775" spans="6:18" x14ac:dyDescent="0.25">
      <c r="F1775" s="31"/>
      <c r="G1775" s="31"/>
      <c r="H1775" s="31"/>
      <c r="I1775" s="31"/>
      <c r="J1775" s="31"/>
      <c r="K1775" s="31"/>
      <c r="L1775" s="31"/>
      <c r="M1775" s="31"/>
      <c r="N1775" s="31"/>
      <c r="O1775" s="31"/>
      <c r="P1775" s="31"/>
      <c r="Q1775" s="31"/>
      <c r="R1775" s="31"/>
    </row>
    <row r="1776" spans="6:18" x14ac:dyDescent="0.25">
      <c r="F1776" s="31"/>
      <c r="G1776" s="31"/>
      <c r="H1776" s="31"/>
      <c r="I1776" s="31"/>
      <c r="J1776" s="31"/>
      <c r="K1776" s="31"/>
      <c r="L1776" s="31"/>
      <c r="M1776" s="31"/>
      <c r="N1776" s="31"/>
      <c r="O1776" s="31"/>
      <c r="P1776" s="31"/>
      <c r="Q1776" s="31"/>
      <c r="R1776" s="31"/>
    </row>
    <row r="1777" spans="6:18" x14ac:dyDescent="0.25">
      <c r="F1777" s="31"/>
      <c r="G1777" s="31"/>
      <c r="H1777" s="31"/>
      <c r="I1777" s="31"/>
      <c r="J1777" s="31"/>
      <c r="K1777" s="31"/>
      <c r="L1777" s="31"/>
      <c r="M1777" s="31"/>
      <c r="N1777" s="31"/>
      <c r="O1777" s="31"/>
      <c r="P1777" s="31"/>
      <c r="Q1777" s="31"/>
      <c r="R1777" s="31"/>
    </row>
    <row r="1778" spans="6:18" x14ac:dyDescent="0.25">
      <c r="F1778" s="31"/>
      <c r="G1778" s="31"/>
      <c r="H1778" s="31"/>
      <c r="I1778" s="31"/>
      <c r="J1778" s="31"/>
      <c r="K1778" s="31"/>
      <c r="L1778" s="31"/>
      <c r="M1778" s="31"/>
      <c r="N1778" s="31"/>
      <c r="O1778" s="31"/>
      <c r="P1778" s="31"/>
      <c r="Q1778" s="31"/>
      <c r="R1778" s="31"/>
    </row>
    <row r="1779" spans="6:18" x14ac:dyDescent="0.25">
      <c r="F1779" s="31"/>
      <c r="G1779" s="31"/>
      <c r="H1779" s="31"/>
      <c r="I1779" s="31"/>
      <c r="J1779" s="31"/>
      <c r="K1779" s="31"/>
      <c r="L1779" s="31"/>
      <c r="M1779" s="31"/>
      <c r="N1779" s="31"/>
      <c r="O1779" s="31"/>
      <c r="P1779" s="31"/>
      <c r="Q1779" s="31"/>
      <c r="R1779" s="31"/>
    </row>
    <row r="1780" spans="6:18" x14ac:dyDescent="0.25">
      <c r="F1780" s="31"/>
      <c r="G1780" s="31"/>
      <c r="H1780" s="31"/>
      <c r="I1780" s="31"/>
      <c r="J1780" s="31"/>
      <c r="K1780" s="31"/>
      <c r="L1780" s="31"/>
      <c r="M1780" s="31"/>
      <c r="N1780" s="31"/>
      <c r="O1780" s="31"/>
      <c r="P1780" s="31"/>
      <c r="Q1780" s="31"/>
      <c r="R1780" s="31"/>
    </row>
    <row r="1781" spans="6:18" x14ac:dyDescent="0.25">
      <c r="F1781" s="31"/>
      <c r="G1781" s="31"/>
      <c r="H1781" s="31"/>
      <c r="I1781" s="31"/>
      <c r="J1781" s="31"/>
      <c r="K1781" s="31"/>
      <c r="L1781" s="31"/>
      <c r="M1781" s="31"/>
      <c r="N1781" s="31"/>
      <c r="O1781" s="31"/>
      <c r="P1781" s="31"/>
      <c r="Q1781" s="31"/>
      <c r="R1781" s="31"/>
    </row>
    <row r="1782" spans="6:18" x14ac:dyDescent="0.25">
      <c r="F1782" s="31"/>
      <c r="G1782" s="31"/>
      <c r="H1782" s="31"/>
      <c r="I1782" s="31"/>
      <c r="J1782" s="31"/>
      <c r="K1782" s="31"/>
      <c r="L1782" s="31"/>
      <c r="M1782" s="31"/>
      <c r="N1782" s="31"/>
      <c r="O1782" s="31"/>
      <c r="P1782" s="31"/>
      <c r="Q1782" s="31"/>
      <c r="R1782" s="31"/>
    </row>
    <row r="1783" spans="6:18" x14ac:dyDescent="0.25">
      <c r="F1783" s="31"/>
      <c r="G1783" s="31"/>
      <c r="H1783" s="31"/>
      <c r="I1783" s="31"/>
      <c r="J1783" s="31"/>
      <c r="K1783" s="31"/>
      <c r="L1783" s="31"/>
      <c r="M1783" s="31"/>
      <c r="N1783" s="31"/>
      <c r="O1783" s="31"/>
      <c r="P1783" s="31"/>
      <c r="Q1783" s="31"/>
      <c r="R1783" s="31"/>
    </row>
    <row r="1784" spans="6:18" x14ac:dyDescent="0.25">
      <c r="F1784" s="31"/>
      <c r="G1784" s="31"/>
      <c r="H1784" s="31"/>
      <c r="I1784" s="31"/>
      <c r="J1784" s="31"/>
      <c r="K1784" s="31"/>
      <c r="L1784" s="31"/>
      <c r="M1784" s="31"/>
      <c r="N1784" s="31"/>
      <c r="O1784" s="31"/>
      <c r="P1784" s="31"/>
      <c r="Q1784" s="31"/>
      <c r="R1784" s="31"/>
    </row>
    <row r="1785" spans="6:18" x14ac:dyDescent="0.25">
      <c r="F1785" s="31"/>
      <c r="G1785" s="31"/>
      <c r="H1785" s="31"/>
      <c r="I1785" s="31"/>
      <c r="J1785" s="31"/>
      <c r="K1785" s="31"/>
      <c r="L1785" s="31"/>
      <c r="M1785" s="31"/>
      <c r="N1785" s="31"/>
      <c r="O1785" s="31"/>
      <c r="P1785" s="31"/>
      <c r="Q1785" s="31"/>
      <c r="R1785" s="31"/>
    </row>
    <row r="1786" spans="6:18" x14ac:dyDescent="0.25">
      <c r="F1786" s="31"/>
      <c r="G1786" s="31"/>
      <c r="H1786" s="31"/>
      <c r="I1786" s="31"/>
      <c r="J1786" s="31"/>
      <c r="K1786" s="31"/>
      <c r="L1786" s="31"/>
      <c r="M1786" s="31"/>
      <c r="N1786" s="31"/>
      <c r="O1786" s="31"/>
      <c r="P1786" s="31"/>
      <c r="Q1786" s="31"/>
      <c r="R1786" s="31"/>
    </row>
    <row r="1787" spans="6:18" x14ac:dyDescent="0.25">
      <c r="F1787" s="31"/>
      <c r="G1787" s="31"/>
      <c r="H1787" s="31"/>
      <c r="I1787" s="31"/>
      <c r="J1787" s="31"/>
      <c r="K1787" s="31"/>
      <c r="L1787" s="31"/>
      <c r="M1787" s="31"/>
      <c r="N1787" s="31"/>
      <c r="O1787" s="31"/>
      <c r="P1787" s="31"/>
      <c r="Q1787" s="31"/>
      <c r="R1787" s="31"/>
    </row>
    <row r="1788" spans="6:18" x14ac:dyDescent="0.25">
      <c r="F1788" s="31"/>
      <c r="G1788" s="31"/>
      <c r="H1788" s="31"/>
      <c r="I1788" s="31"/>
      <c r="J1788" s="31"/>
      <c r="K1788" s="31"/>
      <c r="L1788" s="31"/>
      <c r="M1788" s="31"/>
      <c r="N1788" s="31"/>
      <c r="O1788" s="31"/>
      <c r="P1788" s="31"/>
      <c r="Q1788" s="31"/>
      <c r="R1788" s="31"/>
    </row>
    <row r="1789" spans="6:18" x14ac:dyDescent="0.25">
      <c r="F1789" s="31"/>
      <c r="G1789" s="31"/>
      <c r="H1789" s="31"/>
      <c r="I1789" s="31"/>
      <c r="J1789" s="31"/>
      <c r="K1789" s="31"/>
      <c r="L1789" s="31"/>
      <c r="M1789" s="31"/>
      <c r="N1789" s="31"/>
      <c r="O1789" s="31"/>
      <c r="P1789" s="31"/>
      <c r="Q1789" s="31"/>
      <c r="R1789" s="31"/>
    </row>
    <row r="1790" spans="6:18" x14ac:dyDescent="0.25">
      <c r="F1790" s="31"/>
      <c r="G1790" s="31"/>
      <c r="H1790" s="31"/>
      <c r="I1790" s="31"/>
      <c r="J1790" s="31"/>
      <c r="K1790" s="31"/>
      <c r="L1790" s="31"/>
      <c r="M1790" s="31"/>
      <c r="N1790" s="31"/>
      <c r="O1790" s="31"/>
      <c r="P1790" s="31"/>
      <c r="Q1790" s="31"/>
      <c r="R1790" s="31"/>
    </row>
    <row r="1791" spans="6:18" x14ac:dyDescent="0.25">
      <c r="F1791" s="31"/>
      <c r="G1791" s="31"/>
      <c r="H1791" s="31"/>
      <c r="I1791" s="31"/>
      <c r="J1791" s="31"/>
      <c r="K1791" s="31"/>
      <c r="L1791" s="31"/>
      <c r="M1791" s="31"/>
      <c r="N1791" s="31"/>
      <c r="O1791" s="31"/>
      <c r="P1791" s="31"/>
      <c r="Q1791" s="31"/>
      <c r="R1791" s="31"/>
    </row>
    <row r="1792" spans="6:18" x14ac:dyDescent="0.25">
      <c r="F1792" s="31"/>
      <c r="G1792" s="31"/>
      <c r="H1792" s="31"/>
      <c r="I1792" s="31"/>
      <c r="J1792" s="31"/>
      <c r="K1792" s="31"/>
      <c r="L1792" s="31"/>
      <c r="M1792" s="31"/>
      <c r="N1792" s="31"/>
      <c r="O1792" s="31"/>
      <c r="P1792" s="31"/>
      <c r="Q1792" s="31"/>
      <c r="R1792" s="31"/>
    </row>
    <row r="1793" spans="6:18" x14ac:dyDescent="0.25">
      <c r="F1793" s="31"/>
      <c r="G1793" s="31"/>
      <c r="H1793" s="31"/>
      <c r="I1793" s="31"/>
      <c r="J1793" s="31"/>
      <c r="K1793" s="31"/>
      <c r="L1793" s="31"/>
      <c r="M1793" s="31"/>
      <c r="N1793" s="31"/>
      <c r="O1793" s="31"/>
      <c r="P1793" s="31"/>
      <c r="Q1793" s="31"/>
      <c r="R1793" s="31"/>
    </row>
    <row r="1794" spans="6:18" x14ac:dyDescent="0.25">
      <c r="F1794" s="31"/>
      <c r="G1794" s="31"/>
      <c r="H1794" s="31"/>
      <c r="I1794" s="31"/>
      <c r="J1794" s="31"/>
      <c r="K1794" s="31"/>
      <c r="L1794" s="31"/>
      <c r="M1794" s="31"/>
      <c r="N1794" s="31"/>
      <c r="O1794" s="31"/>
      <c r="P1794" s="31"/>
      <c r="Q1794" s="31"/>
      <c r="R1794" s="31"/>
    </row>
    <row r="1795" spans="6:18" x14ac:dyDescent="0.25">
      <c r="F1795" s="31"/>
      <c r="G1795" s="31"/>
      <c r="H1795" s="31"/>
      <c r="I1795" s="31"/>
      <c r="J1795" s="31"/>
      <c r="K1795" s="31"/>
      <c r="L1795" s="31"/>
      <c r="M1795" s="31"/>
      <c r="N1795" s="31"/>
      <c r="O1795" s="31"/>
      <c r="P1795" s="31"/>
      <c r="Q1795" s="31"/>
      <c r="R1795" s="31"/>
    </row>
    <row r="1796" spans="6:18" x14ac:dyDescent="0.25">
      <c r="F1796" s="31"/>
      <c r="G1796" s="31"/>
      <c r="H1796" s="31"/>
      <c r="I1796" s="31"/>
      <c r="J1796" s="31"/>
      <c r="K1796" s="31"/>
      <c r="L1796" s="31"/>
      <c r="M1796" s="31"/>
      <c r="N1796" s="31"/>
      <c r="O1796" s="31"/>
      <c r="P1796" s="31"/>
      <c r="Q1796" s="31"/>
      <c r="R1796" s="31"/>
    </row>
    <row r="1797" spans="6:18" x14ac:dyDescent="0.25">
      <c r="F1797" s="31"/>
      <c r="G1797" s="31"/>
      <c r="H1797" s="31"/>
      <c r="I1797" s="31"/>
      <c r="J1797" s="31"/>
      <c r="K1797" s="31"/>
      <c r="L1797" s="31"/>
      <c r="M1797" s="31"/>
      <c r="N1797" s="31"/>
      <c r="O1797" s="31"/>
      <c r="P1797" s="31"/>
      <c r="Q1797" s="31"/>
      <c r="R1797" s="31"/>
    </row>
    <row r="1798" spans="6:18" x14ac:dyDescent="0.25">
      <c r="F1798" s="31"/>
      <c r="G1798" s="31"/>
      <c r="H1798" s="31"/>
      <c r="I1798" s="31"/>
      <c r="J1798" s="31"/>
      <c r="K1798" s="31"/>
      <c r="L1798" s="31"/>
      <c r="M1798" s="31"/>
      <c r="N1798" s="31"/>
      <c r="O1798" s="31"/>
      <c r="P1798" s="31"/>
      <c r="Q1798" s="31"/>
      <c r="R1798" s="31"/>
    </row>
    <row r="1799" spans="6:18" x14ac:dyDescent="0.25">
      <c r="F1799" s="31"/>
      <c r="G1799" s="31"/>
      <c r="H1799" s="31"/>
      <c r="I1799" s="31"/>
      <c r="J1799" s="31"/>
      <c r="K1799" s="31"/>
      <c r="L1799" s="31"/>
      <c r="M1799" s="31"/>
      <c r="N1799" s="31"/>
      <c r="O1799" s="31"/>
      <c r="P1799" s="31"/>
      <c r="Q1799" s="31"/>
      <c r="R1799" s="31"/>
    </row>
    <row r="1800" spans="6:18" x14ac:dyDescent="0.25">
      <c r="F1800" s="31"/>
      <c r="G1800" s="31"/>
      <c r="H1800" s="31"/>
      <c r="I1800" s="31"/>
      <c r="J1800" s="31"/>
      <c r="K1800" s="31"/>
      <c r="L1800" s="31"/>
      <c r="M1800" s="31"/>
      <c r="N1800" s="31"/>
      <c r="O1800" s="31"/>
      <c r="P1800" s="31"/>
      <c r="Q1800" s="31"/>
      <c r="R1800" s="31"/>
    </row>
    <row r="1801" spans="6:18" x14ac:dyDescent="0.25">
      <c r="F1801" s="31"/>
      <c r="G1801" s="31"/>
      <c r="H1801" s="31"/>
      <c r="I1801" s="31"/>
      <c r="J1801" s="31"/>
      <c r="K1801" s="31"/>
      <c r="L1801" s="31"/>
      <c r="M1801" s="31"/>
      <c r="N1801" s="31"/>
      <c r="O1801" s="31"/>
      <c r="P1801" s="31"/>
      <c r="Q1801" s="31"/>
      <c r="R1801" s="31"/>
    </row>
    <row r="1802" spans="6:18" x14ac:dyDescent="0.25">
      <c r="F1802" s="31"/>
      <c r="G1802" s="31"/>
      <c r="H1802" s="31"/>
      <c r="I1802" s="31"/>
      <c r="J1802" s="31"/>
      <c r="K1802" s="31"/>
      <c r="L1802" s="31"/>
      <c r="M1802" s="31"/>
      <c r="N1802" s="31"/>
      <c r="O1802" s="31"/>
      <c r="P1802" s="31"/>
      <c r="Q1802" s="31"/>
      <c r="R1802" s="31"/>
    </row>
    <row r="1803" spans="6:18" x14ac:dyDescent="0.25">
      <c r="F1803" s="31"/>
      <c r="G1803" s="31"/>
      <c r="H1803" s="31"/>
      <c r="I1803" s="31"/>
      <c r="J1803" s="31"/>
      <c r="K1803" s="31"/>
      <c r="L1803" s="31"/>
      <c r="M1803" s="31"/>
      <c r="N1803" s="31"/>
      <c r="O1803" s="31"/>
      <c r="P1803" s="31"/>
      <c r="Q1803" s="31"/>
      <c r="R1803" s="31"/>
    </row>
    <row r="1804" spans="6:18" x14ac:dyDescent="0.25">
      <c r="F1804" s="31"/>
      <c r="G1804" s="31"/>
      <c r="H1804" s="31"/>
      <c r="I1804" s="31"/>
      <c r="J1804" s="31"/>
      <c r="K1804" s="31"/>
      <c r="L1804" s="31"/>
      <c r="M1804" s="31"/>
      <c r="N1804" s="31"/>
      <c r="O1804" s="31"/>
      <c r="P1804" s="31"/>
      <c r="Q1804" s="31"/>
      <c r="R1804" s="31"/>
    </row>
    <row r="1805" spans="6:18" x14ac:dyDescent="0.25">
      <c r="F1805" s="31"/>
      <c r="G1805" s="31"/>
      <c r="H1805" s="31"/>
      <c r="I1805" s="31"/>
      <c r="J1805" s="31"/>
      <c r="K1805" s="31"/>
      <c r="L1805" s="31"/>
      <c r="M1805" s="31"/>
      <c r="N1805" s="31"/>
      <c r="O1805" s="31"/>
      <c r="P1805" s="31"/>
      <c r="Q1805" s="31"/>
      <c r="R1805" s="31"/>
    </row>
    <row r="1806" spans="6:18" x14ac:dyDescent="0.25">
      <c r="F1806" s="31"/>
      <c r="G1806" s="31"/>
      <c r="H1806" s="31"/>
      <c r="I1806" s="31"/>
      <c r="J1806" s="31"/>
      <c r="K1806" s="31"/>
      <c r="L1806" s="31"/>
      <c r="M1806" s="31"/>
      <c r="N1806" s="31"/>
      <c r="O1806" s="31"/>
      <c r="P1806" s="31"/>
      <c r="Q1806" s="31"/>
      <c r="R1806" s="31"/>
    </row>
    <row r="1807" spans="6:18" x14ac:dyDescent="0.25">
      <c r="F1807" s="31"/>
      <c r="G1807" s="31"/>
      <c r="H1807" s="31"/>
      <c r="I1807" s="31"/>
      <c r="J1807" s="31"/>
      <c r="K1807" s="31"/>
      <c r="L1807" s="31"/>
      <c r="M1807" s="31"/>
      <c r="N1807" s="31"/>
      <c r="O1807" s="31"/>
      <c r="P1807" s="31"/>
      <c r="Q1807" s="31"/>
      <c r="R1807" s="31"/>
    </row>
    <row r="1808" spans="6:18" x14ac:dyDescent="0.25">
      <c r="F1808" s="31"/>
      <c r="G1808" s="31"/>
      <c r="H1808" s="31"/>
      <c r="I1808" s="31"/>
      <c r="J1808" s="31"/>
      <c r="K1808" s="31"/>
      <c r="L1808" s="31"/>
      <c r="M1808" s="31"/>
      <c r="N1808" s="31"/>
      <c r="O1808" s="31"/>
      <c r="P1808" s="31"/>
      <c r="Q1808" s="31"/>
      <c r="R1808" s="31"/>
    </row>
    <row r="1809" spans="6:18" x14ac:dyDescent="0.25">
      <c r="F1809" s="31"/>
      <c r="G1809" s="31"/>
      <c r="H1809" s="31"/>
      <c r="I1809" s="31"/>
      <c r="J1809" s="31"/>
      <c r="K1809" s="31"/>
      <c r="L1809" s="31"/>
      <c r="M1809" s="31"/>
      <c r="N1809" s="31"/>
      <c r="O1809" s="31"/>
      <c r="P1809" s="31"/>
      <c r="Q1809" s="31"/>
      <c r="R1809" s="31"/>
    </row>
    <row r="1810" spans="6:18" x14ac:dyDescent="0.25">
      <c r="F1810" s="31"/>
      <c r="G1810" s="31"/>
      <c r="H1810" s="31"/>
      <c r="I1810" s="31"/>
      <c r="J1810" s="31"/>
      <c r="K1810" s="31"/>
      <c r="L1810" s="31"/>
      <c r="M1810" s="31"/>
      <c r="N1810" s="31"/>
      <c r="O1810" s="31"/>
      <c r="P1810" s="31"/>
      <c r="Q1810" s="31"/>
      <c r="R1810" s="31"/>
    </row>
    <row r="1811" spans="6:18" x14ac:dyDescent="0.25">
      <c r="F1811" s="31"/>
      <c r="G1811" s="31"/>
      <c r="H1811" s="31"/>
      <c r="I1811" s="31"/>
      <c r="J1811" s="31"/>
      <c r="K1811" s="31"/>
      <c r="L1811" s="31"/>
      <c r="M1811" s="31"/>
      <c r="N1811" s="31"/>
      <c r="O1811" s="31"/>
      <c r="P1811" s="31"/>
      <c r="Q1811" s="31"/>
      <c r="R1811" s="31"/>
    </row>
    <row r="1812" spans="6:18" x14ac:dyDescent="0.25">
      <c r="F1812" s="31"/>
      <c r="G1812" s="31"/>
      <c r="H1812" s="31"/>
      <c r="I1812" s="31"/>
      <c r="J1812" s="31"/>
      <c r="K1812" s="31"/>
      <c r="L1812" s="31"/>
      <c r="M1812" s="31"/>
      <c r="N1812" s="31"/>
      <c r="O1812" s="31"/>
      <c r="P1812" s="31"/>
      <c r="Q1812" s="31"/>
      <c r="R1812" s="31"/>
    </row>
    <row r="1813" spans="6:18" x14ac:dyDescent="0.25">
      <c r="F1813" s="31"/>
      <c r="G1813" s="31"/>
      <c r="H1813" s="31"/>
      <c r="I1813" s="31"/>
      <c r="J1813" s="31"/>
      <c r="K1813" s="31"/>
      <c r="L1813" s="31"/>
      <c r="M1813" s="31"/>
      <c r="N1813" s="31"/>
      <c r="O1813" s="31"/>
      <c r="P1813" s="31"/>
      <c r="Q1813" s="31"/>
      <c r="R1813" s="31"/>
    </row>
    <row r="1814" spans="6:18" x14ac:dyDescent="0.25">
      <c r="F1814" s="31"/>
      <c r="G1814" s="31"/>
      <c r="H1814" s="31"/>
      <c r="I1814" s="31"/>
      <c r="J1814" s="31"/>
      <c r="K1814" s="31"/>
      <c r="L1814" s="31"/>
      <c r="M1814" s="31"/>
      <c r="N1814" s="31"/>
      <c r="O1814" s="31"/>
      <c r="P1814" s="31"/>
      <c r="Q1814" s="31"/>
      <c r="R1814" s="31"/>
    </row>
    <row r="1815" spans="6:18" x14ac:dyDescent="0.25">
      <c r="F1815" s="31"/>
      <c r="G1815" s="31"/>
      <c r="H1815" s="31"/>
      <c r="I1815" s="31"/>
      <c r="J1815" s="31"/>
      <c r="K1815" s="31"/>
      <c r="L1815" s="31"/>
      <c r="M1815" s="31"/>
      <c r="N1815" s="31"/>
      <c r="O1815" s="31"/>
      <c r="P1815" s="31"/>
      <c r="Q1815" s="31"/>
      <c r="R1815" s="31"/>
    </row>
    <row r="1816" spans="6:18" x14ac:dyDescent="0.25">
      <c r="F1816" s="31"/>
      <c r="G1816" s="31"/>
      <c r="H1816" s="31"/>
      <c r="I1816" s="31"/>
      <c r="J1816" s="31"/>
      <c r="K1816" s="31"/>
      <c r="L1816" s="31"/>
      <c r="M1816" s="31"/>
      <c r="N1816" s="31"/>
      <c r="O1816" s="31"/>
      <c r="P1816" s="31"/>
      <c r="Q1816" s="31"/>
      <c r="R1816" s="31"/>
    </row>
    <row r="1817" spans="6:18" x14ac:dyDescent="0.25">
      <c r="F1817" s="31"/>
      <c r="G1817" s="31"/>
      <c r="H1817" s="31"/>
      <c r="I1817" s="31"/>
      <c r="J1817" s="31"/>
      <c r="K1817" s="31"/>
      <c r="L1817" s="31"/>
      <c r="M1817" s="31"/>
      <c r="N1817" s="31"/>
      <c r="O1817" s="31"/>
      <c r="P1817" s="31"/>
      <c r="Q1817" s="31"/>
      <c r="R1817" s="31"/>
    </row>
    <row r="1818" spans="6:18" x14ac:dyDescent="0.25">
      <c r="F1818" s="31"/>
      <c r="G1818" s="31"/>
      <c r="H1818" s="31"/>
      <c r="I1818" s="31"/>
      <c r="J1818" s="31"/>
      <c r="K1818" s="31"/>
      <c r="L1818" s="31"/>
      <c r="M1818" s="31"/>
      <c r="N1818" s="31"/>
      <c r="O1818" s="31"/>
      <c r="P1818" s="31"/>
      <c r="Q1818" s="31"/>
      <c r="R1818" s="31"/>
    </row>
    <row r="1819" spans="6:18" x14ac:dyDescent="0.25">
      <c r="F1819" s="31"/>
      <c r="G1819" s="31"/>
      <c r="H1819" s="31"/>
      <c r="I1819" s="31"/>
      <c r="J1819" s="31"/>
      <c r="K1819" s="31"/>
      <c r="L1819" s="31"/>
      <c r="M1819" s="31"/>
      <c r="N1819" s="31"/>
      <c r="O1819" s="31"/>
      <c r="P1819" s="31"/>
      <c r="Q1819" s="31"/>
      <c r="R1819" s="31"/>
    </row>
    <row r="1820" spans="6:18" x14ac:dyDescent="0.25">
      <c r="F1820" s="31"/>
      <c r="G1820" s="31"/>
      <c r="H1820" s="31"/>
      <c r="I1820" s="31"/>
      <c r="J1820" s="31"/>
      <c r="K1820" s="31"/>
      <c r="L1820" s="31"/>
      <c r="M1820" s="31"/>
      <c r="N1820" s="31"/>
      <c r="O1820" s="31"/>
      <c r="P1820" s="31"/>
      <c r="Q1820" s="31"/>
      <c r="R1820" s="31"/>
    </row>
    <row r="1821" spans="6:18" x14ac:dyDescent="0.25">
      <c r="F1821" s="31"/>
      <c r="G1821" s="31"/>
      <c r="H1821" s="31"/>
      <c r="I1821" s="31"/>
      <c r="J1821" s="31"/>
      <c r="K1821" s="31"/>
      <c r="L1821" s="31"/>
      <c r="M1821" s="31"/>
      <c r="N1821" s="31"/>
      <c r="O1821" s="31"/>
      <c r="P1821" s="31"/>
      <c r="Q1821" s="31"/>
      <c r="R1821" s="31"/>
    </row>
    <row r="1822" spans="6:18" x14ac:dyDescent="0.25">
      <c r="F1822" s="31"/>
      <c r="G1822" s="31"/>
      <c r="H1822" s="31"/>
      <c r="I1822" s="31"/>
      <c r="J1822" s="31"/>
      <c r="K1822" s="31"/>
      <c r="L1822" s="31"/>
      <c r="M1822" s="31"/>
      <c r="N1822" s="31"/>
      <c r="O1822" s="31"/>
      <c r="P1822" s="31"/>
      <c r="Q1822" s="31"/>
      <c r="R1822" s="31"/>
    </row>
    <row r="1823" spans="6:18" x14ac:dyDescent="0.25">
      <c r="F1823" s="31"/>
      <c r="G1823" s="31"/>
      <c r="H1823" s="31"/>
      <c r="I1823" s="31"/>
      <c r="J1823" s="31"/>
      <c r="K1823" s="31"/>
      <c r="L1823" s="31"/>
      <c r="M1823" s="31"/>
      <c r="N1823" s="31"/>
      <c r="O1823" s="31"/>
      <c r="P1823" s="31"/>
      <c r="Q1823" s="31"/>
      <c r="R1823" s="31"/>
    </row>
    <row r="1824" spans="6:18" x14ac:dyDescent="0.25">
      <c r="F1824" s="31"/>
      <c r="G1824" s="31"/>
      <c r="H1824" s="31"/>
      <c r="I1824" s="31"/>
      <c r="J1824" s="31"/>
      <c r="K1824" s="31"/>
      <c r="L1824" s="31"/>
      <c r="M1824" s="31"/>
      <c r="N1824" s="31"/>
      <c r="O1824" s="31"/>
      <c r="P1824" s="31"/>
      <c r="Q1824" s="31"/>
      <c r="R1824" s="31"/>
    </row>
    <row r="1825" spans="6:18" x14ac:dyDescent="0.25">
      <c r="F1825" s="31"/>
      <c r="G1825" s="31"/>
      <c r="H1825" s="31"/>
      <c r="I1825" s="31"/>
      <c r="J1825" s="31"/>
      <c r="K1825" s="31"/>
      <c r="L1825" s="31"/>
      <c r="M1825" s="31"/>
      <c r="N1825" s="31"/>
      <c r="O1825" s="31"/>
      <c r="P1825" s="31"/>
      <c r="Q1825" s="31"/>
      <c r="R1825" s="31"/>
    </row>
    <row r="1826" spans="6:18" x14ac:dyDescent="0.25">
      <c r="F1826" s="31"/>
      <c r="G1826" s="31"/>
      <c r="H1826" s="31"/>
      <c r="I1826" s="31"/>
      <c r="J1826" s="31"/>
      <c r="K1826" s="31"/>
      <c r="L1826" s="31"/>
      <c r="M1826" s="31"/>
      <c r="N1826" s="31"/>
      <c r="O1826" s="31"/>
      <c r="P1826" s="31"/>
      <c r="Q1826" s="31"/>
      <c r="R1826" s="31"/>
    </row>
    <row r="1827" spans="6:18" x14ac:dyDescent="0.25">
      <c r="F1827" s="31"/>
      <c r="G1827" s="31"/>
      <c r="H1827" s="31"/>
      <c r="I1827" s="31"/>
      <c r="J1827" s="31"/>
      <c r="K1827" s="31"/>
      <c r="L1827" s="31"/>
      <c r="M1827" s="31"/>
      <c r="N1827" s="31"/>
      <c r="O1827" s="31"/>
      <c r="P1827" s="31"/>
      <c r="Q1827" s="31"/>
      <c r="R1827" s="31"/>
    </row>
    <row r="1828" spans="6:18" x14ac:dyDescent="0.25">
      <c r="F1828" s="31"/>
      <c r="G1828" s="31"/>
      <c r="H1828" s="31"/>
      <c r="I1828" s="31"/>
      <c r="J1828" s="31"/>
      <c r="K1828" s="31"/>
      <c r="L1828" s="31"/>
      <c r="M1828" s="31"/>
      <c r="N1828" s="31"/>
      <c r="O1828" s="31"/>
      <c r="P1828" s="31"/>
      <c r="Q1828" s="31"/>
      <c r="R1828" s="31"/>
    </row>
    <row r="1829" spans="6:18" x14ac:dyDescent="0.25">
      <c r="F1829" s="31"/>
      <c r="G1829" s="31"/>
      <c r="H1829" s="31"/>
      <c r="I1829" s="31"/>
      <c r="J1829" s="31"/>
      <c r="K1829" s="31"/>
      <c r="L1829" s="31"/>
      <c r="M1829" s="31"/>
      <c r="N1829" s="31"/>
      <c r="O1829" s="31"/>
      <c r="P1829" s="31"/>
      <c r="Q1829" s="31"/>
      <c r="R1829" s="31"/>
    </row>
    <row r="1830" spans="6:18" x14ac:dyDescent="0.25">
      <c r="F1830" s="31"/>
      <c r="G1830" s="31"/>
      <c r="H1830" s="31"/>
      <c r="I1830" s="31"/>
      <c r="J1830" s="31"/>
      <c r="K1830" s="31"/>
      <c r="L1830" s="31"/>
      <c r="M1830" s="31"/>
      <c r="N1830" s="31"/>
      <c r="O1830" s="31"/>
      <c r="P1830" s="31"/>
      <c r="Q1830" s="31"/>
      <c r="R1830" s="31"/>
    </row>
    <row r="1831" spans="6:18" x14ac:dyDescent="0.25">
      <c r="F1831" s="31"/>
      <c r="G1831" s="31"/>
      <c r="H1831" s="31"/>
      <c r="I1831" s="31"/>
      <c r="J1831" s="31"/>
      <c r="K1831" s="31"/>
      <c r="L1831" s="31"/>
      <c r="M1831" s="31"/>
      <c r="N1831" s="31"/>
      <c r="O1831" s="31"/>
      <c r="P1831" s="31"/>
      <c r="Q1831" s="31"/>
      <c r="R1831" s="31"/>
    </row>
    <row r="1832" spans="6:18" x14ac:dyDescent="0.25">
      <c r="F1832" s="31"/>
      <c r="G1832" s="31"/>
      <c r="H1832" s="31"/>
      <c r="I1832" s="31"/>
      <c r="J1832" s="31"/>
      <c r="K1832" s="31"/>
      <c r="L1832" s="31"/>
      <c r="M1832" s="31"/>
      <c r="N1832" s="31"/>
      <c r="O1832" s="31"/>
      <c r="P1832" s="31"/>
      <c r="Q1832" s="31"/>
      <c r="R1832" s="31"/>
    </row>
    <row r="1833" spans="6:18" x14ac:dyDescent="0.25">
      <c r="F1833" s="31"/>
      <c r="G1833" s="31"/>
      <c r="H1833" s="31"/>
      <c r="I1833" s="31"/>
      <c r="J1833" s="31"/>
      <c r="K1833" s="31"/>
      <c r="L1833" s="31"/>
      <c r="M1833" s="31"/>
      <c r="N1833" s="31"/>
      <c r="O1833" s="31"/>
      <c r="P1833" s="31"/>
      <c r="Q1833" s="31"/>
      <c r="R1833" s="31"/>
    </row>
    <row r="1834" spans="6:18" x14ac:dyDescent="0.25">
      <c r="F1834" s="31"/>
      <c r="G1834" s="31"/>
      <c r="H1834" s="31"/>
      <c r="I1834" s="31"/>
      <c r="J1834" s="31"/>
      <c r="K1834" s="31"/>
      <c r="L1834" s="31"/>
      <c r="M1834" s="31"/>
      <c r="N1834" s="31"/>
      <c r="O1834" s="31"/>
      <c r="P1834" s="31"/>
      <c r="Q1834" s="31"/>
      <c r="R1834" s="31"/>
    </row>
    <row r="1835" spans="6:18" x14ac:dyDescent="0.25">
      <c r="F1835" s="31"/>
      <c r="G1835" s="31"/>
      <c r="H1835" s="31"/>
      <c r="I1835" s="31"/>
      <c r="J1835" s="31"/>
      <c r="K1835" s="31"/>
      <c r="L1835" s="31"/>
      <c r="M1835" s="31"/>
      <c r="N1835" s="31"/>
      <c r="O1835" s="31"/>
      <c r="P1835" s="31"/>
      <c r="Q1835" s="31"/>
      <c r="R1835" s="31"/>
    </row>
    <row r="1836" spans="6:18" x14ac:dyDescent="0.25">
      <c r="F1836" s="31"/>
      <c r="G1836" s="31"/>
      <c r="H1836" s="31"/>
      <c r="I1836" s="31"/>
      <c r="J1836" s="31"/>
      <c r="K1836" s="31"/>
      <c r="L1836" s="31"/>
      <c r="M1836" s="31"/>
      <c r="N1836" s="31"/>
      <c r="O1836" s="31"/>
      <c r="P1836" s="31"/>
      <c r="Q1836" s="31"/>
      <c r="R1836" s="31"/>
    </row>
    <row r="1837" spans="6:18" x14ac:dyDescent="0.25">
      <c r="F1837" s="31"/>
      <c r="G1837" s="31"/>
      <c r="H1837" s="31"/>
      <c r="I1837" s="31"/>
      <c r="J1837" s="31"/>
      <c r="K1837" s="31"/>
      <c r="L1837" s="31"/>
      <c r="M1837" s="31"/>
      <c r="N1837" s="31"/>
      <c r="O1837" s="31"/>
      <c r="P1837" s="31"/>
      <c r="Q1837" s="31"/>
      <c r="R1837" s="31"/>
    </row>
    <row r="1838" spans="6:18" x14ac:dyDescent="0.25">
      <c r="F1838" s="31"/>
      <c r="G1838" s="31"/>
      <c r="H1838" s="31"/>
      <c r="I1838" s="31"/>
      <c r="J1838" s="31"/>
      <c r="K1838" s="31"/>
      <c r="L1838" s="31"/>
      <c r="M1838" s="31"/>
      <c r="N1838" s="31"/>
      <c r="O1838" s="31"/>
      <c r="P1838" s="31"/>
      <c r="Q1838" s="31"/>
      <c r="R1838" s="31"/>
    </row>
    <row r="1839" spans="6:18" x14ac:dyDescent="0.25">
      <c r="F1839" s="31"/>
      <c r="G1839" s="31"/>
      <c r="H1839" s="31"/>
      <c r="I1839" s="31"/>
      <c r="J1839" s="31"/>
      <c r="K1839" s="31"/>
      <c r="L1839" s="31"/>
      <c r="M1839" s="31"/>
      <c r="N1839" s="31"/>
      <c r="O1839" s="31"/>
      <c r="P1839" s="31"/>
      <c r="Q1839" s="31"/>
      <c r="R1839" s="31"/>
    </row>
    <row r="1840" spans="6:18" x14ac:dyDescent="0.25">
      <c r="F1840" s="31"/>
      <c r="G1840" s="31"/>
      <c r="H1840" s="31"/>
      <c r="I1840" s="31"/>
      <c r="J1840" s="31"/>
      <c r="K1840" s="31"/>
      <c r="L1840" s="31"/>
      <c r="M1840" s="31"/>
      <c r="N1840" s="31"/>
      <c r="O1840" s="31"/>
      <c r="P1840" s="31"/>
      <c r="Q1840" s="31"/>
      <c r="R1840" s="31"/>
    </row>
    <row r="1841" spans="6:18" x14ac:dyDescent="0.25">
      <c r="F1841" s="31"/>
      <c r="G1841" s="31"/>
      <c r="H1841" s="31"/>
      <c r="I1841" s="31"/>
      <c r="J1841" s="31"/>
      <c r="K1841" s="31"/>
      <c r="L1841" s="31"/>
      <c r="M1841" s="31"/>
      <c r="N1841" s="31"/>
      <c r="O1841" s="31"/>
      <c r="P1841" s="31"/>
      <c r="Q1841" s="31"/>
      <c r="R1841" s="31"/>
    </row>
    <row r="1842" spans="6:18" x14ac:dyDescent="0.25">
      <c r="F1842" s="31"/>
      <c r="G1842" s="31"/>
      <c r="H1842" s="31"/>
      <c r="I1842" s="31"/>
      <c r="J1842" s="31"/>
      <c r="K1842" s="31"/>
      <c r="L1842" s="31"/>
      <c r="M1842" s="31"/>
      <c r="N1842" s="31"/>
      <c r="O1842" s="31"/>
      <c r="P1842" s="31"/>
      <c r="Q1842" s="31"/>
      <c r="R1842" s="31"/>
    </row>
    <row r="1843" spans="6:18" x14ac:dyDescent="0.25">
      <c r="F1843" s="31"/>
      <c r="G1843" s="31"/>
      <c r="H1843" s="31"/>
      <c r="I1843" s="31"/>
      <c r="J1843" s="31"/>
      <c r="K1843" s="31"/>
      <c r="L1843" s="31"/>
      <c r="M1843" s="31"/>
      <c r="N1843" s="31"/>
      <c r="O1843" s="31"/>
      <c r="P1843" s="31"/>
      <c r="Q1843" s="31"/>
      <c r="R1843" s="31"/>
    </row>
    <row r="1844" spans="6:18" x14ac:dyDescent="0.25">
      <c r="F1844" s="31"/>
      <c r="G1844" s="31"/>
      <c r="H1844" s="31"/>
      <c r="I1844" s="31"/>
      <c r="J1844" s="31"/>
      <c r="K1844" s="31"/>
      <c r="L1844" s="31"/>
      <c r="M1844" s="31"/>
      <c r="N1844" s="31"/>
      <c r="O1844" s="31"/>
      <c r="P1844" s="31"/>
      <c r="Q1844" s="31"/>
      <c r="R1844" s="31"/>
    </row>
    <row r="1845" spans="6:18" x14ac:dyDescent="0.25">
      <c r="F1845" s="31"/>
      <c r="G1845" s="31"/>
      <c r="H1845" s="31"/>
      <c r="I1845" s="31"/>
      <c r="J1845" s="31"/>
      <c r="K1845" s="31"/>
      <c r="L1845" s="31"/>
      <c r="M1845" s="31"/>
      <c r="N1845" s="31"/>
      <c r="O1845" s="31"/>
      <c r="P1845" s="31"/>
      <c r="Q1845" s="31"/>
      <c r="R1845" s="31"/>
    </row>
    <row r="1846" spans="6:18" x14ac:dyDescent="0.25">
      <c r="F1846" s="31"/>
      <c r="G1846" s="31"/>
      <c r="H1846" s="31"/>
      <c r="I1846" s="31"/>
      <c r="J1846" s="31"/>
      <c r="K1846" s="31"/>
      <c r="L1846" s="31"/>
      <c r="M1846" s="31"/>
      <c r="N1846" s="31"/>
      <c r="O1846" s="31"/>
      <c r="P1846" s="31"/>
      <c r="Q1846" s="31"/>
      <c r="R1846" s="31"/>
    </row>
    <row r="1847" spans="6:18" x14ac:dyDescent="0.25">
      <c r="F1847" s="31"/>
      <c r="G1847" s="31"/>
      <c r="H1847" s="31"/>
      <c r="I1847" s="31"/>
      <c r="J1847" s="31"/>
      <c r="K1847" s="31"/>
      <c r="L1847" s="31"/>
      <c r="M1847" s="31"/>
      <c r="N1847" s="31"/>
      <c r="O1847" s="31"/>
      <c r="P1847" s="31"/>
      <c r="Q1847" s="31"/>
      <c r="R1847" s="31"/>
    </row>
    <row r="1848" spans="6:18" x14ac:dyDescent="0.25">
      <c r="F1848" s="31"/>
      <c r="G1848" s="31"/>
      <c r="H1848" s="31"/>
      <c r="I1848" s="31"/>
      <c r="J1848" s="31"/>
      <c r="K1848" s="31"/>
      <c r="L1848" s="31"/>
      <c r="M1848" s="31"/>
      <c r="N1848" s="31"/>
      <c r="O1848" s="31"/>
      <c r="P1848" s="31"/>
      <c r="Q1848" s="31"/>
      <c r="R1848" s="31"/>
    </row>
    <row r="1849" spans="6:18" x14ac:dyDescent="0.25">
      <c r="F1849" s="31"/>
      <c r="G1849" s="31"/>
      <c r="H1849" s="31"/>
      <c r="I1849" s="31"/>
      <c r="J1849" s="31"/>
      <c r="K1849" s="31"/>
      <c r="L1849" s="31"/>
      <c r="M1849" s="31"/>
      <c r="N1849" s="31"/>
      <c r="O1849" s="31"/>
      <c r="P1849" s="31"/>
      <c r="Q1849" s="31"/>
      <c r="R1849" s="31"/>
    </row>
    <row r="1850" spans="6:18" x14ac:dyDescent="0.25">
      <c r="F1850" s="31"/>
      <c r="G1850" s="31"/>
      <c r="H1850" s="31"/>
      <c r="I1850" s="31"/>
      <c r="J1850" s="31"/>
      <c r="K1850" s="31"/>
      <c r="L1850" s="31"/>
      <c r="M1850" s="31"/>
      <c r="N1850" s="31"/>
      <c r="O1850" s="31"/>
      <c r="P1850" s="31"/>
      <c r="Q1850" s="31"/>
      <c r="R1850" s="31"/>
    </row>
    <row r="1851" spans="6:18" x14ac:dyDescent="0.25">
      <c r="F1851" s="31"/>
      <c r="G1851" s="31"/>
      <c r="H1851" s="31"/>
      <c r="I1851" s="31"/>
      <c r="J1851" s="31"/>
      <c r="K1851" s="31"/>
      <c r="L1851" s="31"/>
      <c r="M1851" s="31"/>
      <c r="N1851" s="31"/>
      <c r="O1851" s="31"/>
      <c r="P1851" s="31"/>
      <c r="Q1851" s="31"/>
      <c r="R1851" s="31"/>
    </row>
    <row r="1852" spans="6:18" x14ac:dyDescent="0.25">
      <c r="F1852" s="31"/>
      <c r="G1852" s="31"/>
      <c r="H1852" s="31"/>
      <c r="I1852" s="31"/>
      <c r="J1852" s="31"/>
      <c r="K1852" s="31"/>
      <c r="L1852" s="31"/>
      <c r="M1852" s="31"/>
      <c r="N1852" s="31"/>
      <c r="O1852" s="31"/>
      <c r="P1852" s="31"/>
      <c r="Q1852" s="31"/>
      <c r="R1852" s="31"/>
    </row>
    <row r="1853" spans="6:18" x14ac:dyDescent="0.25">
      <c r="F1853" s="31"/>
      <c r="G1853" s="31"/>
      <c r="H1853" s="31"/>
      <c r="I1853" s="31"/>
      <c r="J1853" s="31"/>
      <c r="K1853" s="31"/>
      <c r="L1853" s="31"/>
      <c r="M1853" s="31"/>
      <c r="N1853" s="31"/>
      <c r="O1853" s="31"/>
      <c r="P1853" s="31"/>
      <c r="Q1853" s="31"/>
      <c r="R1853" s="31"/>
    </row>
    <row r="1854" spans="6:18" x14ac:dyDescent="0.25">
      <c r="F1854" s="31"/>
      <c r="G1854" s="31"/>
      <c r="H1854" s="31"/>
      <c r="I1854" s="31"/>
      <c r="J1854" s="31"/>
      <c r="K1854" s="31"/>
      <c r="L1854" s="31"/>
      <c r="M1854" s="31"/>
      <c r="N1854" s="31"/>
      <c r="O1854" s="31"/>
      <c r="P1854" s="31"/>
      <c r="Q1854" s="31"/>
      <c r="R1854" s="31"/>
    </row>
    <row r="1855" spans="6:18" x14ac:dyDescent="0.25">
      <c r="F1855" s="31"/>
      <c r="G1855" s="31"/>
      <c r="H1855" s="31"/>
      <c r="I1855" s="31"/>
      <c r="J1855" s="31"/>
      <c r="K1855" s="31"/>
      <c r="L1855" s="31"/>
      <c r="M1855" s="31"/>
      <c r="N1855" s="31"/>
      <c r="O1855" s="31"/>
      <c r="P1855" s="31"/>
      <c r="Q1855" s="31"/>
      <c r="R1855" s="31"/>
    </row>
    <row r="1856" spans="6:18" x14ac:dyDescent="0.25">
      <c r="F1856" s="31"/>
      <c r="G1856" s="31"/>
      <c r="H1856" s="31"/>
      <c r="I1856" s="31"/>
      <c r="J1856" s="31"/>
      <c r="K1856" s="31"/>
      <c r="L1856" s="31"/>
      <c r="M1856" s="31"/>
      <c r="N1856" s="31"/>
      <c r="O1856" s="31"/>
      <c r="P1856" s="31"/>
      <c r="Q1856" s="31"/>
      <c r="R1856" s="31"/>
    </row>
    <row r="1857" spans="6:18" x14ac:dyDescent="0.25">
      <c r="F1857" s="31"/>
      <c r="G1857" s="31"/>
      <c r="H1857" s="31"/>
      <c r="I1857" s="31"/>
      <c r="J1857" s="31"/>
      <c r="K1857" s="31"/>
      <c r="L1857" s="31"/>
      <c r="M1857" s="31"/>
      <c r="N1857" s="31"/>
      <c r="O1857" s="31"/>
      <c r="P1857" s="31"/>
      <c r="Q1857" s="31"/>
      <c r="R1857" s="31"/>
    </row>
    <row r="1858" spans="6:18" x14ac:dyDescent="0.25">
      <c r="F1858" s="31"/>
      <c r="G1858" s="31"/>
      <c r="H1858" s="31"/>
      <c r="I1858" s="31"/>
      <c r="J1858" s="31"/>
      <c r="K1858" s="31"/>
      <c r="L1858" s="31"/>
      <c r="M1858" s="31"/>
      <c r="N1858" s="31"/>
      <c r="O1858" s="31"/>
      <c r="P1858" s="31"/>
      <c r="Q1858" s="31"/>
      <c r="R1858" s="31"/>
    </row>
    <row r="1859" spans="6:18" x14ac:dyDescent="0.25">
      <c r="F1859" s="31"/>
      <c r="G1859" s="31"/>
      <c r="H1859" s="31"/>
      <c r="I1859" s="31"/>
      <c r="J1859" s="31"/>
      <c r="K1859" s="31"/>
      <c r="L1859" s="31"/>
      <c r="M1859" s="31"/>
      <c r="N1859" s="31"/>
      <c r="O1859" s="31"/>
      <c r="P1859" s="31"/>
      <c r="Q1859" s="31"/>
      <c r="R1859" s="31"/>
    </row>
    <row r="1860" spans="6:18" x14ac:dyDescent="0.25">
      <c r="F1860" s="31"/>
      <c r="G1860" s="31"/>
      <c r="H1860" s="31"/>
      <c r="I1860" s="31"/>
      <c r="J1860" s="31"/>
      <c r="K1860" s="31"/>
      <c r="L1860" s="31"/>
      <c r="M1860" s="31"/>
      <c r="N1860" s="31"/>
      <c r="O1860" s="31"/>
      <c r="P1860" s="31"/>
      <c r="Q1860" s="31"/>
      <c r="R1860" s="31"/>
    </row>
    <row r="1861" spans="6:18" x14ac:dyDescent="0.25">
      <c r="F1861" s="31"/>
      <c r="G1861" s="31"/>
      <c r="H1861" s="31"/>
      <c r="I1861" s="31"/>
      <c r="J1861" s="31"/>
      <c r="K1861" s="31"/>
      <c r="L1861" s="31"/>
      <c r="M1861" s="31"/>
      <c r="N1861" s="31"/>
      <c r="O1861" s="31"/>
      <c r="P1861" s="31"/>
      <c r="Q1861" s="31"/>
      <c r="R1861" s="31"/>
    </row>
    <row r="1862" spans="6:18" x14ac:dyDescent="0.25">
      <c r="F1862" s="31"/>
      <c r="G1862" s="31"/>
      <c r="H1862" s="31"/>
      <c r="I1862" s="31"/>
      <c r="J1862" s="31"/>
      <c r="K1862" s="31"/>
      <c r="L1862" s="31"/>
      <c r="M1862" s="31"/>
      <c r="N1862" s="31"/>
      <c r="O1862" s="31"/>
      <c r="P1862" s="31"/>
      <c r="Q1862" s="31"/>
      <c r="R1862" s="31"/>
    </row>
    <row r="1863" spans="6:18" x14ac:dyDescent="0.25">
      <c r="F1863" s="31"/>
      <c r="G1863" s="31"/>
      <c r="H1863" s="31"/>
      <c r="I1863" s="31"/>
      <c r="J1863" s="31"/>
      <c r="K1863" s="31"/>
      <c r="L1863" s="31"/>
      <c r="M1863" s="31"/>
      <c r="N1863" s="31"/>
      <c r="O1863" s="31"/>
      <c r="P1863" s="31"/>
      <c r="Q1863" s="31"/>
      <c r="R1863" s="31"/>
    </row>
    <row r="1864" spans="6:18" x14ac:dyDescent="0.25">
      <c r="F1864" s="31"/>
      <c r="G1864" s="31"/>
      <c r="H1864" s="31"/>
      <c r="I1864" s="31"/>
      <c r="J1864" s="31"/>
      <c r="K1864" s="31"/>
      <c r="L1864" s="31"/>
      <c r="M1864" s="31"/>
      <c r="N1864" s="31"/>
      <c r="O1864" s="31"/>
      <c r="P1864" s="31"/>
      <c r="Q1864" s="31"/>
      <c r="R1864" s="31"/>
    </row>
    <row r="1865" spans="6:18" x14ac:dyDescent="0.25">
      <c r="F1865" s="31"/>
      <c r="G1865" s="31"/>
      <c r="H1865" s="31"/>
      <c r="I1865" s="31"/>
      <c r="J1865" s="31"/>
      <c r="K1865" s="31"/>
      <c r="L1865" s="31"/>
      <c r="M1865" s="31"/>
      <c r="N1865" s="31"/>
      <c r="O1865" s="31"/>
      <c r="P1865" s="31"/>
      <c r="Q1865" s="31"/>
      <c r="R1865" s="31"/>
    </row>
    <row r="1866" spans="6:18" x14ac:dyDescent="0.25">
      <c r="F1866" s="31"/>
      <c r="G1866" s="31"/>
      <c r="H1866" s="31"/>
      <c r="I1866" s="31"/>
      <c r="J1866" s="31"/>
      <c r="K1866" s="31"/>
      <c r="L1866" s="31"/>
      <c r="M1866" s="31"/>
      <c r="N1866" s="31"/>
      <c r="O1866" s="31"/>
      <c r="P1866" s="31"/>
      <c r="Q1866" s="31"/>
      <c r="R1866" s="31"/>
    </row>
    <row r="1867" spans="6:18" x14ac:dyDescent="0.25">
      <c r="F1867" s="31"/>
      <c r="G1867" s="31"/>
      <c r="H1867" s="31"/>
      <c r="I1867" s="31"/>
      <c r="J1867" s="31"/>
      <c r="K1867" s="31"/>
      <c r="L1867" s="31"/>
      <c r="M1867" s="31"/>
      <c r="N1867" s="31"/>
      <c r="O1867" s="31"/>
      <c r="P1867" s="31"/>
      <c r="Q1867" s="31"/>
      <c r="R1867" s="31"/>
    </row>
    <row r="1868" spans="6:18" x14ac:dyDescent="0.25">
      <c r="F1868" s="31"/>
      <c r="G1868" s="31"/>
      <c r="H1868" s="31"/>
      <c r="I1868" s="31"/>
      <c r="J1868" s="31"/>
      <c r="K1868" s="31"/>
      <c r="L1868" s="31"/>
      <c r="M1868" s="31"/>
      <c r="N1868" s="31"/>
      <c r="O1868" s="31"/>
      <c r="P1868" s="31"/>
      <c r="Q1868" s="31"/>
      <c r="R1868" s="31"/>
    </row>
    <row r="1869" spans="6:18" x14ac:dyDescent="0.25">
      <c r="F1869" s="31"/>
      <c r="G1869" s="31"/>
      <c r="H1869" s="31"/>
      <c r="I1869" s="31"/>
      <c r="J1869" s="31"/>
      <c r="K1869" s="31"/>
      <c r="L1869" s="31"/>
      <c r="M1869" s="31"/>
      <c r="N1869" s="31"/>
      <c r="O1869" s="31"/>
      <c r="P1869" s="31"/>
      <c r="Q1869" s="31"/>
      <c r="R1869" s="31"/>
    </row>
    <row r="1870" spans="6:18" x14ac:dyDescent="0.25">
      <c r="F1870" s="31"/>
      <c r="G1870" s="31"/>
      <c r="H1870" s="31"/>
      <c r="I1870" s="31"/>
      <c r="J1870" s="31"/>
      <c r="K1870" s="31"/>
      <c r="L1870" s="31"/>
      <c r="M1870" s="31"/>
      <c r="N1870" s="31"/>
      <c r="O1870" s="31"/>
      <c r="P1870" s="31"/>
      <c r="Q1870" s="31"/>
      <c r="R1870" s="31"/>
    </row>
    <row r="1871" spans="6:18" x14ac:dyDescent="0.25">
      <c r="F1871" s="31"/>
      <c r="G1871" s="31"/>
      <c r="H1871" s="31"/>
      <c r="I1871" s="31"/>
      <c r="J1871" s="31"/>
      <c r="K1871" s="31"/>
      <c r="L1871" s="31"/>
      <c r="M1871" s="31"/>
      <c r="N1871" s="31"/>
      <c r="O1871" s="31"/>
      <c r="P1871" s="31"/>
      <c r="Q1871" s="31"/>
      <c r="R1871" s="31"/>
    </row>
    <row r="1872" spans="6:18" x14ac:dyDescent="0.25">
      <c r="F1872" s="31"/>
      <c r="G1872" s="31"/>
      <c r="H1872" s="31"/>
      <c r="I1872" s="31"/>
      <c r="J1872" s="31"/>
      <c r="K1872" s="31"/>
      <c r="L1872" s="31"/>
      <c r="M1872" s="31"/>
      <c r="N1872" s="31"/>
      <c r="O1872" s="31"/>
      <c r="P1872" s="31"/>
      <c r="Q1872" s="31"/>
      <c r="R1872" s="31"/>
    </row>
    <row r="1873" spans="6:18" x14ac:dyDescent="0.25">
      <c r="F1873" s="31"/>
      <c r="G1873" s="31"/>
      <c r="H1873" s="31"/>
      <c r="I1873" s="31"/>
      <c r="J1873" s="31"/>
      <c r="K1873" s="31"/>
      <c r="L1873" s="31"/>
      <c r="M1873" s="31"/>
      <c r="N1873" s="31"/>
      <c r="O1873" s="31"/>
      <c r="P1873" s="31"/>
      <c r="Q1873" s="31"/>
      <c r="R1873" s="31"/>
    </row>
    <row r="1874" spans="6:18" x14ac:dyDescent="0.25">
      <c r="F1874" s="31"/>
      <c r="G1874" s="31"/>
      <c r="H1874" s="31"/>
      <c r="I1874" s="31"/>
      <c r="J1874" s="31"/>
      <c r="K1874" s="31"/>
      <c r="L1874" s="31"/>
      <c r="M1874" s="31"/>
      <c r="N1874" s="31"/>
      <c r="O1874" s="31"/>
      <c r="P1874" s="31"/>
      <c r="Q1874" s="31"/>
      <c r="R1874" s="31"/>
    </row>
    <row r="1875" spans="6:18" x14ac:dyDescent="0.25">
      <c r="F1875" s="31"/>
      <c r="G1875" s="31"/>
      <c r="H1875" s="31"/>
      <c r="I1875" s="31"/>
      <c r="J1875" s="31"/>
      <c r="K1875" s="31"/>
      <c r="L1875" s="31"/>
      <c r="M1875" s="31"/>
      <c r="N1875" s="31"/>
      <c r="O1875" s="31"/>
      <c r="P1875" s="31"/>
      <c r="Q1875" s="31"/>
      <c r="R1875" s="31"/>
    </row>
    <row r="1876" spans="6:18" x14ac:dyDescent="0.25">
      <c r="F1876" s="31"/>
      <c r="G1876" s="31"/>
      <c r="H1876" s="31"/>
      <c r="I1876" s="31"/>
      <c r="J1876" s="31"/>
      <c r="K1876" s="31"/>
      <c r="L1876" s="31"/>
      <c r="M1876" s="31"/>
      <c r="N1876" s="31"/>
      <c r="O1876" s="31"/>
      <c r="P1876" s="31"/>
      <c r="Q1876" s="31"/>
      <c r="R1876" s="31"/>
    </row>
    <row r="1877" spans="6:18" x14ac:dyDescent="0.25">
      <c r="F1877" s="31"/>
      <c r="G1877" s="31"/>
      <c r="H1877" s="31"/>
      <c r="I1877" s="31"/>
      <c r="J1877" s="31"/>
      <c r="K1877" s="31"/>
      <c r="L1877" s="31"/>
      <c r="M1877" s="31"/>
      <c r="N1877" s="31"/>
      <c r="O1877" s="31"/>
      <c r="P1877" s="31"/>
      <c r="Q1877" s="31"/>
      <c r="R1877" s="31"/>
    </row>
    <row r="1878" spans="6:18" x14ac:dyDescent="0.25">
      <c r="F1878" s="31"/>
      <c r="G1878" s="31"/>
      <c r="H1878" s="31"/>
      <c r="I1878" s="31"/>
      <c r="J1878" s="31"/>
      <c r="K1878" s="31"/>
      <c r="L1878" s="31"/>
      <c r="M1878" s="31"/>
      <c r="N1878" s="31"/>
      <c r="O1878" s="31"/>
      <c r="P1878" s="31"/>
      <c r="Q1878" s="31"/>
      <c r="R1878" s="31"/>
    </row>
    <row r="1879" spans="6:18" x14ac:dyDescent="0.25">
      <c r="F1879" s="31"/>
      <c r="G1879" s="31"/>
      <c r="H1879" s="31"/>
      <c r="I1879" s="31"/>
      <c r="J1879" s="31"/>
      <c r="K1879" s="31"/>
      <c r="L1879" s="31"/>
      <c r="M1879" s="31"/>
      <c r="N1879" s="31"/>
      <c r="O1879" s="31"/>
      <c r="P1879" s="31"/>
      <c r="Q1879" s="31"/>
      <c r="R1879" s="31"/>
    </row>
    <row r="1880" spans="6:18" x14ac:dyDescent="0.25">
      <c r="F1880" s="31"/>
      <c r="G1880" s="31"/>
      <c r="H1880" s="31"/>
      <c r="I1880" s="31"/>
      <c r="J1880" s="31"/>
      <c r="K1880" s="31"/>
      <c r="L1880" s="31"/>
      <c r="M1880" s="31"/>
      <c r="N1880" s="31"/>
      <c r="O1880" s="31"/>
      <c r="P1880" s="31"/>
      <c r="Q1880" s="31"/>
      <c r="R1880" s="31"/>
    </row>
    <row r="1881" spans="6:18" x14ac:dyDescent="0.25">
      <c r="F1881" s="31"/>
      <c r="G1881" s="31"/>
      <c r="H1881" s="31"/>
      <c r="I1881" s="31"/>
      <c r="J1881" s="31"/>
      <c r="K1881" s="31"/>
      <c r="L1881" s="31"/>
      <c r="M1881" s="31"/>
      <c r="N1881" s="31"/>
      <c r="O1881" s="31"/>
      <c r="P1881" s="31"/>
      <c r="Q1881" s="31"/>
      <c r="R1881" s="31"/>
    </row>
    <row r="1882" spans="6:18" x14ac:dyDescent="0.25">
      <c r="F1882" s="31"/>
      <c r="G1882" s="31"/>
      <c r="H1882" s="31"/>
      <c r="I1882" s="31"/>
      <c r="J1882" s="31"/>
      <c r="K1882" s="31"/>
      <c r="L1882" s="31"/>
      <c r="M1882" s="31"/>
      <c r="N1882" s="31"/>
      <c r="O1882" s="31"/>
      <c r="P1882" s="31"/>
      <c r="Q1882" s="31"/>
      <c r="R1882" s="31"/>
    </row>
    <row r="1883" spans="6:18" x14ac:dyDescent="0.25">
      <c r="F1883" s="31"/>
      <c r="G1883" s="31"/>
      <c r="H1883" s="31"/>
      <c r="I1883" s="31"/>
      <c r="J1883" s="31"/>
      <c r="K1883" s="31"/>
      <c r="L1883" s="31"/>
      <c r="M1883" s="31"/>
      <c r="N1883" s="31"/>
      <c r="O1883" s="31"/>
      <c r="P1883" s="31"/>
      <c r="Q1883" s="31"/>
      <c r="R1883" s="31"/>
    </row>
    <row r="1884" spans="6:18" x14ac:dyDescent="0.25">
      <c r="F1884" s="31"/>
      <c r="G1884" s="31"/>
      <c r="H1884" s="31"/>
      <c r="I1884" s="31"/>
      <c r="J1884" s="31"/>
      <c r="K1884" s="31"/>
      <c r="L1884" s="31"/>
      <c r="M1884" s="31"/>
      <c r="N1884" s="31"/>
      <c r="O1884" s="31"/>
      <c r="P1884" s="31"/>
      <c r="Q1884" s="31"/>
      <c r="R1884" s="31"/>
    </row>
    <row r="1885" spans="6:18" x14ac:dyDescent="0.25">
      <c r="F1885" s="31"/>
      <c r="G1885" s="31"/>
      <c r="H1885" s="31"/>
      <c r="I1885" s="31"/>
      <c r="J1885" s="31"/>
      <c r="K1885" s="31"/>
      <c r="L1885" s="31"/>
      <c r="M1885" s="31"/>
      <c r="N1885" s="31"/>
      <c r="O1885" s="31"/>
      <c r="P1885" s="31"/>
      <c r="Q1885" s="31"/>
      <c r="R1885" s="31"/>
    </row>
    <row r="1886" spans="6:18" x14ac:dyDescent="0.25">
      <c r="F1886" s="31"/>
      <c r="G1886" s="31"/>
      <c r="H1886" s="31"/>
      <c r="I1886" s="31"/>
      <c r="J1886" s="31"/>
      <c r="K1886" s="31"/>
      <c r="L1886" s="31"/>
      <c r="M1886" s="31"/>
      <c r="N1886" s="31"/>
      <c r="O1886" s="31"/>
      <c r="P1886" s="31"/>
      <c r="Q1886" s="31"/>
      <c r="R1886" s="31"/>
    </row>
    <row r="1887" spans="6:18" x14ac:dyDescent="0.25">
      <c r="F1887" s="31"/>
      <c r="G1887" s="31"/>
      <c r="H1887" s="31"/>
      <c r="I1887" s="31"/>
      <c r="J1887" s="31"/>
      <c r="K1887" s="31"/>
      <c r="L1887" s="31"/>
      <c r="M1887" s="31"/>
      <c r="N1887" s="31"/>
      <c r="O1887" s="31"/>
      <c r="P1887" s="31"/>
      <c r="Q1887" s="31"/>
      <c r="R1887" s="31"/>
    </row>
    <row r="1888" spans="6:18" x14ac:dyDescent="0.25">
      <c r="F1888" s="31"/>
      <c r="G1888" s="31"/>
      <c r="H1888" s="31"/>
      <c r="I1888" s="31"/>
      <c r="J1888" s="31"/>
      <c r="K1888" s="31"/>
      <c r="L1888" s="31"/>
      <c r="M1888" s="31"/>
      <c r="N1888" s="31"/>
      <c r="O1888" s="31"/>
      <c r="P1888" s="31"/>
      <c r="Q1888" s="31"/>
      <c r="R1888" s="31"/>
    </row>
    <row r="1889" spans="6:18" x14ac:dyDescent="0.25">
      <c r="F1889" s="31"/>
      <c r="G1889" s="31"/>
      <c r="H1889" s="31"/>
      <c r="I1889" s="31"/>
      <c r="J1889" s="31"/>
      <c r="K1889" s="31"/>
      <c r="L1889" s="31"/>
      <c r="M1889" s="31"/>
      <c r="N1889" s="31"/>
      <c r="O1889" s="31"/>
      <c r="P1889" s="31"/>
      <c r="Q1889" s="31"/>
      <c r="R1889" s="31"/>
    </row>
    <row r="1890" spans="6:18" x14ac:dyDescent="0.25">
      <c r="F1890" s="31"/>
      <c r="G1890" s="31"/>
      <c r="H1890" s="31"/>
      <c r="I1890" s="31"/>
      <c r="J1890" s="31"/>
      <c r="K1890" s="31"/>
      <c r="L1890" s="31"/>
      <c r="M1890" s="31"/>
      <c r="N1890" s="31"/>
      <c r="O1890" s="31"/>
      <c r="P1890" s="31"/>
      <c r="Q1890" s="31"/>
      <c r="R1890" s="31"/>
    </row>
    <row r="1891" spans="6:18" x14ac:dyDescent="0.25">
      <c r="F1891" s="31"/>
      <c r="G1891" s="31"/>
      <c r="H1891" s="31"/>
      <c r="I1891" s="31"/>
      <c r="J1891" s="31"/>
      <c r="K1891" s="31"/>
      <c r="L1891" s="31"/>
      <c r="M1891" s="31"/>
      <c r="N1891" s="31"/>
      <c r="O1891" s="31"/>
      <c r="P1891" s="31"/>
      <c r="Q1891" s="31"/>
      <c r="R1891" s="31"/>
    </row>
    <row r="1892" spans="6:18" x14ac:dyDescent="0.25">
      <c r="F1892" s="31"/>
      <c r="G1892" s="31"/>
      <c r="H1892" s="31"/>
      <c r="I1892" s="31"/>
      <c r="J1892" s="31"/>
      <c r="K1892" s="31"/>
      <c r="L1892" s="31"/>
      <c r="M1892" s="31"/>
      <c r="N1892" s="31"/>
      <c r="O1892" s="31"/>
      <c r="P1892" s="31"/>
      <c r="Q1892" s="31"/>
      <c r="R1892" s="31"/>
    </row>
    <row r="1893" spans="6:18" x14ac:dyDescent="0.25">
      <c r="F1893" s="31"/>
      <c r="G1893" s="31"/>
      <c r="H1893" s="31"/>
      <c r="I1893" s="31"/>
      <c r="J1893" s="31"/>
      <c r="K1893" s="31"/>
      <c r="L1893" s="31"/>
      <c r="M1893" s="31"/>
      <c r="N1893" s="31"/>
      <c r="O1893" s="31"/>
      <c r="P1893" s="31"/>
      <c r="Q1893" s="31"/>
      <c r="R1893" s="31"/>
    </row>
    <row r="1894" spans="6:18" x14ac:dyDescent="0.25">
      <c r="F1894" s="31"/>
      <c r="G1894" s="31"/>
      <c r="H1894" s="31"/>
      <c r="I1894" s="31"/>
      <c r="J1894" s="31"/>
      <c r="K1894" s="31"/>
      <c r="L1894" s="31"/>
      <c r="M1894" s="31"/>
      <c r="N1894" s="31"/>
      <c r="O1894" s="31"/>
      <c r="P1894" s="31"/>
      <c r="Q1894" s="31"/>
      <c r="R1894" s="31"/>
    </row>
    <row r="1895" spans="6:18" x14ac:dyDescent="0.25">
      <c r="F1895" s="31"/>
      <c r="G1895" s="31"/>
      <c r="H1895" s="31"/>
      <c r="I1895" s="31"/>
      <c r="J1895" s="31"/>
      <c r="K1895" s="31"/>
      <c r="L1895" s="31"/>
      <c r="M1895" s="31"/>
      <c r="N1895" s="31"/>
      <c r="O1895" s="31"/>
      <c r="P1895" s="31"/>
      <c r="Q1895" s="31"/>
      <c r="R1895" s="31"/>
    </row>
    <row r="1896" spans="6:18" x14ac:dyDescent="0.25">
      <c r="F1896" s="31"/>
      <c r="G1896" s="31"/>
      <c r="H1896" s="31"/>
      <c r="I1896" s="31"/>
      <c r="J1896" s="31"/>
      <c r="K1896" s="31"/>
      <c r="L1896" s="31"/>
      <c r="M1896" s="31"/>
      <c r="N1896" s="31"/>
      <c r="O1896" s="31"/>
      <c r="P1896" s="31"/>
      <c r="Q1896" s="31"/>
      <c r="R1896" s="31"/>
    </row>
    <row r="1897" spans="6:18" x14ac:dyDescent="0.25">
      <c r="F1897" s="31"/>
      <c r="G1897" s="31"/>
      <c r="H1897" s="31"/>
      <c r="I1897" s="31"/>
      <c r="J1897" s="31"/>
      <c r="K1897" s="31"/>
      <c r="L1897" s="31"/>
      <c r="M1897" s="31"/>
      <c r="N1897" s="31"/>
      <c r="O1897" s="31"/>
      <c r="P1897" s="31"/>
      <c r="Q1897" s="31"/>
      <c r="R1897" s="31"/>
    </row>
    <row r="1898" spans="6:18" x14ac:dyDescent="0.25">
      <c r="F1898" s="31"/>
      <c r="G1898" s="31"/>
      <c r="H1898" s="31"/>
      <c r="I1898" s="31"/>
      <c r="J1898" s="31"/>
      <c r="K1898" s="31"/>
      <c r="L1898" s="31"/>
      <c r="M1898" s="31"/>
      <c r="N1898" s="31"/>
      <c r="O1898" s="31"/>
      <c r="P1898" s="31"/>
      <c r="Q1898" s="31"/>
      <c r="R1898" s="31"/>
    </row>
    <row r="1899" spans="6:18" x14ac:dyDescent="0.25">
      <c r="F1899" s="31"/>
      <c r="G1899" s="31"/>
      <c r="H1899" s="31"/>
      <c r="I1899" s="31"/>
      <c r="J1899" s="31"/>
      <c r="K1899" s="31"/>
      <c r="L1899" s="31"/>
      <c r="M1899" s="31"/>
      <c r="N1899" s="31"/>
      <c r="O1899" s="31"/>
      <c r="P1899" s="31"/>
      <c r="Q1899" s="31"/>
      <c r="R1899" s="31"/>
    </row>
    <row r="1900" spans="6:18" x14ac:dyDescent="0.25">
      <c r="F1900" s="31"/>
      <c r="G1900" s="31"/>
      <c r="H1900" s="31"/>
      <c r="I1900" s="31"/>
      <c r="J1900" s="31"/>
      <c r="K1900" s="31"/>
      <c r="L1900" s="31"/>
      <c r="M1900" s="31"/>
      <c r="N1900" s="31"/>
      <c r="O1900" s="31"/>
      <c r="P1900" s="31"/>
      <c r="Q1900" s="31"/>
      <c r="R1900" s="31"/>
    </row>
    <row r="1901" spans="6:18" x14ac:dyDescent="0.25">
      <c r="F1901" s="31"/>
      <c r="G1901" s="31"/>
      <c r="H1901" s="31"/>
      <c r="I1901" s="31"/>
      <c r="J1901" s="31"/>
      <c r="K1901" s="31"/>
      <c r="L1901" s="31"/>
      <c r="M1901" s="31"/>
      <c r="N1901" s="31"/>
      <c r="O1901" s="31"/>
      <c r="P1901" s="31"/>
      <c r="Q1901" s="31"/>
      <c r="R1901" s="31"/>
    </row>
    <row r="1902" spans="6:18" x14ac:dyDescent="0.25">
      <c r="F1902" s="31"/>
      <c r="G1902" s="31"/>
      <c r="H1902" s="31"/>
      <c r="I1902" s="31"/>
      <c r="J1902" s="31"/>
      <c r="K1902" s="31"/>
      <c r="L1902" s="31"/>
      <c r="M1902" s="31"/>
      <c r="N1902" s="31"/>
      <c r="O1902" s="31"/>
      <c r="P1902" s="31"/>
      <c r="Q1902" s="31"/>
      <c r="R1902" s="31"/>
    </row>
    <row r="1903" spans="6:18" x14ac:dyDescent="0.25">
      <c r="F1903" s="31"/>
      <c r="G1903" s="31"/>
      <c r="H1903" s="31"/>
      <c r="I1903" s="31"/>
      <c r="J1903" s="31"/>
      <c r="K1903" s="31"/>
      <c r="L1903" s="31"/>
      <c r="M1903" s="31"/>
      <c r="N1903" s="31"/>
      <c r="O1903" s="31"/>
      <c r="P1903" s="31"/>
      <c r="Q1903" s="31"/>
      <c r="R1903" s="31"/>
    </row>
    <row r="1904" spans="6:18" x14ac:dyDescent="0.25">
      <c r="F1904" s="31"/>
      <c r="G1904" s="31"/>
      <c r="H1904" s="31"/>
      <c r="I1904" s="31"/>
      <c r="J1904" s="31"/>
      <c r="K1904" s="31"/>
      <c r="L1904" s="31"/>
      <c r="M1904" s="31"/>
      <c r="N1904" s="31"/>
      <c r="O1904" s="31"/>
      <c r="P1904" s="31"/>
      <c r="Q1904" s="31"/>
      <c r="R1904" s="31"/>
    </row>
    <row r="1905" spans="6:18" x14ac:dyDescent="0.25">
      <c r="F1905" s="31"/>
      <c r="G1905" s="31"/>
      <c r="H1905" s="31"/>
      <c r="I1905" s="31"/>
      <c r="J1905" s="31"/>
      <c r="K1905" s="31"/>
      <c r="L1905" s="31"/>
      <c r="M1905" s="31"/>
      <c r="N1905" s="31"/>
      <c r="O1905" s="31"/>
      <c r="P1905" s="31"/>
      <c r="Q1905" s="31"/>
      <c r="R1905" s="31"/>
    </row>
    <row r="1906" spans="6:18" x14ac:dyDescent="0.25">
      <c r="F1906" s="31"/>
      <c r="G1906" s="31"/>
      <c r="H1906" s="31"/>
      <c r="I1906" s="31"/>
      <c r="J1906" s="31"/>
      <c r="K1906" s="31"/>
      <c r="L1906" s="31"/>
      <c r="M1906" s="31"/>
      <c r="N1906" s="31"/>
      <c r="O1906" s="31"/>
      <c r="P1906" s="31"/>
      <c r="Q1906" s="31"/>
      <c r="R1906" s="31"/>
    </row>
    <row r="1907" spans="6:18" x14ac:dyDescent="0.25">
      <c r="F1907" s="31"/>
      <c r="G1907" s="31"/>
      <c r="H1907" s="31"/>
      <c r="I1907" s="31"/>
      <c r="J1907" s="31"/>
      <c r="K1907" s="31"/>
      <c r="L1907" s="31"/>
      <c r="M1907" s="31"/>
      <c r="N1907" s="31"/>
      <c r="O1907" s="31"/>
      <c r="P1907" s="31"/>
      <c r="Q1907" s="31"/>
      <c r="R1907" s="31"/>
    </row>
    <row r="1908" spans="6:18" x14ac:dyDescent="0.25">
      <c r="F1908" s="31"/>
      <c r="G1908" s="31"/>
      <c r="H1908" s="31"/>
      <c r="I1908" s="31"/>
      <c r="J1908" s="31"/>
      <c r="K1908" s="31"/>
      <c r="L1908" s="31"/>
      <c r="M1908" s="31"/>
      <c r="N1908" s="31"/>
      <c r="O1908" s="31"/>
      <c r="P1908" s="31"/>
      <c r="Q1908" s="31"/>
      <c r="R1908" s="31"/>
    </row>
    <row r="1909" spans="6:18" x14ac:dyDescent="0.25">
      <c r="F1909" s="31"/>
      <c r="G1909" s="31"/>
      <c r="H1909" s="31"/>
      <c r="I1909" s="31"/>
      <c r="J1909" s="31"/>
      <c r="K1909" s="31"/>
      <c r="L1909" s="31"/>
      <c r="M1909" s="31"/>
      <c r="N1909" s="31"/>
      <c r="O1909" s="31"/>
      <c r="P1909" s="31"/>
      <c r="Q1909" s="31"/>
      <c r="R1909" s="31"/>
    </row>
    <row r="1910" spans="6:18" x14ac:dyDescent="0.25">
      <c r="F1910" s="31"/>
      <c r="G1910" s="31"/>
      <c r="H1910" s="31"/>
      <c r="I1910" s="31"/>
      <c r="J1910" s="31"/>
      <c r="K1910" s="31"/>
      <c r="L1910" s="31"/>
      <c r="M1910" s="31"/>
      <c r="N1910" s="31"/>
      <c r="O1910" s="31"/>
      <c r="P1910" s="31"/>
      <c r="Q1910" s="31"/>
      <c r="R1910" s="31"/>
    </row>
    <row r="1911" spans="6:18" x14ac:dyDescent="0.25">
      <c r="F1911" s="31"/>
      <c r="G1911" s="31"/>
      <c r="H1911" s="31"/>
      <c r="I1911" s="31"/>
      <c r="J1911" s="31"/>
      <c r="K1911" s="31"/>
      <c r="L1911" s="31"/>
      <c r="M1911" s="31"/>
      <c r="N1911" s="31"/>
      <c r="O1911" s="31"/>
      <c r="P1911" s="31"/>
      <c r="Q1911" s="31"/>
      <c r="R1911" s="31"/>
    </row>
    <row r="1912" spans="6:18" x14ac:dyDescent="0.25">
      <c r="F1912" s="31"/>
      <c r="G1912" s="31"/>
      <c r="H1912" s="31"/>
      <c r="I1912" s="31"/>
      <c r="J1912" s="31"/>
      <c r="K1912" s="31"/>
      <c r="L1912" s="31"/>
      <c r="M1912" s="31"/>
      <c r="N1912" s="31"/>
      <c r="O1912" s="31"/>
      <c r="P1912" s="31"/>
      <c r="Q1912" s="31"/>
      <c r="R1912" s="31"/>
    </row>
    <row r="1913" spans="6:18" x14ac:dyDescent="0.25">
      <c r="F1913" s="31"/>
      <c r="G1913" s="31"/>
      <c r="H1913" s="31"/>
      <c r="I1913" s="31"/>
      <c r="J1913" s="31"/>
      <c r="K1913" s="31"/>
      <c r="L1913" s="31"/>
      <c r="M1913" s="31"/>
      <c r="N1913" s="31"/>
      <c r="O1913" s="31"/>
      <c r="P1913" s="31"/>
      <c r="Q1913" s="31"/>
      <c r="R1913" s="31"/>
    </row>
    <row r="1914" spans="6:18" x14ac:dyDescent="0.25">
      <c r="F1914" s="31"/>
      <c r="G1914" s="31"/>
      <c r="H1914" s="31"/>
      <c r="I1914" s="31"/>
      <c r="J1914" s="31"/>
      <c r="K1914" s="31"/>
      <c r="L1914" s="31"/>
      <c r="M1914" s="31"/>
      <c r="N1914" s="31"/>
      <c r="O1914" s="31"/>
      <c r="P1914" s="31"/>
      <c r="Q1914" s="31"/>
      <c r="R1914" s="31"/>
    </row>
    <row r="1915" spans="6:18" x14ac:dyDescent="0.25">
      <c r="F1915" s="31"/>
      <c r="G1915" s="31"/>
      <c r="H1915" s="31"/>
      <c r="I1915" s="31"/>
      <c r="J1915" s="31"/>
      <c r="K1915" s="31"/>
      <c r="L1915" s="31"/>
      <c r="M1915" s="31"/>
      <c r="N1915" s="31"/>
      <c r="O1915" s="31"/>
      <c r="P1915" s="31"/>
      <c r="Q1915" s="31"/>
      <c r="R1915" s="31"/>
    </row>
    <row r="1916" spans="6:18" x14ac:dyDescent="0.25">
      <c r="F1916" s="31"/>
      <c r="G1916" s="31"/>
      <c r="H1916" s="31"/>
      <c r="I1916" s="31"/>
      <c r="J1916" s="31"/>
      <c r="K1916" s="31"/>
      <c r="L1916" s="31"/>
      <c r="M1916" s="31"/>
      <c r="N1916" s="31"/>
      <c r="O1916" s="31"/>
      <c r="P1916" s="31"/>
      <c r="Q1916" s="31"/>
      <c r="R1916" s="31"/>
    </row>
    <row r="1917" spans="6:18" x14ac:dyDescent="0.25">
      <c r="F1917" s="31"/>
      <c r="G1917" s="31"/>
      <c r="H1917" s="31"/>
      <c r="I1917" s="31"/>
      <c r="J1917" s="31"/>
      <c r="K1917" s="31"/>
      <c r="L1917" s="31"/>
      <c r="M1917" s="31"/>
      <c r="N1917" s="31"/>
      <c r="O1917" s="31"/>
      <c r="P1917" s="31"/>
      <c r="Q1917" s="31"/>
      <c r="R1917" s="31"/>
    </row>
    <row r="1918" spans="6:18" x14ac:dyDescent="0.25">
      <c r="F1918" s="31"/>
      <c r="G1918" s="31"/>
      <c r="H1918" s="31"/>
      <c r="I1918" s="31"/>
      <c r="J1918" s="31"/>
      <c r="K1918" s="31"/>
      <c r="L1918" s="31"/>
      <c r="M1918" s="31"/>
      <c r="N1918" s="31"/>
      <c r="O1918" s="31"/>
      <c r="P1918" s="31"/>
      <c r="Q1918" s="31"/>
      <c r="R1918" s="31"/>
    </row>
    <row r="1919" spans="6:18" x14ac:dyDescent="0.25">
      <c r="F1919" s="31"/>
      <c r="G1919" s="31"/>
      <c r="H1919" s="31"/>
      <c r="I1919" s="31"/>
      <c r="J1919" s="31"/>
      <c r="K1919" s="31"/>
      <c r="L1919" s="31"/>
      <c r="M1919" s="31"/>
      <c r="N1919" s="31"/>
      <c r="O1919" s="31"/>
      <c r="P1919" s="31"/>
      <c r="Q1919" s="31"/>
      <c r="R1919" s="31"/>
    </row>
    <row r="1920" spans="6:18" x14ac:dyDescent="0.25">
      <c r="F1920" s="31"/>
      <c r="G1920" s="31"/>
      <c r="H1920" s="31"/>
      <c r="I1920" s="31"/>
      <c r="J1920" s="31"/>
      <c r="K1920" s="31"/>
      <c r="L1920" s="31"/>
      <c r="M1920" s="31"/>
      <c r="N1920" s="31"/>
      <c r="O1920" s="31"/>
      <c r="P1920" s="31"/>
      <c r="Q1920" s="31"/>
      <c r="R1920" s="31"/>
    </row>
    <row r="1921" spans="6:18" x14ac:dyDescent="0.25">
      <c r="F1921" s="31"/>
      <c r="G1921" s="31"/>
      <c r="H1921" s="31"/>
      <c r="I1921" s="31"/>
      <c r="J1921" s="31"/>
      <c r="K1921" s="31"/>
      <c r="L1921" s="31"/>
      <c r="M1921" s="31"/>
      <c r="N1921" s="31"/>
      <c r="O1921" s="31"/>
      <c r="P1921" s="31"/>
      <c r="Q1921" s="31"/>
      <c r="R1921" s="31"/>
    </row>
    <row r="1922" spans="6:18" x14ac:dyDescent="0.25">
      <c r="F1922" s="31"/>
      <c r="G1922" s="31"/>
      <c r="H1922" s="31"/>
      <c r="I1922" s="31"/>
      <c r="J1922" s="31"/>
      <c r="K1922" s="31"/>
      <c r="L1922" s="31"/>
      <c r="M1922" s="31"/>
      <c r="N1922" s="31"/>
      <c r="O1922" s="31"/>
      <c r="P1922" s="31"/>
      <c r="Q1922" s="31"/>
      <c r="R1922" s="31"/>
    </row>
    <row r="1923" spans="6:18" x14ac:dyDescent="0.25">
      <c r="F1923" s="31"/>
      <c r="G1923" s="31"/>
      <c r="H1923" s="31"/>
      <c r="I1923" s="31"/>
      <c r="J1923" s="31"/>
      <c r="K1923" s="31"/>
      <c r="L1923" s="31"/>
      <c r="M1923" s="31"/>
      <c r="N1923" s="31"/>
      <c r="O1923" s="31"/>
      <c r="P1923" s="31"/>
      <c r="Q1923" s="31"/>
      <c r="R1923" s="31"/>
    </row>
    <row r="1924" spans="6:18" x14ac:dyDescent="0.25">
      <c r="F1924" s="31"/>
      <c r="G1924" s="31"/>
      <c r="H1924" s="31"/>
      <c r="I1924" s="31"/>
      <c r="J1924" s="31"/>
      <c r="K1924" s="31"/>
      <c r="L1924" s="31"/>
      <c r="M1924" s="31"/>
      <c r="N1924" s="31"/>
      <c r="O1924" s="31"/>
      <c r="P1924" s="31"/>
      <c r="Q1924" s="31"/>
      <c r="R1924" s="31"/>
    </row>
    <row r="1925" spans="6:18" x14ac:dyDescent="0.25">
      <c r="F1925" s="31"/>
      <c r="G1925" s="31"/>
      <c r="H1925" s="31"/>
      <c r="I1925" s="31"/>
      <c r="J1925" s="31"/>
      <c r="K1925" s="31"/>
      <c r="L1925" s="31"/>
      <c r="M1925" s="31"/>
      <c r="N1925" s="31"/>
      <c r="O1925" s="31"/>
      <c r="P1925" s="31"/>
      <c r="Q1925" s="31"/>
      <c r="R1925" s="31"/>
    </row>
    <row r="1926" spans="6:18" x14ac:dyDescent="0.25">
      <c r="F1926" s="31"/>
      <c r="G1926" s="31"/>
      <c r="H1926" s="31"/>
      <c r="I1926" s="31"/>
      <c r="J1926" s="31"/>
      <c r="K1926" s="31"/>
      <c r="L1926" s="31"/>
      <c r="M1926" s="31"/>
      <c r="N1926" s="31"/>
      <c r="O1926" s="31"/>
      <c r="P1926" s="31"/>
      <c r="Q1926" s="31"/>
      <c r="R1926" s="31"/>
    </row>
    <row r="1927" spans="6:18" x14ac:dyDescent="0.25">
      <c r="F1927" s="31"/>
      <c r="G1927" s="31"/>
      <c r="H1927" s="31"/>
      <c r="I1927" s="31"/>
      <c r="J1927" s="31"/>
      <c r="K1927" s="31"/>
      <c r="L1927" s="31"/>
      <c r="M1927" s="31"/>
      <c r="N1927" s="31"/>
      <c r="O1927" s="31"/>
      <c r="P1927" s="31"/>
      <c r="Q1927" s="31"/>
      <c r="R1927" s="31"/>
    </row>
    <row r="1928" spans="6:18" x14ac:dyDescent="0.25">
      <c r="F1928" s="31"/>
      <c r="G1928" s="31"/>
      <c r="H1928" s="31"/>
      <c r="I1928" s="31"/>
      <c r="J1928" s="31"/>
      <c r="K1928" s="31"/>
      <c r="L1928" s="31"/>
      <c r="M1928" s="31"/>
      <c r="N1928" s="31"/>
      <c r="O1928" s="31"/>
      <c r="P1928" s="31"/>
      <c r="Q1928" s="31"/>
      <c r="R1928" s="31"/>
    </row>
    <row r="1929" spans="6:18" x14ac:dyDescent="0.25">
      <c r="F1929" s="31"/>
      <c r="G1929" s="31"/>
      <c r="H1929" s="31"/>
      <c r="I1929" s="31"/>
      <c r="J1929" s="31"/>
      <c r="K1929" s="31"/>
      <c r="L1929" s="31"/>
      <c r="M1929" s="31"/>
      <c r="N1929" s="31"/>
      <c r="O1929" s="31"/>
      <c r="P1929" s="31"/>
      <c r="Q1929" s="31"/>
      <c r="R1929" s="31"/>
    </row>
    <row r="1930" spans="6:18" x14ac:dyDescent="0.25">
      <c r="F1930" s="31"/>
      <c r="G1930" s="31"/>
      <c r="H1930" s="31"/>
      <c r="I1930" s="31"/>
      <c r="J1930" s="31"/>
      <c r="K1930" s="31"/>
      <c r="L1930" s="31"/>
      <c r="M1930" s="31"/>
      <c r="N1930" s="31"/>
      <c r="O1930" s="31"/>
      <c r="P1930" s="31"/>
      <c r="Q1930" s="31"/>
      <c r="R1930" s="31"/>
    </row>
    <row r="1931" spans="6:18" x14ac:dyDescent="0.25">
      <c r="F1931" s="31"/>
      <c r="G1931" s="31"/>
      <c r="H1931" s="31"/>
      <c r="I1931" s="31"/>
      <c r="J1931" s="31"/>
      <c r="K1931" s="31"/>
      <c r="L1931" s="31"/>
      <c r="M1931" s="31"/>
      <c r="N1931" s="31"/>
      <c r="O1931" s="31"/>
      <c r="P1931" s="31"/>
      <c r="Q1931" s="31"/>
      <c r="R1931" s="31"/>
    </row>
    <row r="1932" spans="6:18" x14ac:dyDescent="0.25">
      <c r="F1932" s="31"/>
      <c r="G1932" s="31"/>
      <c r="H1932" s="31"/>
      <c r="I1932" s="31"/>
      <c r="J1932" s="31"/>
      <c r="K1932" s="31"/>
      <c r="L1932" s="31"/>
      <c r="M1932" s="31"/>
      <c r="N1932" s="31"/>
      <c r="O1932" s="31"/>
      <c r="P1932" s="31"/>
      <c r="Q1932" s="31"/>
      <c r="R1932" s="31"/>
    </row>
    <row r="1933" spans="6:18" x14ac:dyDescent="0.25">
      <c r="F1933" s="31"/>
      <c r="G1933" s="31"/>
      <c r="H1933" s="31"/>
      <c r="I1933" s="31"/>
      <c r="J1933" s="31"/>
      <c r="K1933" s="31"/>
      <c r="L1933" s="31"/>
      <c r="M1933" s="31"/>
      <c r="N1933" s="31"/>
      <c r="O1933" s="31"/>
      <c r="P1933" s="31"/>
      <c r="Q1933" s="31"/>
      <c r="R1933" s="31"/>
    </row>
    <row r="1934" spans="6:18" x14ac:dyDescent="0.25">
      <c r="F1934" s="31"/>
      <c r="G1934" s="31"/>
      <c r="H1934" s="31"/>
      <c r="I1934" s="31"/>
      <c r="J1934" s="31"/>
      <c r="K1934" s="31"/>
      <c r="L1934" s="31"/>
      <c r="M1934" s="31"/>
      <c r="N1934" s="31"/>
      <c r="O1934" s="31"/>
      <c r="P1934" s="31"/>
      <c r="Q1934" s="31"/>
      <c r="R1934" s="31"/>
    </row>
    <row r="1935" spans="6:18" x14ac:dyDescent="0.25">
      <c r="F1935" s="31"/>
      <c r="G1935" s="31"/>
      <c r="H1935" s="31"/>
      <c r="I1935" s="31"/>
      <c r="J1935" s="31"/>
      <c r="K1935" s="31"/>
      <c r="L1935" s="31"/>
      <c r="M1935" s="31"/>
      <c r="N1935" s="31"/>
      <c r="O1935" s="31"/>
      <c r="P1935" s="31"/>
      <c r="Q1935" s="31"/>
      <c r="R1935" s="31"/>
    </row>
    <row r="1936" spans="6:18" x14ac:dyDescent="0.25">
      <c r="F1936" s="31"/>
      <c r="G1936" s="31"/>
      <c r="H1936" s="31"/>
      <c r="I1936" s="31"/>
      <c r="J1936" s="31"/>
      <c r="K1936" s="31"/>
      <c r="L1936" s="31"/>
      <c r="M1936" s="31"/>
      <c r="N1936" s="31"/>
      <c r="O1936" s="31"/>
      <c r="P1936" s="31"/>
      <c r="Q1936" s="31"/>
      <c r="R1936" s="31"/>
    </row>
    <row r="1937" spans="6:18" x14ac:dyDescent="0.25">
      <c r="F1937" s="31"/>
      <c r="G1937" s="31"/>
      <c r="H1937" s="31"/>
      <c r="I1937" s="31"/>
      <c r="J1937" s="31"/>
      <c r="K1937" s="31"/>
      <c r="L1937" s="31"/>
      <c r="M1937" s="31"/>
      <c r="N1937" s="31"/>
      <c r="O1937" s="31"/>
      <c r="P1937" s="31"/>
      <c r="Q1937" s="31"/>
      <c r="R1937" s="31"/>
    </row>
    <row r="1938" spans="6:18" x14ac:dyDescent="0.25">
      <c r="F1938" s="31"/>
      <c r="G1938" s="31"/>
      <c r="H1938" s="31"/>
      <c r="I1938" s="31"/>
      <c r="J1938" s="31"/>
      <c r="K1938" s="31"/>
      <c r="L1938" s="31"/>
      <c r="M1938" s="31"/>
      <c r="N1938" s="31"/>
      <c r="O1938" s="31"/>
      <c r="P1938" s="31"/>
      <c r="Q1938" s="31"/>
      <c r="R1938" s="31"/>
    </row>
    <row r="1939" spans="6:18" x14ac:dyDescent="0.25">
      <c r="F1939" s="31"/>
      <c r="G1939" s="31"/>
      <c r="H1939" s="31"/>
      <c r="I1939" s="31"/>
      <c r="J1939" s="31"/>
      <c r="K1939" s="31"/>
      <c r="L1939" s="31"/>
      <c r="M1939" s="31"/>
      <c r="N1939" s="31"/>
      <c r="O1939" s="31"/>
      <c r="P1939" s="31"/>
      <c r="Q1939" s="31"/>
      <c r="R1939" s="31"/>
    </row>
    <row r="1940" spans="6:18" x14ac:dyDescent="0.25">
      <c r="F1940" s="31"/>
      <c r="G1940" s="31"/>
      <c r="H1940" s="31"/>
      <c r="I1940" s="31"/>
      <c r="J1940" s="31"/>
      <c r="K1940" s="31"/>
      <c r="L1940" s="31"/>
      <c r="M1940" s="31"/>
      <c r="N1940" s="31"/>
      <c r="O1940" s="31"/>
      <c r="P1940" s="31"/>
      <c r="Q1940" s="31"/>
      <c r="R1940" s="31"/>
    </row>
    <row r="1941" spans="6:18" x14ac:dyDescent="0.25">
      <c r="F1941" s="31"/>
      <c r="G1941" s="31"/>
      <c r="H1941" s="31"/>
      <c r="I1941" s="31"/>
      <c r="J1941" s="31"/>
      <c r="K1941" s="31"/>
      <c r="L1941" s="31"/>
      <c r="M1941" s="31"/>
      <c r="N1941" s="31"/>
      <c r="O1941" s="31"/>
      <c r="P1941" s="31"/>
      <c r="Q1941" s="31"/>
      <c r="R1941" s="31"/>
    </row>
    <row r="1942" spans="6:18" x14ac:dyDescent="0.25">
      <c r="F1942" s="31"/>
      <c r="G1942" s="31"/>
      <c r="H1942" s="31"/>
      <c r="I1942" s="31"/>
      <c r="J1942" s="31"/>
      <c r="K1942" s="31"/>
      <c r="L1942" s="31"/>
      <c r="M1942" s="31"/>
      <c r="N1942" s="31"/>
      <c r="O1942" s="31"/>
      <c r="P1942" s="31"/>
      <c r="Q1942" s="31"/>
      <c r="R1942" s="31"/>
    </row>
    <row r="1943" spans="6:18" x14ac:dyDescent="0.25">
      <c r="F1943" s="31"/>
      <c r="G1943" s="31"/>
      <c r="H1943" s="31"/>
      <c r="I1943" s="31"/>
      <c r="J1943" s="31"/>
      <c r="K1943" s="31"/>
      <c r="L1943" s="31"/>
      <c r="M1943" s="31"/>
      <c r="N1943" s="31"/>
      <c r="O1943" s="31"/>
      <c r="P1943" s="31"/>
      <c r="Q1943" s="31"/>
      <c r="R1943" s="31"/>
    </row>
    <row r="1944" spans="6:18" x14ac:dyDescent="0.25">
      <c r="F1944" s="31"/>
      <c r="G1944" s="31"/>
      <c r="H1944" s="31"/>
      <c r="I1944" s="31"/>
      <c r="J1944" s="31"/>
      <c r="K1944" s="31"/>
      <c r="L1944" s="31"/>
      <c r="M1944" s="31"/>
      <c r="N1944" s="31"/>
      <c r="O1944" s="31"/>
      <c r="P1944" s="31"/>
      <c r="Q1944" s="31"/>
      <c r="R1944" s="31"/>
    </row>
    <row r="1945" spans="6:18" x14ac:dyDescent="0.25">
      <c r="F1945" s="31"/>
      <c r="G1945" s="31"/>
      <c r="H1945" s="31"/>
      <c r="I1945" s="31"/>
      <c r="J1945" s="31"/>
      <c r="K1945" s="31"/>
      <c r="L1945" s="31"/>
      <c r="M1945" s="31"/>
      <c r="N1945" s="31"/>
      <c r="O1945" s="31"/>
      <c r="P1945" s="31"/>
      <c r="Q1945" s="31"/>
      <c r="R1945" s="31"/>
    </row>
    <row r="1946" spans="6:18" x14ac:dyDescent="0.25">
      <c r="F1946" s="31"/>
      <c r="G1946" s="31"/>
      <c r="H1946" s="31"/>
      <c r="I1946" s="31"/>
      <c r="J1946" s="31"/>
      <c r="K1946" s="31"/>
      <c r="L1946" s="31"/>
      <c r="M1946" s="31"/>
      <c r="N1946" s="31"/>
      <c r="O1946" s="31"/>
      <c r="P1946" s="31"/>
      <c r="Q1946" s="31"/>
      <c r="R1946" s="31"/>
    </row>
    <row r="1947" spans="6:18" x14ac:dyDescent="0.25">
      <c r="F1947" s="31"/>
      <c r="G1947" s="31"/>
      <c r="H1947" s="31"/>
      <c r="I1947" s="31"/>
      <c r="J1947" s="31"/>
      <c r="K1947" s="31"/>
      <c r="L1947" s="31"/>
      <c r="M1947" s="31"/>
      <c r="N1947" s="31"/>
      <c r="O1947" s="31"/>
      <c r="P1947" s="31"/>
      <c r="Q1947" s="31"/>
      <c r="R1947" s="31"/>
    </row>
    <row r="1948" spans="6:18" x14ac:dyDescent="0.25">
      <c r="F1948" s="31"/>
      <c r="G1948" s="31"/>
      <c r="H1948" s="31"/>
      <c r="I1948" s="31"/>
      <c r="J1948" s="31"/>
      <c r="K1948" s="31"/>
      <c r="L1948" s="31"/>
      <c r="M1948" s="31"/>
      <c r="N1948" s="31"/>
      <c r="O1948" s="31"/>
      <c r="P1948" s="31"/>
      <c r="Q1948" s="31"/>
      <c r="R1948" s="31"/>
    </row>
    <row r="1949" spans="6:18" x14ac:dyDescent="0.25">
      <c r="F1949" s="31"/>
      <c r="G1949" s="31"/>
      <c r="H1949" s="31"/>
      <c r="I1949" s="31"/>
      <c r="J1949" s="31"/>
      <c r="K1949" s="31"/>
      <c r="L1949" s="31"/>
      <c r="M1949" s="31"/>
      <c r="N1949" s="31"/>
      <c r="O1949" s="31"/>
      <c r="P1949" s="31"/>
      <c r="Q1949" s="31"/>
      <c r="R1949" s="31"/>
    </row>
    <row r="1950" spans="6:18" x14ac:dyDescent="0.25">
      <c r="F1950" s="31"/>
      <c r="G1950" s="31"/>
      <c r="H1950" s="31"/>
      <c r="I1950" s="31"/>
      <c r="J1950" s="31"/>
      <c r="K1950" s="31"/>
      <c r="L1950" s="31"/>
      <c r="M1950" s="31"/>
      <c r="N1950" s="31"/>
      <c r="O1950" s="31"/>
      <c r="P1950" s="31"/>
      <c r="Q1950" s="31"/>
      <c r="R1950" s="31"/>
    </row>
    <row r="1951" spans="6:18" x14ac:dyDescent="0.25">
      <c r="F1951" s="31"/>
      <c r="G1951" s="31"/>
      <c r="H1951" s="31"/>
      <c r="I1951" s="31"/>
      <c r="J1951" s="31"/>
      <c r="K1951" s="31"/>
      <c r="L1951" s="31"/>
      <c r="M1951" s="31"/>
      <c r="N1951" s="31"/>
      <c r="O1951" s="31"/>
      <c r="P1951" s="31"/>
      <c r="Q1951" s="31"/>
      <c r="R1951" s="31"/>
    </row>
    <row r="1952" spans="6:18" x14ac:dyDescent="0.25">
      <c r="F1952" s="31"/>
      <c r="G1952" s="31"/>
      <c r="H1952" s="31"/>
      <c r="I1952" s="31"/>
      <c r="J1952" s="31"/>
      <c r="K1952" s="31"/>
      <c r="L1952" s="31"/>
      <c r="M1952" s="31"/>
      <c r="N1952" s="31"/>
      <c r="O1952" s="31"/>
      <c r="P1952" s="31"/>
      <c r="Q1952" s="31"/>
      <c r="R1952" s="31"/>
    </row>
    <row r="1953" spans="6:18" x14ac:dyDescent="0.25">
      <c r="F1953" s="31"/>
      <c r="G1953" s="31"/>
      <c r="H1953" s="31"/>
      <c r="I1953" s="31"/>
      <c r="J1953" s="31"/>
      <c r="K1953" s="31"/>
      <c r="L1953" s="31"/>
      <c r="M1953" s="31"/>
      <c r="N1953" s="31"/>
      <c r="O1953" s="31"/>
      <c r="P1953" s="31"/>
      <c r="Q1953" s="31"/>
      <c r="R1953" s="31"/>
    </row>
    <row r="1954" spans="6:18" x14ac:dyDescent="0.25">
      <c r="F1954" s="31"/>
      <c r="G1954" s="31"/>
      <c r="H1954" s="31"/>
      <c r="I1954" s="31"/>
      <c r="J1954" s="31"/>
      <c r="K1954" s="31"/>
      <c r="L1954" s="31"/>
      <c r="M1954" s="31"/>
      <c r="N1954" s="31"/>
      <c r="O1954" s="31"/>
      <c r="P1954" s="31"/>
      <c r="Q1954" s="31"/>
      <c r="R1954" s="31"/>
    </row>
    <row r="1955" spans="6:18" x14ac:dyDescent="0.25">
      <c r="F1955" s="31"/>
      <c r="G1955" s="31"/>
      <c r="H1955" s="31"/>
      <c r="I1955" s="31"/>
      <c r="J1955" s="31"/>
      <c r="K1955" s="31"/>
      <c r="L1955" s="31"/>
      <c r="M1955" s="31"/>
      <c r="N1955" s="31"/>
      <c r="O1955" s="31"/>
      <c r="P1955" s="31"/>
      <c r="Q1955" s="31"/>
      <c r="R1955" s="31"/>
    </row>
    <row r="1956" spans="6:18" x14ac:dyDescent="0.25">
      <c r="F1956" s="31"/>
      <c r="G1956" s="31"/>
      <c r="H1956" s="31"/>
      <c r="I1956" s="31"/>
      <c r="J1956" s="31"/>
      <c r="K1956" s="31"/>
      <c r="L1956" s="31"/>
      <c r="M1956" s="31"/>
      <c r="N1956" s="31"/>
      <c r="O1956" s="31"/>
      <c r="P1956" s="31"/>
      <c r="Q1956" s="31"/>
      <c r="R1956" s="31"/>
    </row>
    <row r="1957" spans="6:18" x14ac:dyDescent="0.25">
      <c r="F1957" s="31"/>
      <c r="G1957" s="31"/>
      <c r="H1957" s="31"/>
      <c r="I1957" s="31"/>
      <c r="J1957" s="31"/>
      <c r="K1957" s="31"/>
      <c r="L1957" s="31"/>
      <c r="M1957" s="31"/>
      <c r="N1957" s="31"/>
      <c r="O1957" s="31"/>
      <c r="P1957" s="31"/>
      <c r="Q1957" s="31"/>
      <c r="R1957" s="31"/>
    </row>
    <row r="1958" spans="6:18" x14ac:dyDescent="0.25">
      <c r="F1958" s="31"/>
      <c r="G1958" s="31"/>
      <c r="H1958" s="31"/>
      <c r="I1958" s="31"/>
      <c r="J1958" s="31"/>
      <c r="K1958" s="31"/>
      <c r="L1958" s="31"/>
      <c r="M1958" s="31"/>
      <c r="N1958" s="31"/>
      <c r="O1958" s="31"/>
      <c r="P1958" s="31"/>
      <c r="Q1958" s="31"/>
      <c r="R1958" s="31"/>
    </row>
    <row r="1959" spans="6:18" x14ac:dyDescent="0.25">
      <c r="F1959" s="31"/>
      <c r="G1959" s="31"/>
      <c r="H1959" s="31"/>
      <c r="I1959" s="31"/>
      <c r="J1959" s="31"/>
      <c r="K1959" s="31"/>
      <c r="L1959" s="31"/>
      <c r="M1959" s="31"/>
      <c r="N1959" s="31"/>
      <c r="O1959" s="31"/>
      <c r="P1959" s="31"/>
      <c r="Q1959" s="31"/>
      <c r="R1959" s="31"/>
    </row>
    <row r="1960" spans="6:18" x14ac:dyDescent="0.25">
      <c r="F1960" s="31"/>
      <c r="G1960" s="31"/>
      <c r="H1960" s="31"/>
      <c r="I1960" s="31"/>
      <c r="J1960" s="31"/>
      <c r="K1960" s="31"/>
      <c r="L1960" s="31"/>
      <c r="M1960" s="31"/>
      <c r="N1960" s="31"/>
      <c r="O1960" s="31"/>
      <c r="P1960" s="31"/>
      <c r="Q1960" s="31"/>
      <c r="R1960" s="31"/>
    </row>
    <row r="1961" spans="6:18" x14ac:dyDescent="0.25">
      <c r="F1961" s="31"/>
      <c r="G1961" s="31"/>
      <c r="H1961" s="31"/>
      <c r="I1961" s="31"/>
      <c r="J1961" s="31"/>
      <c r="K1961" s="31"/>
      <c r="L1961" s="31"/>
      <c r="M1961" s="31"/>
      <c r="N1961" s="31"/>
      <c r="O1961" s="31"/>
      <c r="P1961" s="31"/>
      <c r="Q1961" s="31"/>
      <c r="R1961" s="31"/>
    </row>
    <row r="1962" spans="6:18" x14ac:dyDescent="0.25">
      <c r="F1962" s="31"/>
      <c r="G1962" s="31"/>
      <c r="H1962" s="31"/>
      <c r="I1962" s="31"/>
      <c r="J1962" s="31"/>
      <c r="K1962" s="31"/>
      <c r="L1962" s="31"/>
      <c r="M1962" s="31"/>
      <c r="N1962" s="31"/>
      <c r="O1962" s="31"/>
      <c r="P1962" s="31"/>
      <c r="Q1962" s="31"/>
      <c r="R1962" s="31"/>
    </row>
    <row r="1963" spans="6:18" x14ac:dyDescent="0.25">
      <c r="F1963" s="31"/>
      <c r="G1963" s="31"/>
      <c r="H1963" s="31"/>
      <c r="I1963" s="31"/>
      <c r="J1963" s="31"/>
      <c r="K1963" s="31"/>
      <c r="L1963" s="31"/>
      <c r="M1963" s="31"/>
      <c r="N1963" s="31"/>
      <c r="O1963" s="31"/>
      <c r="P1963" s="31"/>
      <c r="Q1963" s="31"/>
      <c r="R1963" s="31"/>
    </row>
    <row r="1964" spans="6:18" x14ac:dyDescent="0.25">
      <c r="F1964" s="31"/>
      <c r="G1964" s="31"/>
      <c r="H1964" s="31"/>
      <c r="I1964" s="31"/>
      <c r="J1964" s="31"/>
      <c r="K1964" s="31"/>
      <c r="L1964" s="31"/>
      <c r="M1964" s="31"/>
      <c r="N1964" s="31"/>
      <c r="O1964" s="31"/>
      <c r="P1964" s="31"/>
      <c r="Q1964" s="31"/>
      <c r="R1964" s="31"/>
    </row>
    <row r="1965" spans="6:18" x14ac:dyDescent="0.25">
      <c r="F1965" s="31"/>
      <c r="G1965" s="31"/>
      <c r="H1965" s="31"/>
      <c r="I1965" s="31"/>
      <c r="J1965" s="31"/>
      <c r="K1965" s="31"/>
      <c r="L1965" s="31"/>
      <c r="M1965" s="31"/>
      <c r="N1965" s="31"/>
      <c r="O1965" s="31"/>
      <c r="P1965" s="31"/>
      <c r="Q1965" s="31"/>
      <c r="R1965" s="31"/>
    </row>
    <row r="1966" spans="6:18" x14ac:dyDescent="0.25">
      <c r="F1966" s="31"/>
      <c r="G1966" s="31"/>
      <c r="H1966" s="31"/>
      <c r="I1966" s="31"/>
      <c r="J1966" s="31"/>
      <c r="K1966" s="31"/>
      <c r="L1966" s="31"/>
      <c r="M1966" s="31"/>
      <c r="N1966" s="31"/>
      <c r="O1966" s="31"/>
      <c r="P1966" s="31"/>
      <c r="Q1966" s="31"/>
      <c r="R1966" s="31"/>
    </row>
    <row r="1967" spans="6:18" x14ac:dyDescent="0.25">
      <c r="F1967" s="31"/>
      <c r="G1967" s="31"/>
      <c r="H1967" s="31"/>
      <c r="I1967" s="31"/>
      <c r="J1967" s="31"/>
      <c r="K1967" s="31"/>
      <c r="L1967" s="31"/>
      <c r="M1967" s="31"/>
      <c r="N1967" s="31"/>
      <c r="O1967" s="31"/>
      <c r="P1967" s="31"/>
      <c r="Q1967" s="31"/>
      <c r="R1967" s="31"/>
    </row>
    <row r="1968" spans="6:18" x14ac:dyDescent="0.25">
      <c r="F1968" s="31"/>
      <c r="G1968" s="31"/>
      <c r="H1968" s="31"/>
      <c r="I1968" s="31"/>
      <c r="J1968" s="31"/>
      <c r="K1968" s="31"/>
      <c r="L1968" s="31"/>
      <c r="M1968" s="31"/>
      <c r="N1968" s="31"/>
      <c r="O1968" s="31"/>
      <c r="P1968" s="31"/>
      <c r="Q1968" s="31"/>
      <c r="R1968" s="31"/>
    </row>
    <row r="1969" spans="6:18" x14ac:dyDescent="0.25">
      <c r="F1969" s="31"/>
      <c r="G1969" s="31"/>
      <c r="H1969" s="31"/>
      <c r="I1969" s="31"/>
      <c r="J1969" s="31"/>
      <c r="K1969" s="31"/>
      <c r="L1969" s="31"/>
      <c r="M1969" s="31"/>
      <c r="N1969" s="31"/>
      <c r="O1969" s="31"/>
      <c r="P1969" s="31"/>
      <c r="Q1969" s="31"/>
      <c r="R1969" s="31"/>
    </row>
    <row r="1970" spans="6:18" x14ac:dyDescent="0.25">
      <c r="F1970" s="31"/>
      <c r="G1970" s="31"/>
      <c r="H1970" s="31"/>
      <c r="I1970" s="31"/>
      <c r="J1970" s="31"/>
      <c r="K1970" s="31"/>
      <c r="L1970" s="31"/>
      <c r="M1970" s="31"/>
      <c r="N1970" s="31"/>
      <c r="O1970" s="31"/>
      <c r="P1970" s="31"/>
      <c r="Q1970" s="31"/>
      <c r="R1970" s="31"/>
    </row>
    <row r="1971" spans="6:18" x14ac:dyDescent="0.25">
      <c r="F1971" s="31"/>
      <c r="G1971" s="31"/>
      <c r="H1971" s="31"/>
      <c r="I1971" s="31"/>
      <c r="J1971" s="31"/>
      <c r="K1971" s="31"/>
      <c r="L1971" s="31"/>
      <c r="M1971" s="31"/>
      <c r="N1971" s="31"/>
      <c r="O1971" s="31"/>
      <c r="P1971" s="31"/>
      <c r="Q1971" s="31"/>
      <c r="R1971" s="31"/>
    </row>
    <row r="1972" spans="6:18" x14ac:dyDescent="0.25">
      <c r="F1972" s="31"/>
      <c r="G1972" s="31"/>
      <c r="H1972" s="31"/>
      <c r="I1972" s="31"/>
      <c r="J1972" s="31"/>
      <c r="K1972" s="31"/>
      <c r="L1972" s="31"/>
      <c r="M1972" s="31"/>
      <c r="N1972" s="31"/>
      <c r="O1972" s="31"/>
      <c r="P1972" s="31"/>
      <c r="Q1972" s="31"/>
      <c r="R1972" s="31"/>
    </row>
    <row r="1973" spans="6:18" x14ac:dyDescent="0.25">
      <c r="F1973" s="31"/>
      <c r="G1973" s="31"/>
      <c r="H1973" s="31"/>
      <c r="I1973" s="31"/>
      <c r="J1973" s="31"/>
      <c r="K1973" s="31"/>
      <c r="L1973" s="31"/>
      <c r="M1973" s="31"/>
      <c r="N1973" s="31"/>
      <c r="O1973" s="31"/>
      <c r="P1973" s="31"/>
      <c r="Q1973" s="31"/>
      <c r="R1973" s="31"/>
    </row>
    <row r="1974" spans="6:18" x14ac:dyDescent="0.25">
      <c r="F1974" s="31"/>
      <c r="G1974" s="31"/>
      <c r="H1974" s="31"/>
      <c r="I1974" s="31"/>
      <c r="J1974" s="31"/>
      <c r="K1974" s="31"/>
      <c r="L1974" s="31"/>
      <c r="M1974" s="31"/>
      <c r="N1974" s="31"/>
      <c r="O1974" s="31"/>
      <c r="P1974" s="31"/>
      <c r="Q1974" s="31"/>
      <c r="R1974" s="31"/>
    </row>
    <row r="1975" spans="6:18" x14ac:dyDescent="0.25">
      <c r="F1975" s="31"/>
      <c r="G1975" s="31"/>
      <c r="H1975" s="31"/>
      <c r="I1975" s="31"/>
      <c r="J1975" s="31"/>
      <c r="K1975" s="31"/>
      <c r="L1975" s="31"/>
      <c r="M1975" s="31"/>
      <c r="N1975" s="31"/>
      <c r="O1975" s="31"/>
      <c r="P1975" s="31"/>
      <c r="Q1975" s="31"/>
      <c r="R1975" s="31"/>
    </row>
    <row r="1976" spans="6:18" x14ac:dyDescent="0.25">
      <c r="F1976" s="31"/>
      <c r="G1976" s="31"/>
      <c r="H1976" s="31"/>
      <c r="I1976" s="31"/>
      <c r="J1976" s="31"/>
      <c r="K1976" s="31"/>
      <c r="L1976" s="31"/>
      <c r="M1976" s="31"/>
      <c r="N1976" s="31"/>
      <c r="O1976" s="31"/>
      <c r="P1976" s="31"/>
      <c r="Q1976" s="31"/>
      <c r="R1976" s="31"/>
    </row>
    <row r="1977" spans="6:18" x14ac:dyDescent="0.25">
      <c r="F1977" s="31"/>
      <c r="G1977" s="31"/>
      <c r="H1977" s="31"/>
      <c r="I1977" s="31"/>
      <c r="J1977" s="31"/>
      <c r="K1977" s="31"/>
      <c r="L1977" s="31"/>
      <c r="M1977" s="31"/>
      <c r="N1977" s="31"/>
      <c r="O1977" s="31"/>
      <c r="P1977" s="31"/>
      <c r="Q1977" s="31"/>
      <c r="R1977" s="31"/>
    </row>
    <row r="1978" spans="6:18" x14ac:dyDescent="0.25">
      <c r="F1978" s="31"/>
      <c r="G1978" s="31"/>
      <c r="H1978" s="31"/>
      <c r="I1978" s="31"/>
      <c r="J1978" s="31"/>
      <c r="K1978" s="31"/>
      <c r="L1978" s="31"/>
      <c r="M1978" s="31"/>
      <c r="N1978" s="31"/>
      <c r="O1978" s="31"/>
      <c r="P1978" s="31"/>
      <c r="Q1978" s="31"/>
      <c r="R1978" s="31"/>
    </row>
    <row r="1979" spans="6:18" x14ac:dyDescent="0.25">
      <c r="F1979" s="31"/>
      <c r="G1979" s="31"/>
      <c r="H1979" s="31"/>
      <c r="I1979" s="31"/>
      <c r="J1979" s="31"/>
      <c r="K1979" s="31"/>
      <c r="L1979" s="31"/>
      <c r="M1979" s="31"/>
      <c r="N1979" s="31"/>
      <c r="O1979" s="31"/>
      <c r="P1979" s="31"/>
      <c r="Q1979" s="31"/>
      <c r="R1979" s="31"/>
    </row>
    <row r="1980" spans="6:18" x14ac:dyDescent="0.25">
      <c r="F1980" s="31"/>
      <c r="G1980" s="31"/>
      <c r="H1980" s="31"/>
      <c r="I1980" s="31"/>
      <c r="J1980" s="31"/>
      <c r="K1980" s="31"/>
      <c r="L1980" s="31"/>
      <c r="M1980" s="31"/>
      <c r="N1980" s="31"/>
      <c r="O1980" s="31"/>
      <c r="P1980" s="31"/>
      <c r="Q1980" s="31"/>
      <c r="R1980" s="31"/>
    </row>
    <row r="1981" spans="6:18" x14ac:dyDescent="0.25">
      <c r="F1981" s="31"/>
      <c r="G1981" s="31"/>
      <c r="H1981" s="31"/>
      <c r="I1981" s="31"/>
      <c r="J1981" s="31"/>
      <c r="K1981" s="31"/>
      <c r="L1981" s="31"/>
      <c r="M1981" s="31"/>
      <c r="N1981" s="31"/>
      <c r="O1981" s="31"/>
      <c r="P1981" s="31"/>
      <c r="Q1981" s="31"/>
      <c r="R1981" s="31"/>
    </row>
    <row r="1982" spans="6:18" x14ac:dyDescent="0.25">
      <c r="F1982" s="31"/>
      <c r="G1982" s="31"/>
      <c r="H1982" s="31"/>
      <c r="I1982" s="31"/>
      <c r="J1982" s="31"/>
      <c r="K1982" s="31"/>
      <c r="L1982" s="31"/>
      <c r="M1982" s="31"/>
      <c r="N1982" s="31"/>
      <c r="O1982" s="31"/>
      <c r="P1982" s="31"/>
      <c r="Q1982" s="31"/>
      <c r="R1982" s="31"/>
    </row>
    <row r="1983" spans="6:18" x14ac:dyDescent="0.25">
      <c r="F1983" s="31"/>
      <c r="G1983" s="31"/>
      <c r="H1983" s="31"/>
      <c r="I1983" s="31"/>
      <c r="J1983" s="31"/>
      <c r="K1983" s="31"/>
      <c r="L1983" s="31"/>
      <c r="M1983" s="31"/>
      <c r="N1983" s="31"/>
      <c r="O1983" s="31"/>
      <c r="P1983" s="31"/>
      <c r="Q1983" s="31"/>
      <c r="R1983" s="31"/>
    </row>
    <row r="1984" spans="6:18" x14ac:dyDescent="0.25">
      <c r="F1984" s="31"/>
      <c r="G1984" s="31"/>
      <c r="H1984" s="31"/>
      <c r="I1984" s="31"/>
      <c r="J1984" s="31"/>
      <c r="K1984" s="31"/>
      <c r="L1984" s="31"/>
      <c r="M1984" s="31"/>
      <c r="N1984" s="31"/>
      <c r="O1984" s="31"/>
      <c r="P1984" s="31"/>
      <c r="Q1984" s="31"/>
      <c r="R1984" s="31"/>
    </row>
    <row r="1985" spans="6:18" x14ac:dyDescent="0.25">
      <c r="F1985" s="31"/>
      <c r="G1985" s="31"/>
      <c r="H1985" s="31"/>
      <c r="I1985" s="31"/>
      <c r="J1985" s="31"/>
      <c r="K1985" s="31"/>
      <c r="L1985" s="31"/>
      <c r="M1985" s="31"/>
      <c r="N1985" s="31"/>
      <c r="O1985" s="31"/>
      <c r="P1985" s="31"/>
      <c r="Q1985" s="31"/>
      <c r="R1985" s="31"/>
    </row>
    <row r="1986" spans="6:18" x14ac:dyDescent="0.25">
      <c r="F1986" s="31"/>
      <c r="G1986" s="31"/>
      <c r="H1986" s="31"/>
      <c r="I1986" s="31"/>
      <c r="J1986" s="31"/>
      <c r="K1986" s="31"/>
      <c r="L1986" s="31"/>
      <c r="M1986" s="31"/>
      <c r="N1986" s="31"/>
      <c r="O1986" s="31"/>
      <c r="P1986" s="31"/>
      <c r="Q1986" s="31"/>
      <c r="R1986" s="31"/>
    </row>
    <row r="1987" spans="6:18" x14ac:dyDescent="0.25">
      <c r="F1987" s="31"/>
      <c r="G1987" s="31"/>
      <c r="H1987" s="31"/>
      <c r="I1987" s="31"/>
      <c r="J1987" s="31"/>
      <c r="K1987" s="31"/>
      <c r="L1987" s="31"/>
      <c r="M1987" s="31"/>
      <c r="N1987" s="31"/>
      <c r="O1987" s="31"/>
      <c r="P1987" s="31"/>
      <c r="Q1987" s="31"/>
      <c r="R1987" s="31"/>
    </row>
    <row r="1988" spans="6:18" x14ac:dyDescent="0.25">
      <c r="F1988" s="31"/>
      <c r="G1988" s="31"/>
      <c r="H1988" s="31"/>
      <c r="I1988" s="31"/>
      <c r="J1988" s="31"/>
      <c r="K1988" s="31"/>
      <c r="L1988" s="31"/>
      <c r="M1988" s="31"/>
      <c r="N1988" s="31"/>
      <c r="O1988" s="31"/>
      <c r="P1988" s="31"/>
      <c r="Q1988" s="31"/>
      <c r="R1988" s="31"/>
    </row>
    <row r="1989" spans="6:18" x14ac:dyDescent="0.25">
      <c r="F1989" s="31"/>
      <c r="G1989" s="31"/>
      <c r="H1989" s="31"/>
      <c r="I1989" s="31"/>
      <c r="J1989" s="31"/>
      <c r="K1989" s="31"/>
      <c r="L1989" s="31"/>
      <c r="M1989" s="31"/>
      <c r="N1989" s="31"/>
      <c r="O1989" s="31"/>
      <c r="P1989" s="31"/>
      <c r="Q1989" s="31"/>
      <c r="R1989" s="31"/>
    </row>
    <row r="1990" spans="6:18" x14ac:dyDescent="0.25">
      <c r="F1990" s="31"/>
      <c r="G1990" s="31"/>
      <c r="H1990" s="31"/>
      <c r="I1990" s="31"/>
      <c r="J1990" s="31"/>
      <c r="K1990" s="31"/>
      <c r="L1990" s="31"/>
      <c r="M1990" s="31"/>
      <c r="N1990" s="31"/>
      <c r="O1990" s="31"/>
      <c r="P1990" s="31"/>
      <c r="Q1990" s="31"/>
      <c r="R1990" s="31"/>
    </row>
    <row r="1991" spans="6:18" x14ac:dyDescent="0.25">
      <c r="F1991" s="31"/>
      <c r="G1991" s="31"/>
      <c r="H1991" s="31"/>
      <c r="I1991" s="31"/>
      <c r="J1991" s="31"/>
      <c r="K1991" s="31"/>
      <c r="L1991" s="31"/>
      <c r="M1991" s="31"/>
      <c r="N1991" s="31"/>
      <c r="O1991" s="31"/>
      <c r="P1991" s="31"/>
      <c r="Q1991" s="31"/>
      <c r="R1991" s="31"/>
    </row>
    <row r="1992" spans="6:18" x14ac:dyDescent="0.25">
      <c r="F1992" s="31"/>
      <c r="G1992" s="31"/>
      <c r="H1992" s="31"/>
      <c r="I1992" s="31"/>
      <c r="J1992" s="31"/>
      <c r="K1992" s="31"/>
      <c r="L1992" s="31"/>
      <c r="M1992" s="31"/>
      <c r="N1992" s="31"/>
      <c r="O1992" s="31"/>
      <c r="P1992" s="31"/>
      <c r="Q1992" s="31"/>
      <c r="R1992" s="31"/>
    </row>
    <row r="1993" spans="6:18" x14ac:dyDescent="0.25">
      <c r="F1993" s="31"/>
      <c r="G1993" s="31"/>
      <c r="H1993" s="31"/>
      <c r="I1993" s="31"/>
      <c r="J1993" s="31"/>
      <c r="K1993" s="31"/>
      <c r="L1993" s="31"/>
      <c r="M1993" s="31"/>
      <c r="N1993" s="31"/>
      <c r="O1993" s="31"/>
      <c r="P1993" s="31"/>
      <c r="Q1993" s="31"/>
      <c r="R1993" s="31"/>
    </row>
    <row r="1994" spans="6:18" x14ac:dyDescent="0.25">
      <c r="F1994" s="31"/>
      <c r="G1994" s="31"/>
      <c r="H1994" s="31"/>
      <c r="I1994" s="31"/>
      <c r="J1994" s="31"/>
      <c r="K1994" s="31"/>
      <c r="L1994" s="31"/>
      <c r="M1994" s="31"/>
      <c r="N1994" s="31"/>
      <c r="O1994" s="31"/>
      <c r="P1994" s="31"/>
      <c r="Q1994" s="31"/>
      <c r="R1994" s="31"/>
    </row>
    <row r="1995" spans="6:18" x14ac:dyDescent="0.25">
      <c r="F1995" s="31"/>
      <c r="G1995" s="31"/>
      <c r="H1995" s="31"/>
      <c r="I1995" s="31"/>
      <c r="J1995" s="31"/>
      <c r="K1995" s="31"/>
      <c r="L1995" s="31"/>
      <c r="M1995" s="31"/>
      <c r="N1995" s="31"/>
      <c r="O1995" s="31"/>
      <c r="P1995" s="31"/>
      <c r="Q1995" s="31"/>
      <c r="R1995" s="31"/>
    </row>
    <row r="1996" spans="6:18" x14ac:dyDescent="0.25">
      <c r="F1996" s="31"/>
      <c r="G1996" s="31"/>
      <c r="H1996" s="31"/>
      <c r="I1996" s="31"/>
      <c r="J1996" s="31"/>
      <c r="K1996" s="31"/>
      <c r="L1996" s="31"/>
      <c r="M1996" s="31"/>
      <c r="N1996" s="31"/>
      <c r="O1996" s="31"/>
      <c r="P1996" s="31"/>
      <c r="Q1996" s="31"/>
      <c r="R1996" s="31"/>
    </row>
    <row r="1997" spans="6:18" x14ac:dyDescent="0.25">
      <c r="F1997" s="31"/>
      <c r="G1997" s="31"/>
      <c r="H1997" s="31"/>
      <c r="I1997" s="31"/>
      <c r="J1997" s="31"/>
      <c r="K1997" s="31"/>
      <c r="L1997" s="31"/>
      <c r="M1997" s="31"/>
      <c r="N1997" s="31"/>
      <c r="O1997" s="31"/>
      <c r="P1997" s="31"/>
      <c r="Q1997" s="31"/>
      <c r="R1997" s="31"/>
    </row>
    <row r="1998" spans="6:18" x14ac:dyDescent="0.25">
      <c r="F1998" s="31"/>
      <c r="G1998" s="31"/>
      <c r="H1998" s="31"/>
      <c r="I1998" s="31"/>
      <c r="J1998" s="31"/>
      <c r="K1998" s="31"/>
      <c r="L1998" s="31"/>
      <c r="M1998" s="31"/>
      <c r="N1998" s="31"/>
      <c r="O1998" s="31"/>
      <c r="P1998" s="31"/>
      <c r="Q1998" s="31"/>
      <c r="R1998" s="31"/>
    </row>
    <row r="1999" spans="6:18" x14ac:dyDescent="0.25">
      <c r="F1999" s="31"/>
      <c r="G1999" s="31"/>
      <c r="H1999" s="31"/>
      <c r="I1999" s="31"/>
      <c r="J1999" s="31"/>
      <c r="K1999" s="31"/>
      <c r="L1999" s="31"/>
      <c r="M1999" s="31"/>
      <c r="N1999" s="31"/>
      <c r="O1999" s="31"/>
      <c r="P1999" s="31"/>
      <c r="Q1999" s="31"/>
      <c r="R1999" s="31"/>
    </row>
    <row r="2000" spans="6:18" x14ac:dyDescent="0.25">
      <c r="F2000" s="31"/>
      <c r="G2000" s="31"/>
      <c r="H2000" s="31"/>
      <c r="I2000" s="31"/>
      <c r="J2000" s="31"/>
      <c r="K2000" s="31"/>
      <c r="L2000" s="31"/>
      <c r="M2000" s="31"/>
      <c r="N2000" s="31"/>
      <c r="O2000" s="31"/>
      <c r="P2000" s="31"/>
      <c r="Q2000" s="31"/>
      <c r="R2000" s="31"/>
    </row>
    <row r="2001" spans="6:18" x14ac:dyDescent="0.25">
      <c r="F2001" s="31"/>
      <c r="G2001" s="31"/>
      <c r="H2001" s="31"/>
      <c r="I2001" s="31"/>
      <c r="J2001" s="31"/>
      <c r="K2001" s="31"/>
      <c r="L2001" s="31"/>
      <c r="M2001" s="31"/>
      <c r="N2001" s="31"/>
      <c r="O2001" s="31"/>
      <c r="P2001" s="31"/>
      <c r="Q2001" s="31"/>
      <c r="R2001" s="31"/>
    </row>
    <row r="2002" spans="6:18" x14ac:dyDescent="0.25">
      <c r="F2002" s="31"/>
      <c r="G2002" s="31"/>
      <c r="H2002" s="31"/>
      <c r="I2002" s="31"/>
      <c r="J2002" s="31"/>
      <c r="K2002" s="31"/>
      <c r="L2002" s="31"/>
      <c r="M2002" s="31"/>
      <c r="N2002" s="31"/>
      <c r="O2002" s="31"/>
      <c r="P2002" s="31"/>
      <c r="Q2002" s="31"/>
      <c r="R2002" s="31"/>
    </row>
    <row r="2003" spans="6:18" x14ac:dyDescent="0.25">
      <c r="F2003" s="31"/>
      <c r="G2003" s="31"/>
      <c r="H2003" s="31"/>
      <c r="I2003" s="31"/>
      <c r="J2003" s="31"/>
      <c r="K2003" s="31"/>
      <c r="L2003" s="31"/>
      <c r="M2003" s="31"/>
      <c r="N2003" s="31"/>
      <c r="O2003" s="31"/>
      <c r="P2003" s="31"/>
      <c r="Q2003" s="31"/>
      <c r="R2003" s="31"/>
    </row>
    <row r="2004" spans="6:18" x14ac:dyDescent="0.25">
      <c r="F2004" s="31"/>
      <c r="G2004" s="31"/>
      <c r="H2004" s="31"/>
      <c r="I2004" s="31"/>
      <c r="J2004" s="31"/>
      <c r="K2004" s="31"/>
      <c r="L2004" s="31"/>
      <c r="M2004" s="31"/>
      <c r="N2004" s="31"/>
      <c r="O2004" s="31"/>
      <c r="P2004" s="31"/>
      <c r="Q2004" s="31"/>
      <c r="R2004" s="31"/>
    </row>
    <row r="2005" spans="6:18" x14ac:dyDescent="0.25">
      <c r="F2005" s="31"/>
      <c r="G2005" s="31"/>
      <c r="H2005" s="31"/>
      <c r="I2005" s="31"/>
      <c r="J2005" s="31"/>
      <c r="K2005" s="31"/>
      <c r="L2005" s="31"/>
      <c r="M2005" s="31"/>
      <c r="N2005" s="31"/>
      <c r="O2005" s="31"/>
      <c r="P2005" s="31"/>
      <c r="Q2005" s="31"/>
      <c r="R2005" s="31"/>
    </row>
    <row r="2006" spans="6:18" x14ac:dyDescent="0.25">
      <c r="F2006" s="31"/>
      <c r="G2006" s="31"/>
      <c r="H2006" s="31"/>
      <c r="I2006" s="31"/>
      <c r="J2006" s="31"/>
      <c r="K2006" s="31"/>
      <c r="L2006" s="31"/>
      <c r="M2006" s="31"/>
      <c r="N2006" s="31"/>
      <c r="O2006" s="31"/>
      <c r="P2006" s="31"/>
      <c r="Q2006" s="31"/>
      <c r="R2006" s="31"/>
    </row>
    <row r="2007" spans="6:18" x14ac:dyDescent="0.25">
      <c r="F2007" s="31"/>
      <c r="G2007" s="31"/>
      <c r="H2007" s="31"/>
      <c r="I2007" s="31"/>
      <c r="J2007" s="31"/>
      <c r="K2007" s="31"/>
      <c r="L2007" s="31"/>
      <c r="M2007" s="31"/>
      <c r="N2007" s="31"/>
      <c r="O2007" s="31"/>
      <c r="P2007" s="31"/>
      <c r="Q2007" s="31"/>
      <c r="R2007" s="31"/>
    </row>
    <row r="2008" spans="6:18" x14ac:dyDescent="0.25">
      <c r="F2008" s="31"/>
      <c r="G2008" s="31"/>
      <c r="H2008" s="31"/>
      <c r="I2008" s="31"/>
      <c r="J2008" s="31"/>
      <c r="K2008" s="31"/>
      <c r="L2008" s="31"/>
      <c r="M2008" s="31"/>
      <c r="N2008" s="31"/>
      <c r="O2008" s="31"/>
      <c r="P2008" s="31"/>
      <c r="Q2008" s="31"/>
      <c r="R2008" s="31"/>
    </row>
    <row r="2009" spans="6:18" x14ac:dyDescent="0.25">
      <c r="F2009" s="31"/>
      <c r="G2009" s="31"/>
      <c r="H2009" s="31"/>
      <c r="I2009" s="31"/>
      <c r="J2009" s="31"/>
      <c r="K2009" s="31"/>
      <c r="L2009" s="31"/>
      <c r="M2009" s="31"/>
      <c r="N2009" s="31"/>
      <c r="O2009" s="31"/>
      <c r="P2009" s="31"/>
      <c r="Q2009" s="31"/>
      <c r="R2009" s="31"/>
    </row>
    <row r="2010" spans="6:18" x14ac:dyDescent="0.25">
      <c r="F2010" s="31"/>
      <c r="G2010" s="31"/>
      <c r="H2010" s="31"/>
      <c r="I2010" s="31"/>
      <c r="J2010" s="31"/>
      <c r="K2010" s="31"/>
      <c r="L2010" s="31"/>
      <c r="M2010" s="31"/>
      <c r="N2010" s="31"/>
      <c r="O2010" s="31"/>
      <c r="P2010" s="31"/>
      <c r="Q2010" s="31"/>
      <c r="R2010" s="31"/>
    </row>
    <row r="2011" spans="6:18" x14ac:dyDescent="0.25">
      <c r="F2011" s="31"/>
      <c r="G2011" s="31"/>
      <c r="H2011" s="31"/>
      <c r="I2011" s="31"/>
      <c r="J2011" s="31"/>
      <c r="K2011" s="31"/>
      <c r="L2011" s="31"/>
      <c r="M2011" s="31"/>
      <c r="N2011" s="31"/>
      <c r="O2011" s="31"/>
      <c r="P2011" s="31"/>
      <c r="Q2011" s="31"/>
      <c r="R2011" s="31"/>
    </row>
    <row r="2012" spans="6:18" x14ac:dyDescent="0.25">
      <c r="F2012" s="31"/>
      <c r="G2012" s="31"/>
      <c r="H2012" s="31"/>
      <c r="I2012" s="31"/>
      <c r="J2012" s="31"/>
      <c r="K2012" s="31"/>
      <c r="L2012" s="31"/>
      <c r="M2012" s="31"/>
      <c r="N2012" s="31"/>
      <c r="O2012" s="31"/>
      <c r="P2012" s="31"/>
      <c r="Q2012" s="31"/>
      <c r="R2012" s="31"/>
    </row>
    <row r="2013" spans="6:18" x14ac:dyDescent="0.25">
      <c r="F2013" s="31"/>
      <c r="G2013" s="31"/>
      <c r="H2013" s="31"/>
      <c r="I2013" s="31"/>
      <c r="J2013" s="31"/>
      <c r="K2013" s="31"/>
      <c r="L2013" s="31"/>
      <c r="M2013" s="31"/>
      <c r="N2013" s="31"/>
      <c r="O2013" s="31"/>
      <c r="P2013" s="31"/>
      <c r="Q2013" s="31"/>
      <c r="R2013" s="31"/>
    </row>
    <row r="2014" spans="6:18" x14ac:dyDescent="0.25">
      <c r="F2014" s="31"/>
      <c r="G2014" s="31"/>
      <c r="H2014" s="31"/>
      <c r="I2014" s="31"/>
      <c r="J2014" s="31"/>
      <c r="K2014" s="31"/>
      <c r="L2014" s="31"/>
      <c r="M2014" s="31"/>
      <c r="N2014" s="31"/>
      <c r="O2014" s="31"/>
      <c r="P2014" s="31"/>
      <c r="Q2014" s="31"/>
      <c r="R2014" s="31"/>
    </row>
    <row r="2015" spans="6:18" x14ac:dyDescent="0.25">
      <c r="F2015" s="31"/>
      <c r="G2015" s="31"/>
      <c r="H2015" s="31"/>
      <c r="I2015" s="31"/>
      <c r="J2015" s="31"/>
      <c r="K2015" s="31"/>
      <c r="L2015" s="31"/>
      <c r="M2015" s="31"/>
      <c r="N2015" s="31"/>
      <c r="O2015" s="31"/>
      <c r="P2015" s="31"/>
      <c r="Q2015" s="31"/>
      <c r="R2015" s="31"/>
    </row>
    <row r="2016" spans="6:18" x14ac:dyDescent="0.25">
      <c r="F2016" s="31"/>
      <c r="G2016" s="31"/>
      <c r="H2016" s="31"/>
      <c r="I2016" s="31"/>
      <c r="J2016" s="31"/>
      <c r="K2016" s="31"/>
      <c r="L2016" s="31"/>
      <c r="M2016" s="31"/>
      <c r="N2016" s="31"/>
      <c r="O2016" s="31"/>
      <c r="P2016" s="31"/>
      <c r="Q2016" s="31"/>
      <c r="R2016" s="31"/>
    </row>
    <row r="2017" spans="6:18" x14ac:dyDescent="0.25">
      <c r="F2017" s="31"/>
      <c r="G2017" s="31"/>
      <c r="H2017" s="31"/>
      <c r="I2017" s="31"/>
      <c r="J2017" s="31"/>
      <c r="K2017" s="31"/>
      <c r="L2017" s="31"/>
      <c r="M2017" s="31"/>
      <c r="N2017" s="31"/>
      <c r="O2017" s="31"/>
      <c r="P2017" s="31"/>
      <c r="Q2017" s="31"/>
      <c r="R2017" s="31"/>
    </row>
    <row r="2018" spans="6:18" x14ac:dyDescent="0.25">
      <c r="F2018" s="31"/>
      <c r="G2018" s="31"/>
      <c r="H2018" s="31"/>
      <c r="I2018" s="31"/>
      <c r="J2018" s="31"/>
      <c r="K2018" s="31"/>
      <c r="L2018" s="31"/>
      <c r="M2018" s="31"/>
      <c r="N2018" s="31"/>
      <c r="O2018" s="31"/>
      <c r="P2018" s="31"/>
      <c r="Q2018" s="31"/>
      <c r="R2018" s="31"/>
    </row>
    <row r="2019" spans="6:18" x14ac:dyDescent="0.25">
      <c r="F2019" s="31"/>
      <c r="G2019" s="31"/>
      <c r="H2019" s="31"/>
      <c r="I2019" s="31"/>
      <c r="J2019" s="31"/>
      <c r="K2019" s="31"/>
      <c r="L2019" s="31"/>
      <c r="M2019" s="31"/>
      <c r="N2019" s="31"/>
      <c r="O2019" s="31"/>
      <c r="P2019" s="31"/>
      <c r="Q2019" s="31"/>
      <c r="R2019" s="31"/>
    </row>
    <row r="2020" spans="6:18" x14ac:dyDescent="0.25">
      <c r="F2020" s="31"/>
      <c r="G2020" s="31"/>
      <c r="H2020" s="31"/>
      <c r="I2020" s="31"/>
      <c r="J2020" s="31"/>
      <c r="K2020" s="31"/>
      <c r="L2020" s="31"/>
      <c r="M2020" s="31"/>
      <c r="N2020" s="31"/>
      <c r="O2020" s="31"/>
      <c r="P2020" s="31"/>
      <c r="Q2020" s="31"/>
      <c r="R2020" s="31"/>
    </row>
    <row r="2021" spans="6:18" x14ac:dyDescent="0.25">
      <c r="F2021" s="31"/>
      <c r="G2021" s="31"/>
      <c r="H2021" s="31"/>
      <c r="I2021" s="31"/>
      <c r="J2021" s="31"/>
      <c r="K2021" s="31"/>
      <c r="L2021" s="31"/>
      <c r="M2021" s="31"/>
      <c r="N2021" s="31"/>
      <c r="O2021" s="31"/>
      <c r="P2021" s="31"/>
      <c r="Q2021" s="31"/>
      <c r="R2021" s="31"/>
    </row>
    <row r="2022" spans="6:18" x14ac:dyDescent="0.25">
      <c r="F2022" s="31"/>
      <c r="G2022" s="31"/>
      <c r="H2022" s="31"/>
      <c r="I2022" s="31"/>
      <c r="J2022" s="31"/>
      <c r="K2022" s="31"/>
      <c r="L2022" s="31"/>
      <c r="M2022" s="31"/>
      <c r="N2022" s="31"/>
      <c r="O2022" s="31"/>
      <c r="P2022" s="31"/>
      <c r="Q2022" s="31"/>
      <c r="R2022" s="31"/>
    </row>
    <row r="2023" spans="6:18" x14ac:dyDescent="0.25">
      <c r="F2023" s="31"/>
      <c r="G2023" s="31"/>
      <c r="H2023" s="31"/>
      <c r="I2023" s="31"/>
      <c r="J2023" s="31"/>
      <c r="K2023" s="31"/>
      <c r="L2023" s="31"/>
      <c r="M2023" s="31"/>
      <c r="N2023" s="31"/>
      <c r="O2023" s="31"/>
      <c r="P2023" s="31"/>
      <c r="Q2023" s="31"/>
      <c r="R2023" s="31"/>
    </row>
    <row r="2024" spans="6:18" x14ac:dyDescent="0.25">
      <c r="F2024" s="31"/>
      <c r="G2024" s="31"/>
      <c r="H2024" s="31"/>
      <c r="I2024" s="31"/>
      <c r="J2024" s="31"/>
      <c r="K2024" s="31"/>
      <c r="L2024" s="31"/>
      <c r="M2024" s="31"/>
      <c r="N2024" s="31"/>
      <c r="O2024" s="31"/>
      <c r="P2024" s="31"/>
      <c r="Q2024" s="31"/>
      <c r="R2024" s="31"/>
    </row>
    <row r="2025" spans="6:18" x14ac:dyDescent="0.25">
      <c r="F2025" s="31"/>
      <c r="G2025" s="31"/>
      <c r="H2025" s="31"/>
      <c r="I2025" s="31"/>
      <c r="J2025" s="31"/>
      <c r="K2025" s="31"/>
      <c r="L2025" s="31"/>
      <c r="M2025" s="31"/>
      <c r="N2025" s="31"/>
      <c r="O2025" s="31"/>
      <c r="P2025" s="31"/>
      <c r="Q2025" s="31"/>
      <c r="R2025" s="31"/>
    </row>
    <row r="2026" spans="6:18" x14ac:dyDescent="0.25">
      <c r="F2026" s="31"/>
      <c r="G2026" s="31"/>
      <c r="H2026" s="31"/>
      <c r="I2026" s="31"/>
      <c r="J2026" s="31"/>
      <c r="K2026" s="31"/>
      <c r="L2026" s="31"/>
      <c r="M2026" s="31"/>
      <c r="N2026" s="31"/>
      <c r="O2026" s="31"/>
      <c r="P2026" s="31"/>
      <c r="Q2026" s="31"/>
      <c r="R2026" s="31"/>
    </row>
    <row r="2027" spans="6:18" x14ac:dyDescent="0.25">
      <c r="F2027" s="31"/>
      <c r="G2027" s="31"/>
      <c r="H2027" s="31"/>
      <c r="I2027" s="31"/>
      <c r="J2027" s="31"/>
      <c r="K2027" s="31"/>
      <c r="L2027" s="31"/>
      <c r="M2027" s="31"/>
      <c r="N2027" s="31"/>
      <c r="O2027" s="31"/>
      <c r="P2027" s="31"/>
      <c r="Q2027" s="31"/>
      <c r="R2027" s="31"/>
    </row>
    <row r="2028" spans="6:18" x14ac:dyDescent="0.25">
      <c r="F2028" s="31"/>
      <c r="G2028" s="31"/>
      <c r="H2028" s="31"/>
      <c r="I2028" s="31"/>
      <c r="J2028" s="31"/>
      <c r="K2028" s="31"/>
      <c r="L2028" s="31"/>
      <c r="M2028" s="31"/>
      <c r="N2028" s="31"/>
      <c r="O2028" s="31"/>
      <c r="P2028" s="31"/>
      <c r="Q2028" s="31"/>
      <c r="R2028" s="31"/>
    </row>
    <row r="2029" spans="6:18" x14ac:dyDescent="0.25">
      <c r="F2029" s="31"/>
      <c r="G2029" s="31"/>
      <c r="H2029" s="31"/>
      <c r="I2029" s="31"/>
      <c r="J2029" s="31"/>
      <c r="K2029" s="31"/>
      <c r="L2029" s="31"/>
      <c r="M2029" s="31"/>
      <c r="N2029" s="31"/>
      <c r="O2029" s="31"/>
      <c r="P2029" s="31"/>
      <c r="Q2029" s="31"/>
      <c r="R2029" s="31"/>
    </row>
    <row r="2030" spans="6:18" x14ac:dyDescent="0.25">
      <c r="F2030" s="31"/>
      <c r="G2030" s="31"/>
      <c r="H2030" s="31"/>
      <c r="I2030" s="31"/>
      <c r="J2030" s="31"/>
      <c r="K2030" s="31"/>
      <c r="L2030" s="31"/>
      <c r="M2030" s="31"/>
      <c r="N2030" s="31"/>
      <c r="O2030" s="31"/>
      <c r="P2030" s="31"/>
      <c r="Q2030" s="31"/>
      <c r="R2030" s="31"/>
    </row>
    <row r="2031" spans="6:18" x14ac:dyDescent="0.25">
      <c r="F2031" s="31"/>
      <c r="G2031" s="31"/>
      <c r="H2031" s="31"/>
      <c r="I2031" s="31"/>
      <c r="J2031" s="31"/>
      <c r="K2031" s="31"/>
      <c r="L2031" s="31"/>
      <c r="M2031" s="31"/>
      <c r="N2031" s="31"/>
      <c r="O2031" s="31"/>
      <c r="P2031" s="31"/>
      <c r="Q2031" s="31"/>
      <c r="R2031" s="31"/>
    </row>
    <row r="2032" spans="6:18" x14ac:dyDescent="0.25">
      <c r="F2032" s="31"/>
      <c r="G2032" s="31"/>
      <c r="H2032" s="31"/>
      <c r="I2032" s="31"/>
      <c r="J2032" s="31"/>
      <c r="K2032" s="31"/>
      <c r="L2032" s="31"/>
      <c r="M2032" s="31"/>
      <c r="N2032" s="31"/>
      <c r="O2032" s="31"/>
      <c r="P2032" s="31"/>
      <c r="Q2032" s="31"/>
      <c r="R2032" s="31"/>
    </row>
    <row r="2033" spans="6:18" x14ac:dyDescent="0.25">
      <c r="F2033" s="31"/>
      <c r="G2033" s="31"/>
      <c r="H2033" s="31"/>
      <c r="I2033" s="31"/>
      <c r="J2033" s="31"/>
      <c r="K2033" s="31"/>
      <c r="L2033" s="31"/>
      <c r="M2033" s="31"/>
      <c r="N2033" s="31"/>
      <c r="O2033" s="31"/>
      <c r="P2033" s="31"/>
      <c r="Q2033" s="31"/>
      <c r="R2033" s="31"/>
    </row>
    <row r="2034" spans="6:18" x14ac:dyDescent="0.25">
      <c r="F2034" s="31"/>
      <c r="G2034" s="31"/>
      <c r="H2034" s="31"/>
      <c r="I2034" s="31"/>
      <c r="J2034" s="31"/>
      <c r="K2034" s="31"/>
      <c r="L2034" s="31"/>
      <c r="M2034" s="31"/>
      <c r="N2034" s="31"/>
      <c r="O2034" s="31"/>
      <c r="P2034" s="31"/>
      <c r="Q2034" s="31"/>
      <c r="R2034" s="31"/>
    </row>
    <row r="2035" spans="6:18" x14ac:dyDescent="0.25">
      <c r="F2035" s="31"/>
      <c r="G2035" s="31"/>
      <c r="H2035" s="31"/>
      <c r="I2035" s="31"/>
      <c r="J2035" s="31"/>
      <c r="K2035" s="31"/>
      <c r="L2035" s="31"/>
      <c r="M2035" s="31"/>
      <c r="N2035" s="31"/>
      <c r="O2035" s="31"/>
      <c r="P2035" s="31"/>
      <c r="Q2035" s="31"/>
      <c r="R2035" s="31"/>
    </row>
    <row r="2036" spans="6:18" x14ac:dyDescent="0.25">
      <c r="F2036" s="31"/>
      <c r="G2036" s="31"/>
      <c r="H2036" s="31"/>
      <c r="I2036" s="31"/>
      <c r="J2036" s="31"/>
      <c r="K2036" s="31"/>
      <c r="L2036" s="31"/>
      <c r="M2036" s="31"/>
      <c r="N2036" s="31"/>
      <c r="O2036" s="31"/>
      <c r="P2036" s="31"/>
      <c r="Q2036" s="31"/>
      <c r="R2036" s="31"/>
    </row>
    <row r="2037" spans="6:18" x14ac:dyDescent="0.25">
      <c r="F2037" s="31"/>
      <c r="G2037" s="31"/>
      <c r="H2037" s="31"/>
      <c r="I2037" s="31"/>
      <c r="J2037" s="31"/>
      <c r="K2037" s="31"/>
      <c r="L2037" s="31"/>
      <c r="M2037" s="31"/>
      <c r="N2037" s="31"/>
      <c r="O2037" s="31"/>
      <c r="P2037" s="31"/>
      <c r="Q2037" s="31"/>
      <c r="R2037" s="31"/>
    </row>
    <row r="2038" spans="6:18" x14ac:dyDescent="0.25">
      <c r="F2038" s="31"/>
      <c r="G2038" s="31"/>
      <c r="H2038" s="31"/>
      <c r="I2038" s="31"/>
      <c r="J2038" s="31"/>
      <c r="K2038" s="31"/>
      <c r="L2038" s="31"/>
      <c r="M2038" s="31"/>
      <c r="N2038" s="31"/>
      <c r="O2038" s="31"/>
      <c r="P2038" s="31"/>
      <c r="Q2038" s="31"/>
      <c r="R2038" s="31"/>
    </row>
    <row r="2039" spans="6:18" x14ac:dyDescent="0.25">
      <c r="F2039" s="31"/>
      <c r="G2039" s="31"/>
      <c r="H2039" s="31"/>
      <c r="I2039" s="31"/>
      <c r="J2039" s="31"/>
      <c r="K2039" s="31"/>
      <c r="L2039" s="31"/>
      <c r="M2039" s="31"/>
      <c r="N2039" s="31"/>
      <c r="O2039" s="31"/>
      <c r="P2039" s="31"/>
      <c r="Q2039" s="31"/>
      <c r="R2039" s="31"/>
    </row>
    <row r="2040" spans="6:18" x14ac:dyDescent="0.25">
      <c r="F2040" s="31"/>
      <c r="G2040" s="31"/>
      <c r="H2040" s="31"/>
      <c r="I2040" s="31"/>
      <c r="J2040" s="31"/>
      <c r="K2040" s="31"/>
      <c r="L2040" s="31"/>
      <c r="M2040" s="31"/>
      <c r="N2040" s="31"/>
      <c r="O2040" s="31"/>
      <c r="P2040" s="31"/>
      <c r="Q2040" s="31"/>
      <c r="R2040" s="31"/>
    </row>
    <row r="2041" spans="6:18" x14ac:dyDescent="0.25">
      <c r="F2041" s="31"/>
      <c r="G2041" s="31"/>
      <c r="H2041" s="31"/>
      <c r="I2041" s="31"/>
      <c r="J2041" s="31"/>
      <c r="K2041" s="31"/>
      <c r="L2041" s="31"/>
      <c r="M2041" s="31"/>
      <c r="N2041" s="31"/>
      <c r="O2041" s="31"/>
      <c r="P2041" s="31"/>
      <c r="Q2041" s="31"/>
      <c r="R2041" s="31"/>
    </row>
    <row r="2042" spans="6:18" x14ac:dyDescent="0.25">
      <c r="F2042" s="31"/>
      <c r="G2042" s="31"/>
      <c r="H2042" s="31"/>
      <c r="I2042" s="31"/>
      <c r="J2042" s="31"/>
      <c r="K2042" s="31"/>
      <c r="L2042" s="31"/>
      <c r="M2042" s="31"/>
      <c r="N2042" s="31"/>
      <c r="O2042" s="31"/>
      <c r="P2042" s="31"/>
      <c r="Q2042" s="31"/>
      <c r="R2042" s="31"/>
    </row>
    <row r="2043" spans="6:18" x14ac:dyDescent="0.25">
      <c r="F2043" s="31"/>
      <c r="G2043" s="31"/>
      <c r="H2043" s="31"/>
      <c r="I2043" s="31"/>
      <c r="J2043" s="31"/>
      <c r="K2043" s="31"/>
      <c r="L2043" s="31"/>
      <c r="M2043" s="31"/>
      <c r="N2043" s="31"/>
      <c r="O2043" s="31"/>
      <c r="P2043" s="31"/>
      <c r="Q2043" s="31"/>
      <c r="R2043" s="31"/>
    </row>
    <row r="2044" spans="6:18" x14ac:dyDescent="0.25">
      <c r="F2044" s="31"/>
      <c r="G2044" s="31"/>
      <c r="H2044" s="31"/>
      <c r="I2044" s="31"/>
      <c r="J2044" s="31"/>
      <c r="K2044" s="31"/>
      <c r="L2044" s="31"/>
      <c r="M2044" s="31"/>
      <c r="N2044" s="31"/>
      <c r="O2044" s="31"/>
      <c r="P2044" s="31"/>
      <c r="Q2044" s="31"/>
      <c r="R2044" s="31"/>
    </row>
    <row r="2045" spans="6:18" x14ac:dyDescent="0.25">
      <c r="F2045" s="31"/>
      <c r="G2045" s="31"/>
      <c r="H2045" s="31"/>
      <c r="I2045" s="31"/>
      <c r="J2045" s="31"/>
      <c r="K2045" s="31"/>
      <c r="L2045" s="31"/>
      <c r="M2045" s="31"/>
      <c r="N2045" s="31"/>
      <c r="O2045" s="31"/>
      <c r="P2045" s="31"/>
      <c r="Q2045" s="31"/>
      <c r="R2045" s="31"/>
    </row>
    <row r="2046" spans="6:18" x14ac:dyDescent="0.25">
      <c r="F2046" s="31"/>
      <c r="G2046" s="31"/>
      <c r="H2046" s="31"/>
      <c r="I2046" s="31"/>
      <c r="J2046" s="31"/>
      <c r="K2046" s="31"/>
      <c r="L2046" s="31"/>
      <c r="M2046" s="31"/>
      <c r="N2046" s="31"/>
      <c r="O2046" s="31"/>
      <c r="P2046" s="31"/>
      <c r="Q2046" s="31"/>
      <c r="R2046" s="31"/>
    </row>
    <row r="2047" spans="6:18" x14ac:dyDescent="0.25">
      <c r="F2047" s="31"/>
      <c r="G2047" s="31"/>
      <c r="H2047" s="31"/>
      <c r="I2047" s="31"/>
      <c r="J2047" s="31"/>
      <c r="K2047" s="31"/>
      <c r="L2047" s="31"/>
      <c r="M2047" s="31"/>
      <c r="N2047" s="31"/>
      <c r="O2047" s="31"/>
      <c r="P2047" s="31"/>
      <c r="Q2047" s="31"/>
      <c r="R2047" s="31"/>
    </row>
    <row r="2048" spans="6:18" x14ac:dyDescent="0.25">
      <c r="F2048" s="31"/>
      <c r="G2048" s="31"/>
      <c r="H2048" s="31"/>
      <c r="I2048" s="31"/>
      <c r="J2048" s="31"/>
      <c r="K2048" s="31"/>
      <c r="L2048" s="31"/>
      <c r="M2048" s="31"/>
      <c r="N2048" s="31"/>
      <c r="O2048" s="31"/>
      <c r="P2048" s="31"/>
      <c r="Q2048" s="31"/>
      <c r="R2048" s="31"/>
    </row>
    <row r="2049" spans="6:18" x14ac:dyDescent="0.25">
      <c r="F2049" s="31"/>
      <c r="G2049" s="31"/>
      <c r="H2049" s="31"/>
      <c r="I2049" s="31"/>
      <c r="J2049" s="31"/>
      <c r="K2049" s="31"/>
      <c r="L2049" s="31"/>
      <c r="M2049" s="31"/>
      <c r="N2049" s="31"/>
      <c r="O2049" s="31"/>
      <c r="P2049" s="31"/>
      <c r="Q2049" s="31"/>
      <c r="R2049" s="31"/>
    </row>
    <row r="2050" spans="6:18" x14ac:dyDescent="0.25">
      <c r="F2050" s="31"/>
      <c r="G2050" s="31"/>
      <c r="H2050" s="31"/>
      <c r="I2050" s="31"/>
      <c r="J2050" s="31"/>
      <c r="K2050" s="31"/>
      <c r="L2050" s="31"/>
      <c r="M2050" s="31"/>
      <c r="N2050" s="31"/>
      <c r="O2050" s="31"/>
      <c r="P2050" s="31"/>
      <c r="Q2050" s="31"/>
      <c r="R2050" s="31"/>
    </row>
    <row r="2051" spans="6:18" x14ac:dyDescent="0.25">
      <c r="F2051" s="31"/>
      <c r="G2051" s="31"/>
      <c r="H2051" s="31"/>
      <c r="I2051" s="31"/>
      <c r="J2051" s="31"/>
      <c r="K2051" s="31"/>
      <c r="L2051" s="31"/>
      <c r="M2051" s="31"/>
      <c r="N2051" s="31"/>
      <c r="O2051" s="31"/>
      <c r="P2051" s="31"/>
      <c r="Q2051" s="31"/>
      <c r="R2051" s="31"/>
    </row>
    <row r="2052" spans="6:18" x14ac:dyDescent="0.25">
      <c r="F2052" s="31"/>
      <c r="G2052" s="31"/>
      <c r="H2052" s="31"/>
      <c r="I2052" s="31"/>
      <c r="J2052" s="31"/>
      <c r="K2052" s="31"/>
      <c r="L2052" s="31"/>
      <c r="M2052" s="31"/>
      <c r="N2052" s="31"/>
      <c r="O2052" s="31"/>
      <c r="P2052" s="31"/>
      <c r="Q2052" s="31"/>
      <c r="R2052" s="31"/>
    </row>
    <row r="2053" spans="6:18" x14ac:dyDescent="0.25">
      <c r="F2053" s="31"/>
      <c r="G2053" s="31"/>
      <c r="H2053" s="31"/>
      <c r="I2053" s="31"/>
      <c r="J2053" s="31"/>
      <c r="K2053" s="31"/>
      <c r="L2053" s="31"/>
      <c r="M2053" s="31"/>
      <c r="N2053" s="31"/>
      <c r="O2053" s="31"/>
      <c r="P2053" s="31"/>
      <c r="Q2053" s="31"/>
      <c r="R2053" s="31"/>
    </row>
    <row r="2054" spans="6:18" x14ac:dyDescent="0.25">
      <c r="F2054" s="31"/>
      <c r="G2054" s="31"/>
      <c r="H2054" s="31"/>
      <c r="I2054" s="31"/>
      <c r="J2054" s="31"/>
      <c r="K2054" s="31"/>
      <c r="L2054" s="31"/>
      <c r="M2054" s="31"/>
      <c r="N2054" s="31"/>
      <c r="O2054" s="31"/>
      <c r="P2054" s="31"/>
      <c r="Q2054" s="31"/>
      <c r="R2054" s="31"/>
    </row>
    <row r="2055" spans="6:18" x14ac:dyDescent="0.25">
      <c r="F2055" s="31"/>
      <c r="G2055" s="31"/>
      <c r="H2055" s="31"/>
      <c r="I2055" s="31"/>
      <c r="J2055" s="31"/>
      <c r="K2055" s="31"/>
      <c r="L2055" s="31"/>
      <c r="M2055" s="31"/>
      <c r="N2055" s="31"/>
      <c r="O2055" s="31"/>
      <c r="P2055" s="31"/>
      <c r="Q2055" s="31"/>
      <c r="R2055" s="31"/>
    </row>
    <row r="2056" spans="6:18" x14ac:dyDescent="0.25">
      <c r="F2056" s="31"/>
      <c r="G2056" s="31"/>
      <c r="H2056" s="31"/>
      <c r="I2056" s="31"/>
      <c r="J2056" s="31"/>
      <c r="K2056" s="31"/>
      <c r="L2056" s="31"/>
      <c r="M2056" s="31"/>
      <c r="N2056" s="31"/>
      <c r="O2056" s="31"/>
      <c r="P2056" s="31"/>
      <c r="Q2056" s="31"/>
      <c r="R2056" s="31"/>
    </row>
    <row r="2057" spans="6:18" x14ac:dyDescent="0.25">
      <c r="F2057" s="31"/>
      <c r="G2057" s="31"/>
      <c r="H2057" s="31"/>
      <c r="I2057" s="31"/>
      <c r="J2057" s="31"/>
      <c r="K2057" s="31"/>
      <c r="L2057" s="31"/>
      <c r="M2057" s="31"/>
      <c r="N2057" s="31"/>
      <c r="O2057" s="31"/>
      <c r="P2057" s="31"/>
      <c r="Q2057" s="31"/>
      <c r="R2057" s="31"/>
    </row>
    <row r="2058" spans="6:18" x14ac:dyDescent="0.25">
      <c r="F2058" s="31"/>
      <c r="G2058" s="31"/>
      <c r="H2058" s="31"/>
      <c r="I2058" s="31"/>
      <c r="J2058" s="31"/>
      <c r="K2058" s="31"/>
      <c r="L2058" s="31"/>
      <c r="M2058" s="31"/>
      <c r="N2058" s="31"/>
      <c r="O2058" s="31"/>
      <c r="P2058" s="31"/>
      <c r="Q2058" s="31"/>
      <c r="R2058" s="31"/>
    </row>
    <row r="2059" spans="6:18" x14ac:dyDescent="0.25">
      <c r="F2059" s="31"/>
      <c r="G2059" s="31"/>
      <c r="H2059" s="31"/>
      <c r="I2059" s="31"/>
      <c r="J2059" s="31"/>
      <c r="K2059" s="31"/>
      <c r="L2059" s="31"/>
      <c r="M2059" s="31"/>
      <c r="N2059" s="31"/>
      <c r="O2059" s="31"/>
      <c r="P2059" s="31"/>
      <c r="Q2059" s="31"/>
      <c r="R2059" s="31"/>
    </row>
    <row r="2060" spans="6:18" x14ac:dyDescent="0.25">
      <c r="F2060" s="31"/>
      <c r="G2060" s="31"/>
      <c r="H2060" s="31"/>
      <c r="I2060" s="31"/>
      <c r="J2060" s="31"/>
      <c r="K2060" s="31"/>
      <c r="L2060" s="31"/>
      <c r="M2060" s="31"/>
      <c r="N2060" s="31"/>
      <c r="O2060" s="31"/>
      <c r="P2060" s="31"/>
      <c r="Q2060" s="31"/>
      <c r="R2060" s="31"/>
    </row>
    <row r="2061" spans="6:18" x14ac:dyDescent="0.25">
      <c r="F2061" s="31"/>
      <c r="G2061" s="31"/>
      <c r="H2061" s="31"/>
      <c r="I2061" s="31"/>
      <c r="J2061" s="31"/>
      <c r="K2061" s="31"/>
      <c r="L2061" s="31"/>
      <c r="M2061" s="31"/>
      <c r="N2061" s="31"/>
      <c r="O2061" s="31"/>
      <c r="P2061" s="31"/>
      <c r="Q2061" s="31"/>
      <c r="R2061" s="31"/>
    </row>
    <row r="2062" spans="6:18" x14ac:dyDescent="0.25">
      <c r="F2062" s="31"/>
      <c r="G2062" s="31"/>
      <c r="H2062" s="31"/>
      <c r="I2062" s="31"/>
      <c r="J2062" s="31"/>
      <c r="K2062" s="31"/>
      <c r="L2062" s="31"/>
      <c r="M2062" s="31"/>
      <c r="N2062" s="31"/>
      <c r="O2062" s="31"/>
      <c r="P2062" s="31"/>
      <c r="Q2062" s="31"/>
      <c r="R2062" s="31"/>
    </row>
    <row r="2063" spans="6:18" x14ac:dyDescent="0.25">
      <c r="F2063" s="31"/>
      <c r="G2063" s="31"/>
      <c r="H2063" s="31"/>
      <c r="I2063" s="31"/>
      <c r="J2063" s="31"/>
      <c r="K2063" s="31"/>
      <c r="L2063" s="31"/>
      <c r="M2063" s="31"/>
      <c r="N2063" s="31"/>
      <c r="O2063" s="31"/>
      <c r="P2063" s="31"/>
      <c r="Q2063" s="31"/>
      <c r="R2063" s="31"/>
    </row>
    <row r="2064" spans="6:18" x14ac:dyDescent="0.25">
      <c r="F2064" s="31"/>
      <c r="G2064" s="31"/>
      <c r="H2064" s="31"/>
      <c r="I2064" s="31"/>
      <c r="J2064" s="31"/>
      <c r="K2064" s="31"/>
      <c r="L2064" s="31"/>
      <c r="M2064" s="31"/>
      <c r="N2064" s="31"/>
      <c r="O2064" s="31"/>
      <c r="P2064" s="31"/>
      <c r="Q2064" s="31"/>
      <c r="R2064" s="31"/>
    </row>
    <row r="2065" spans="6:18" x14ac:dyDescent="0.25">
      <c r="F2065" s="31"/>
      <c r="G2065" s="31"/>
      <c r="H2065" s="31"/>
      <c r="I2065" s="31"/>
      <c r="J2065" s="31"/>
      <c r="K2065" s="31"/>
      <c r="L2065" s="31"/>
      <c r="M2065" s="31"/>
      <c r="N2065" s="31"/>
      <c r="O2065" s="31"/>
      <c r="P2065" s="31"/>
      <c r="Q2065" s="31"/>
      <c r="R2065" s="31"/>
    </row>
    <row r="2066" spans="6:18" x14ac:dyDescent="0.25">
      <c r="F2066" s="31"/>
      <c r="G2066" s="31"/>
      <c r="H2066" s="31"/>
      <c r="I2066" s="31"/>
      <c r="J2066" s="31"/>
      <c r="K2066" s="31"/>
      <c r="L2066" s="31"/>
      <c r="M2066" s="31"/>
      <c r="N2066" s="31"/>
      <c r="O2066" s="31"/>
      <c r="P2066" s="31"/>
      <c r="Q2066" s="31"/>
      <c r="R2066" s="31"/>
    </row>
    <row r="2067" spans="6:18" x14ac:dyDescent="0.25">
      <c r="F2067" s="31"/>
      <c r="G2067" s="31"/>
      <c r="H2067" s="31"/>
      <c r="I2067" s="31"/>
      <c r="J2067" s="31"/>
      <c r="K2067" s="31"/>
      <c r="L2067" s="31"/>
      <c r="M2067" s="31"/>
      <c r="N2067" s="31"/>
      <c r="O2067" s="31"/>
      <c r="P2067" s="31"/>
      <c r="Q2067" s="31"/>
      <c r="R2067" s="31"/>
    </row>
    <row r="2068" spans="6:18" x14ac:dyDescent="0.25">
      <c r="F2068" s="31"/>
      <c r="G2068" s="31"/>
      <c r="H2068" s="31"/>
      <c r="I2068" s="31"/>
      <c r="J2068" s="31"/>
      <c r="K2068" s="31"/>
      <c r="L2068" s="31"/>
      <c r="M2068" s="31"/>
      <c r="N2068" s="31"/>
      <c r="O2068" s="31"/>
      <c r="P2068" s="31"/>
      <c r="Q2068" s="31"/>
      <c r="R2068" s="31"/>
    </row>
    <row r="2069" spans="6:18" x14ac:dyDescent="0.25">
      <c r="F2069" s="31"/>
      <c r="G2069" s="31"/>
      <c r="H2069" s="31"/>
      <c r="I2069" s="31"/>
      <c r="J2069" s="31"/>
      <c r="K2069" s="31"/>
      <c r="L2069" s="31"/>
      <c r="M2069" s="31"/>
      <c r="N2069" s="31"/>
      <c r="O2069" s="31"/>
      <c r="P2069" s="31"/>
      <c r="Q2069" s="31"/>
      <c r="R2069" s="31"/>
    </row>
    <row r="2070" spans="6:18" x14ac:dyDescent="0.25">
      <c r="F2070" s="31"/>
      <c r="G2070" s="31"/>
      <c r="H2070" s="31"/>
      <c r="I2070" s="31"/>
      <c r="J2070" s="31"/>
      <c r="K2070" s="31"/>
      <c r="L2070" s="31"/>
      <c r="M2070" s="31"/>
      <c r="N2070" s="31"/>
      <c r="O2070" s="31"/>
      <c r="P2070" s="31"/>
      <c r="Q2070" s="31"/>
      <c r="R2070" s="31"/>
    </row>
    <row r="2071" spans="6:18" x14ac:dyDescent="0.25">
      <c r="F2071" s="31"/>
      <c r="G2071" s="31"/>
      <c r="H2071" s="31"/>
      <c r="I2071" s="31"/>
      <c r="J2071" s="31"/>
      <c r="K2071" s="31"/>
      <c r="L2071" s="31"/>
      <c r="M2071" s="31"/>
      <c r="N2071" s="31"/>
      <c r="O2071" s="31"/>
      <c r="P2071" s="31"/>
      <c r="Q2071" s="31"/>
      <c r="R2071" s="31"/>
    </row>
    <row r="2072" spans="6:18" x14ac:dyDescent="0.25">
      <c r="F2072" s="31"/>
      <c r="G2072" s="31"/>
      <c r="H2072" s="31"/>
      <c r="I2072" s="31"/>
      <c r="J2072" s="31"/>
      <c r="K2072" s="31"/>
      <c r="L2072" s="31"/>
      <c r="M2072" s="31"/>
      <c r="N2072" s="31"/>
      <c r="O2072" s="31"/>
      <c r="P2072" s="31"/>
      <c r="Q2072" s="31"/>
      <c r="R2072" s="31"/>
    </row>
    <row r="2073" spans="6:18" x14ac:dyDescent="0.25">
      <c r="F2073" s="31"/>
      <c r="G2073" s="31"/>
      <c r="H2073" s="31"/>
      <c r="I2073" s="31"/>
      <c r="J2073" s="31"/>
      <c r="K2073" s="31"/>
      <c r="L2073" s="31"/>
      <c r="M2073" s="31"/>
      <c r="N2073" s="31"/>
      <c r="O2073" s="31"/>
      <c r="P2073" s="31"/>
      <c r="Q2073" s="31"/>
      <c r="R2073" s="31"/>
    </row>
    <row r="2074" spans="6:18" x14ac:dyDescent="0.25">
      <c r="F2074" s="31"/>
      <c r="G2074" s="31"/>
      <c r="H2074" s="31"/>
      <c r="I2074" s="31"/>
      <c r="J2074" s="31"/>
      <c r="K2074" s="31"/>
      <c r="L2074" s="31"/>
      <c r="M2074" s="31"/>
      <c r="N2074" s="31"/>
      <c r="O2074" s="31"/>
      <c r="P2074" s="31"/>
      <c r="Q2074" s="31"/>
      <c r="R2074" s="31"/>
    </row>
    <row r="2075" spans="6:18" x14ac:dyDescent="0.25">
      <c r="F2075" s="31"/>
      <c r="G2075" s="31"/>
      <c r="H2075" s="31"/>
      <c r="I2075" s="31"/>
      <c r="J2075" s="31"/>
      <c r="K2075" s="31"/>
      <c r="L2075" s="31"/>
      <c r="M2075" s="31"/>
      <c r="N2075" s="31"/>
      <c r="O2075" s="31"/>
      <c r="P2075" s="31"/>
      <c r="Q2075" s="31"/>
      <c r="R2075" s="31"/>
    </row>
    <row r="2076" spans="6:18" x14ac:dyDescent="0.25">
      <c r="F2076" s="31"/>
      <c r="G2076" s="31"/>
      <c r="H2076" s="31"/>
      <c r="I2076" s="31"/>
      <c r="J2076" s="31"/>
      <c r="K2076" s="31"/>
      <c r="L2076" s="31"/>
      <c r="M2076" s="31"/>
      <c r="N2076" s="31"/>
      <c r="O2076" s="31"/>
      <c r="P2076" s="31"/>
      <c r="Q2076" s="31"/>
      <c r="R2076" s="31"/>
    </row>
    <row r="2077" spans="6:18" x14ac:dyDescent="0.25">
      <c r="F2077" s="31"/>
      <c r="G2077" s="31"/>
      <c r="H2077" s="31"/>
      <c r="I2077" s="31"/>
      <c r="J2077" s="31"/>
      <c r="K2077" s="31"/>
      <c r="L2077" s="31"/>
      <c r="M2077" s="31"/>
      <c r="N2077" s="31"/>
      <c r="O2077" s="31"/>
      <c r="P2077" s="31"/>
      <c r="Q2077" s="31"/>
      <c r="R2077" s="31"/>
    </row>
    <row r="2078" spans="6:18" x14ac:dyDescent="0.25">
      <c r="F2078" s="31"/>
      <c r="G2078" s="31"/>
      <c r="H2078" s="31"/>
      <c r="I2078" s="31"/>
      <c r="J2078" s="31"/>
      <c r="K2078" s="31"/>
      <c r="L2078" s="31"/>
      <c r="M2078" s="31"/>
      <c r="N2078" s="31"/>
      <c r="O2078" s="31"/>
      <c r="P2078" s="31"/>
      <c r="Q2078" s="31"/>
      <c r="R2078" s="31"/>
    </row>
    <row r="2079" spans="6:18" x14ac:dyDescent="0.25">
      <c r="F2079" s="31"/>
      <c r="G2079" s="31"/>
      <c r="H2079" s="31"/>
      <c r="I2079" s="31"/>
      <c r="J2079" s="31"/>
      <c r="K2079" s="31"/>
      <c r="L2079" s="31"/>
      <c r="M2079" s="31"/>
      <c r="N2079" s="31"/>
      <c r="O2079" s="31"/>
      <c r="P2079" s="31"/>
      <c r="Q2079" s="31"/>
      <c r="R2079" s="31"/>
    </row>
    <row r="2080" spans="6:18" x14ac:dyDescent="0.25">
      <c r="F2080" s="31"/>
      <c r="G2080" s="31"/>
      <c r="H2080" s="31"/>
      <c r="I2080" s="31"/>
      <c r="J2080" s="31"/>
      <c r="K2080" s="31"/>
      <c r="L2080" s="31"/>
      <c r="M2080" s="31"/>
      <c r="N2080" s="31"/>
      <c r="O2080" s="31"/>
      <c r="P2080" s="31"/>
      <c r="Q2080" s="31"/>
      <c r="R2080" s="31"/>
    </row>
    <row r="2081" spans="6:18" x14ac:dyDescent="0.25">
      <c r="F2081" s="31"/>
      <c r="G2081" s="31"/>
      <c r="H2081" s="31"/>
      <c r="I2081" s="31"/>
      <c r="J2081" s="31"/>
      <c r="K2081" s="31"/>
      <c r="L2081" s="31"/>
      <c r="M2081" s="31"/>
      <c r="N2081" s="31"/>
      <c r="O2081" s="31"/>
      <c r="P2081" s="31"/>
      <c r="Q2081" s="31"/>
      <c r="R2081" s="31"/>
    </row>
    <row r="2082" spans="6:18" x14ac:dyDescent="0.25">
      <c r="F2082" s="31"/>
      <c r="G2082" s="31"/>
      <c r="H2082" s="31"/>
      <c r="I2082" s="31"/>
      <c r="J2082" s="31"/>
      <c r="K2082" s="31"/>
      <c r="L2082" s="31"/>
      <c r="M2082" s="31"/>
      <c r="N2082" s="31"/>
      <c r="O2082" s="31"/>
      <c r="P2082" s="31"/>
      <c r="Q2082" s="31"/>
      <c r="R2082" s="31"/>
    </row>
    <row r="2083" spans="6:18" x14ac:dyDescent="0.25">
      <c r="F2083" s="31"/>
      <c r="G2083" s="31"/>
      <c r="H2083" s="31"/>
      <c r="I2083" s="31"/>
      <c r="J2083" s="31"/>
      <c r="K2083" s="31"/>
      <c r="L2083" s="31"/>
      <c r="M2083" s="31"/>
      <c r="N2083" s="31"/>
      <c r="O2083" s="31"/>
      <c r="P2083" s="31"/>
      <c r="Q2083" s="31"/>
      <c r="R2083" s="31"/>
    </row>
    <row r="2084" spans="6:18" x14ac:dyDescent="0.25">
      <c r="F2084" s="31"/>
      <c r="G2084" s="31"/>
      <c r="H2084" s="31"/>
      <c r="I2084" s="31"/>
      <c r="J2084" s="31"/>
      <c r="K2084" s="31"/>
      <c r="L2084" s="31"/>
      <c r="M2084" s="31"/>
      <c r="N2084" s="31"/>
      <c r="O2084" s="31"/>
      <c r="P2084" s="31"/>
      <c r="Q2084" s="31"/>
      <c r="R2084" s="31"/>
    </row>
    <row r="2085" spans="6:18" x14ac:dyDescent="0.25">
      <c r="F2085" s="31"/>
      <c r="G2085" s="31"/>
      <c r="H2085" s="31"/>
      <c r="I2085" s="31"/>
      <c r="J2085" s="31"/>
      <c r="K2085" s="31"/>
      <c r="L2085" s="31"/>
      <c r="M2085" s="31"/>
      <c r="N2085" s="31"/>
      <c r="O2085" s="31"/>
      <c r="P2085" s="31"/>
      <c r="Q2085" s="31"/>
      <c r="R2085" s="31"/>
    </row>
    <row r="2086" spans="6:18" x14ac:dyDescent="0.25">
      <c r="F2086" s="31"/>
      <c r="G2086" s="31"/>
      <c r="H2086" s="31"/>
      <c r="I2086" s="31"/>
      <c r="J2086" s="31"/>
      <c r="K2086" s="31"/>
      <c r="L2086" s="31"/>
      <c r="M2086" s="31"/>
      <c r="N2086" s="31"/>
      <c r="O2086" s="31"/>
      <c r="P2086" s="31"/>
      <c r="Q2086" s="31"/>
      <c r="R2086" s="31"/>
    </row>
    <row r="2087" spans="6:18" x14ac:dyDescent="0.25">
      <c r="F2087" s="31"/>
      <c r="G2087" s="31"/>
      <c r="H2087" s="31"/>
      <c r="I2087" s="31"/>
      <c r="J2087" s="31"/>
      <c r="K2087" s="31"/>
      <c r="L2087" s="31"/>
      <c r="M2087" s="31"/>
      <c r="N2087" s="31"/>
      <c r="O2087" s="31"/>
      <c r="P2087" s="31"/>
      <c r="Q2087" s="31"/>
      <c r="R2087" s="31"/>
    </row>
    <row r="2088" spans="6:18" x14ac:dyDescent="0.25">
      <c r="F2088" s="31"/>
      <c r="G2088" s="31"/>
      <c r="H2088" s="31"/>
      <c r="I2088" s="31"/>
      <c r="J2088" s="31"/>
      <c r="K2088" s="31"/>
      <c r="L2088" s="31"/>
      <c r="M2088" s="31"/>
      <c r="N2088" s="31"/>
      <c r="O2088" s="31"/>
      <c r="P2088" s="31"/>
      <c r="Q2088" s="31"/>
      <c r="R2088" s="31"/>
    </row>
    <row r="2089" spans="6:18" x14ac:dyDescent="0.25">
      <c r="F2089" s="31"/>
      <c r="G2089" s="31"/>
      <c r="H2089" s="31"/>
      <c r="I2089" s="31"/>
      <c r="J2089" s="31"/>
      <c r="K2089" s="31"/>
      <c r="L2089" s="31"/>
      <c r="M2089" s="31"/>
      <c r="N2089" s="31"/>
      <c r="O2089" s="31"/>
      <c r="P2089" s="31"/>
      <c r="Q2089" s="31"/>
      <c r="R2089" s="31"/>
    </row>
    <row r="2090" spans="6:18" x14ac:dyDescent="0.25">
      <c r="F2090" s="31"/>
      <c r="G2090" s="31"/>
      <c r="H2090" s="31"/>
      <c r="I2090" s="31"/>
      <c r="J2090" s="31"/>
      <c r="K2090" s="31"/>
      <c r="L2090" s="31"/>
      <c r="M2090" s="31"/>
      <c r="N2090" s="31"/>
      <c r="O2090" s="31"/>
      <c r="P2090" s="31"/>
      <c r="Q2090" s="31"/>
      <c r="R2090" s="31"/>
    </row>
    <row r="2091" spans="6:18" x14ac:dyDescent="0.25">
      <c r="F2091" s="31"/>
      <c r="G2091" s="31"/>
      <c r="H2091" s="31"/>
      <c r="I2091" s="31"/>
      <c r="J2091" s="31"/>
      <c r="K2091" s="31"/>
      <c r="L2091" s="31"/>
      <c r="M2091" s="31"/>
      <c r="N2091" s="31"/>
      <c r="O2091" s="31"/>
      <c r="P2091" s="31"/>
      <c r="Q2091" s="31"/>
      <c r="R2091" s="31"/>
    </row>
    <row r="2092" spans="6:18" x14ac:dyDescent="0.25">
      <c r="F2092" s="31"/>
      <c r="G2092" s="31"/>
      <c r="H2092" s="31"/>
      <c r="I2092" s="31"/>
      <c r="J2092" s="31"/>
      <c r="K2092" s="31"/>
      <c r="L2092" s="31"/>
      <c r="M2092" s="31"/>
      <c r="N2092" s="31"/>
      <c r="O2092" s="31"/>
      <c r="P2092" s="31"/>
      <c r="Q2092" s="31"/>
      <c r="R2092" s="31"/>
    </row>
    <row r="2093" spans="6:18" x14ac:dyDescent="0.25">
      <c r="F2093" s="31"/>
      <c r="G2093" s="31"/>
      <c r="H2093" s="31"/>
      <c r="I2093" s="31"/>
      <c r="J2093" s="31"/>
      <c r="K2093" s="31"/>
      <c r="L2093" s="31"/>
      <c r="M2093" s="31"/>
      <c r="N2093" s="31"/>
      <c r="O2093" s="31"/>
      <c r="P2093" s="31"/>
      <c r="Q2093" s="31"/>
      <c r="R2093" s="31"/>
    </row>
    <row r="2094" spans="6:18" x14ac:dyDescent="0.25">
      <c r="F2094" s="31"/>
      <c r="G2094" s="31"/>
      <c r="H2094" s="31"/>
      <c r="I2094" s="31"/>
      <c r="J2094" s="31"/>
      <c r="K2094" s="31"/>
      <c r="L2094" s="31"/>
      <c r="M2094" s="31"/>
      <c r="N2094" s="31"/>
      <c r="O2094" s="31"/>
      <c r="P2094" s="31"/>
      <c r="Q2094" s="31"/>
      <c r="R2094" s="31"/>
    </row>
    <row r="2095" spans="6:18" x14ac:dyDescent="0.25">
      <c r="F2095" s="31"/>
      <c r="G2095" s="31"/>
      <c r="H2095" s="31"/>
      <c r="I2095" s="31"/>
      <c r="J2095" s="31"/>
      <c r="K2095" s="31"/>
      <c r="L2095" s="31"/>
      <c r="M2095" s="31"/>
      <c r="N2095" s="31"/>
      <c r="O2095" s="31"/>
      <c r="P2095" s="31"/>
      <c r="Q2095" s="31"/>
      <c r="R2095" s="31"/>
    </row>
    <row r="2096" spans="6:18" x14ac:dyDescent="0.25">
      <c r="F2096" s="31"/>
      <c r="G2096" s="31"/>
      <c r="H2096" s="31"/>
      <c r="I2096" s="31"/>
      <c r="J2096" s="31"/>
      <c r="K2096" s="31"/>
      <c r="L2096" s="31"/>
      <c r="M2096" s="31"/>
      <c r="N2096" s="31"/>
      <c r="O2096" s="31"/>
      <c r="P2096" s="31"/>
      <c r="Q2096" s="31"/>
      <c r="R2096" s="31"/>
    </row>
    <row r="2097" spans="6:18" x14ac:dyDescent="0.25">
      <c r="F2097" s="31"/>
      <c r="G2097" s="31"/>
      <c r="H2097" s="31"/>
      <c r="I2097" s="31"/>
      <c r="J2097" s="31"/>
      <c r="K2097" s="31"/>
      <c r="L2097" s="31"/>
      <c r="M2097" s="31"/>
      <c r="N2097" s="31"/>
      <c r="O2097" s="31"/>
      <c r="P2097" s="31"/>
      <c r="Q2097" s="31"/>
      <c r="R2097" s="31"/>
    </row>
    <row r="2098" spans="6:18" x14ac:dyDescent="0.25">
      <c r="F2098" s="31"/>
      <c r="G2098" s="31"/>
      <c r="H2098" s="31"/>
      <c r="I2098" s="31"/>
      <c r="J2098" s="31"/>
      <c r="K2098" s="31"/>
      <c r="L2098" s="31"/>
      <c r="M2098" s="31"/>
      <c r="N2098" s="31"/>
      <c r="O2098" s="31"/>
      <c r="P2098" s="31"/>
      <c r="Q2098" s="31"/>
      <c r="R2098" s="31"/>
    </row>
    <row r="2099" spans="6:18" x14ac:dyDescent="0.25">
      <c r="F2099" s="31"/>
      <c r="G2099" s="31"/>
      <c r="H2099" s="31"/>
      <c r="I2099" s="31"/>
      <c r="J2099" s="31"/>
      <c r="K2099" s="31"/>
      <c r="L2099" s="31"/>
      <c r="M2099" s="31"/>
      <c r="N2099" s="31"/>
      <c r="O2099" s="31"/>
      <c r="P2099" s="31"/>
      <c r="Q2099" s="31"/>
      <c r="R2099" s="31"/>
    </row>
    <row r="2100" spans="6:18" x14ac:dyDescent="0.25">
      <c r="F2100" s="31"/>
      <c r="G2100" s="31"/>
      <c r="H2100" s="31"/>
      <c r="I2100" s="31"/>
      <c r="J2100" s="31"/>
      <c r="K2100" s="31"/>
      <c r="L2100" s="31"/>
      <c r="M2100" s="31"/>
      <c r="N2100" s="31"/>
      <c r="O2100" s="31"/>
      <c r="P2100" s="31"/>
      <c r="Q2100" s="31"/>
      <c r="R2100" s="31"/>
    </row>
    <row r="2101" spans="6:18" x14ac:dyDescent="0.25">
      <c r="F2101" s="31"/>
      <c r="G2101" s="31"/>
      <c r="H2101" s="31"/>
      <c r="I2101" s="31"/>
      <c r="J2101" s="31"/>
      <c r="K2101" s="31"/>
      <c r="L2101" s="31"/>
      <c r="M2101" s="31"/>
      <c r="N2101" s="31"/>
      <c r="O2101" s="31"/>
      <c r="P2101" s="31"/>
      <c r="Q2101" s="31"/>
      <c r="R2101" s="31"/>
    </row>
    <row r="2102" spans="6:18" x14ac:dyDescent="0.25">
      <c r="F2102" s="31"/>
      <c r="G2102" s="31"/>
      <c r="H2102" s="31"/>
      <c r="I2102" s="31"/>
      <c r="J2102" s="31"/>
      <c r="K2102" s="31"/>
      <c r="L2102" s="31"/>
      <c r="M2102" s="31"/>
      <c r="N2102" s="31"/>
      <c r="O2102" s="31"/>
      <c r="P2102" s="31"/>
      <c r="Q2102" s="31"/>
      <c r="R2102" s="31"/>
    </row>
    <row r="2103" spans="6:18" x14ac:dyDescent="0.25">
      <c r="F2103" s="31"/>
      <c r="G2103" s="31"/>
      <c r="H2103" s="31"/>
      <c r="I2103" s="31"/>
      <c r="J2103" s="31"/>
      <c r="K2103" s="31"/>
      <c r="L2103" s="31"/>
      <c r="M2103" s="31"/>
      <c r="N2103" s="31"/>
      <c r="O2103" s="31"/>
      <c r="P2103" s="31"/>
      <c r="Q2103" s="31"/>
      <c r="R2103" s="31"/>
    </row>
    <row r="2104" spans="6:18" x14ac:dyDescent="0.25">
      <c r="F2104" s="31"/>
      <c r="G2104" s="31"/>
      <c r="H2104" s="31"/>
      <c r="I2104" s="31"/>
      <c r="J2104" s="31"/>
      <c r="K2104" s="31"/>
      <c r="L2104" s="31"/>
      <c r="M2104" s="31"/>
      <c r="N2104" s="31"/>
      <c r="O2104" s="31"/>
      <c r="P2104" s="31"/>
      <c r="Q2104" s="31"/>
      <c r="R2104" s="31"/>
    </row>
    <row r="2105" spans="6:18" x14ac:dyDescent="0.25">
      <c r="F2105" s="31"/>
      <c r="G2105" s="31"/>
      <c r="H2105" s="31"/>
      <c r="I2105" s="31"/>
      <c r="J2105" s="31"/>
      <c r="K2105" s="31"/>
      <c r="L2105" s="31"/>
      <c r="M2105" s="31"/>
      <c r="N2105" s="31"/>
      <c r="O2105" s="31"/>
      <c r="P2105" s="31"/>
      <c r="Q2105" s="31"/>
      <c r="R2105" s="31"/>
    </row>
    <row r="2106" spans="6:18" x14ac:dyDescent="0.25">
      <c r="F2106" s="31"/>
      <c r="G2106" s="31"/>
      <c r="H2106" s="31"/>
      <c r="I2106" s="31"/>
      <c r="J2106" s="31"/>
      <c r="K2106" s="31"/>
      <c r="L2106" s="31"/>
      <c r="M2106" s="31"/>
      <c r="N2106" s="31"/>
      <c r="O2106" s="31"/>
      <c r="P2106" s="31"/>
      <c r="Q2106" s="31"/>
      <c r="R2106" s="31"/>
    </row>
    <row r="2107" spans="6:18" x14ac:dyDescent="0.25">
      <c r="F2107" s="31"/>
      <c r="G2107" s="31"/>
      <c r="H2107" s="31"/>
      <c r="I2107" s="31"/>
      <c r="J2107" s="31"/>
      <c r="K2107" s="31"/>
      <c r="L2107" s="31"/>
      <c r="M2107" s="31"/>
      <c r="N2107" s="31"/>
      <c r="O2107" s="31"/>
      <c r="P2107" s="31"/>
      <c r="Q2107" s="31"/>
      <c r="R2107" s="31"/>
    </row>
    <row r="2108" spans="6:18" x14ac:dyDescent="0.25">
      <c r="F2108" s="31"/>
      <c r="G2108" s="31"/>
      <c r="H2108" s="31"/>
      <c r="I2108" s="31"/>
      <c r="J2108" s="31"/>
      <c r="K2108" s="31"/>
      <c r="L2108" s="31"/>
      <c r="M2108" s="31"/>
      <c r="N2108" s="31"/>
      <c r="O2108" s="31"/>
      <c r="P2108" s="31"/>
      <c r="Q2108" s="31"/>
      <c r="R2108" s="31"/>
    </row>
    <row r="2109" spans="6:18" x14ac:dyDescent="0.25">
      <c r="F2109" s="31"/>
      <c r="G2109" s="31"/>
      <c r="H2109" s="31"/>
      <c r="I2109" s="31"/>
      <c r="J2109" s="31"/>
      <c r="K2109" s="31"/>
      <c r="L2109" s="31"/>
      <c r="M2109" s="31"/>
      <c r="N2109" s="31"/>
      <c r="O2109" s="31"/>
      <c r="P2109" s="31"/>
      <c r="Q2109" s="31"/>
      <c r="R2109" s="31"/>
    </row>
    <row r="2110" spans="6:18" x14ac:dyDescent="0.25">
      <c r="F2110" s="31"/>
      <c r="G2110" s="31"/>
      <c r="H2110" s="31"/>
      <c r="I2110" s="31"/>
      <c r="J2110" s="31"/>
      <c r="K2110" s="31"/>
      <c r="L2110" s="31"/>
      <c r="M2110" s="31"/>
      <c r="N2110" s="31"/>
      <c r="O2110" s="31"/>
      <c r="P2110" s="31"/>
      <c r="Q2110" s="31"/>
      <c r="R2110" s="31"/>
    </row>
    <row r="2111" spans="6:18" x14ac:dyDescent="0.25">
      <c r="F2111" s="31"/>
      <c r="G2111" s="31"/>
      <c r="H2111" s="31"/>
      <c r="I2111" s="31"/>
      <c r="J2111" s="31"/>
      <c r="K2111" s="31"/>
      <c r="L2111" s="31"/>
      <c r="M2111" s="31"/>
      <c r="N2111" s="31"/>
      <c r="O2111" s="31"/>
      <c r="P2111" s="31"/>
      <c r="Q2111" s="31"/>
      <c r="R2111" s="31"/>
    </row>
    <row r="2112" spans="6:18" x14ac:dyDescent="0.25">
      <c r="F2112" s="31"/>
      <c r="G2112" s="31"/>
      <c r="H2112" s="31"/>
      <c r="I2112" s="31"/>
      <c r="J2112" s="31"/>
      <c r="K2112" s="31"/>
      <c r="L2112" s="31"/>
      <c r="M2112" s="31"/>
      <c r="N2112" s="31"/>
      <c r="O2112" s="31"/>
      <c r="P2112" s="31"/>
      <c r="Q2112" s="31"/>
      <c r="R2112" s="31"/>
    </row>
    <row r="2113" spans="6:18" x14ac:dyDescent="0.25">
      <c r="F2113" s="31"/>
      <c r="G2113" s="31"/>
      <c r="H2113" s="31"/>
      <c r="I2113" s="31"/>
      <c r="J2113" s="31"/>
      <c r="K2113" s="31"/>
      <c r="L2113" s="31"/>
      <c r="M2113" s="31"/>
      <c r="N2113" s="31"/>
      <c r="O2113" s="31"/>
      <c r="P2113" s="31"/>
      <c r="Q2113" s="31"/>
      <c r="R2113" s="31"/>
    </row>
    <row r="2114" spans="6:18" x14ac:dyDescent="0.25">
      <c r="F2114" s="31"/>
      <c r="G2114" s="31"/>
      <c r="H2114" s="31"/>
      <c r="I2114" s="31"/>
      <c r="J2114" s="31"/>
      <c r="K2114" s="31"/>
      <c r="L2114" s="31"/>
      <c r="M2114" s="31"/>
      <c r="N2114" s="31"/>
      <c r="O2114" s="31"/>
      <c r="P2114" s="31"/>
      <c r="Q2114" s="31"/>
      <c r="R2114" s="31"/>
    </row>
    <row r="2115" spans="6:18" x14ac:dyDescent="0.25">
      <c r="F2115" s="31"/>
      <c r="G2115" s="31"/>
      <c r="H2115" s="31"/>
      <c r="I2115" s="31"/>
      <c r="J2115" s="31"/>
      <c r="K2115" s="31"/>
      <c r="L2115" s="31"/>
      <c r="M2115" s="31"/>
      <c r="N2115" s="31"/>
      <c r="O2115" s="31"/>
      <c r="P2115" s="31"/>
      <c r="Q2115" s="31"/>
      <c r="R2115" s="31"/>
    </row>
    <row r="2116" spans="6:18" x14ac:dyDescent="0.25">
      <c r="F2116" s="31"/>
      <c r="G2116" s="31"/>
      <c r="H2116" s="31"/>
      <c r="I2116" s="31"/>
      <c r="J2116" s="31"/>
      <c r="K2116" s="31"/>
      <c r="L2116" s="31"/>
      <c r="M2116" s="31"/>
      <c r="N2116" s="31"/>
      <c r="O2116" s="31"/>
      <c r="P2116" s="31"/>
      <c r="Q2116" s="31"/>
      <c r="R2116" s="31"/>
    </row>
    <row r="2117" spans="6:18" x14ac:dyDescent="0.25">
      <c r="F2117" s="31"/>
      <c r="G2117" s="31"/>
      <c r="H2117" s="31"/>
      <c r="I2117" s="31"/>
      <c r="J2117" s="31"/>
      <c r="K2117" s="31"/>
      <c r="L2117" s="31"/>
      <c r="M2117" s="31"/>
      <c r="N2117" s="31"/>
      <c r="O2117" s="31"/>
      <c r="P2117" s="31"/>
      <c r="Q2117" s="31"/>
      <c r="R2117" s="31"/>
    </row>
    <row r="2118" spans="6:18" x14ac:dyDescent="0.25">
      <c r="F2118" s="31"/>
      <c r="G2118" s="31"/>
      <c r="H2118" s="31"/>
      <c r="I2118" s="31"/>
      <c r="J2118" s="31"/>
      <c r="K2118" s="31"/>
      <c r="L2118" s="31"/>
      <c r="M2118" s="31"/>
      <c r="N2118" s="31"/>
      <c r="O2118" s="31"/>
      <c r="P2118" s="31"/>
      <c r="Q2118" s="31"/>
      <c r="R2118" s="31"/>
    </row>
    <row r="2119" spans="6:18" x14ac:dyDescent="0.25">
      <c r="F2119" s="31"/>
      <c r="G2119" s="31"/>
      <c r="H2119" s="31"/>
      <c r="I2119" s="31"/>
      <c r="J2119" s="31"/>
      <c r="K2119" s="31"/>
      <c r="L2119" s="31"/>
      <c r="M2119" s="31"/>
      <c r="N2119" s="31"/>
      <c r="O2119" s="31"/>
      <c r="P2119" s="31"/>
      <c r="Q2119" s="31"/>
      <c r="R2119" s="31"/>
    </row>
    <row r="2120" spans="6:18" x14ac:dyDescent="0.25">
      <c r="F2120" s="31"/>
      <c r="G2120" s="31"/>
      <c r="H2120" s="31"/>
      <c r="I2120" s="31"/>
      <c r="J2120" s="31"/>
      <c r="K2120" s="31"/>
      <c r="L2120" s="31"/>
      <c r="M2120" s="31"/>
      <c r="N2120" s="31"/>
      <c r="O2120" s="31"/>
      <c r="P2120" s="31"/>
      <c r="Q2120" s="31"/>
      <c r="R2120" s="31"/>
    </row>
    <row r="2121" spans="6:18" x14ac:dyDescent="0.25">
      <c r="F2121" s="31"/>
      <c r="G2121" s="31"/>
      <c r="H2121" s="31"/>
      <c r="I2121" s="31"/>
      <c r="J2121" s="31"/>
      <c r="K2121" s="31"/>
      <c r="L2121" s="31"/>
      <c r="M2121" s="31"/>
      <c r="N2121" s="31"/>
      <c r="O2121" s="31"/>
      <c r="P2121" s="31"/>
      <c r="Q2121" s="31"/>
      <c r="R2121" s="31"/>
    </row>
    <row r="2122" spans="6:18" x14ac:dyDescent="0.25">
      <c r="F2122" s="31"/>
      <c r="G2122" s="31"/>
      <c r="H2122" s="31"/>
      <c r="I2122" s="31"/>
      <c r="J2122" s="31"/>
      <c r="K2122" s="31"/>
      <c r="L2122" s="31"/>
      <c r="M2122" s="31"/>
      <c r="N2122" s="31"/>
      <c r="O2122" s="31"/>
      <c r="P2122" s="31"/>
      <c r="Q2122" s="31"/>
      <c r="R2122" s="31"/>
    </row>
    <row r="2123" spans="6:18" x14ac:dyDescent="0.25">
      <c r="F2123" s="31"/>
      <c r="G2123" s="31"/>
      <c r="H2123" s="31"/>
      <c r="I2123" s="31"/>
      <c r="J2123" s="31"/>
      <c r="K2123" s="31"/>
      <c r="L2123" s="31"/>
      <c r="M2123" s="31"/>
      <c r="N2123" s="31"/>
      <c r="O2123" s="31"/>
      <c r="P2123" s="31"/>
      <c r="Q2123" s="31"/>
      <c r="R2123" s="31"/>
    </row>
    <row r="2124" spans="6:18" x14ac:dyDescent="0.25">
      <c r="F2124" s="31"/>
      <c r="G2124" s="31"/>
      <c r="H2124" s="31"/>
      <c r="I2124" s="31"/>
      <c r="J2124" s="31"/>
      <c r="K2124" s="31"/>
      <c r="L2124" s="31"/>
      <c r="M2124" s="31"/>
      <c r="N2124" s="31"/>
      <c r="O2124" s="31"/>
      <c r="P2124" s="31"/>
      <c r="Q2124" s="31"/>
      <c r="R2124" s="31"/>
    </row>
    <row r="2125" spans="6:18" x14ac:dyDescent="0.25">
      <c r="F2125" s="31"/>
      <c r="G2125" s="31"/>
      <c r="H2125" s="31"/>
      <c r="I2125" s="31"/>
      <c r="J2125" s="31"/>
      <c r="K2125" s="31"/>
      <c r="L2125" s="31"/>
      <c r="M2125" s="31"/>
      <c r="N2125" s="31"/>
      <c r="O2125" s="31"/>
      <c r="P2125" s="31"/>
      <c r="Q2125" s="31"/>
      <c r="R2125" s="31"/>
    </row>
    <row r="2126" spans="6:18" x14ac:dyDescent="0.25">
      <c r="F2126" s="31"/>
      <c r="G2126" s="31"/>
      <c r="H2126" s="31"/>
      <c r="I2126" s="31"/>
      <c r="J2126" s="31"/>
      <c r="K2126" s="31"/>
      <c r="L2126" s="31"/>
      <c r="M2126" s="31"/>
      <c r="N2126" s="31"/>
      <c r="O2126" s="31"/>
      <c r="P2126" s="31"/>
      <c r="Q2126" s="31"/>
      <c r="R2126" s="31"/>
    </row>
    <row r="2127" spans="6:18" x14ac:dyDescent="0.25">
      <c r="F2127" s="31"/>
      <c r="G2127" s="31"/>
      <c r="H2127" s="31"/>
      <c r="I2127" s="31"/>
      <c r="J2127" s="31"/>
      <c r="K2127" s="31"/>
      <c r="L2127" s="31"/>
      <c r="M2127" s="31"/>
      <c r="N2127" s="31"/>
      <c r="O2127" s="31"/>
      <c r="P2127" s="31"/>
      <c r="Q2127" s="31"/>
      <c r="R2127" s="31"/>
    </row>
    <row r="2128" spans="6:18" x14ac:dyDescent="0.25">
      <c r="F2128" s="31"/>
      <c r="G2128" s="31"/>
      <c r="H2128" s="31"/>
      <c r="I2128" s="31"/>
      <c r="J2128" s="31"/>
      <c r="K2128" s="31"/>
      <c r="L2128" s="31"/>
      <c r="M2128" s="31"/>
      <c r="N2128" s="31"/>
      <c r="O2128" s="31"/>
      <c r="P2128" s="31"/>
      <c r="Q2128" s="31"/>
      <c r="R2128" s="31"/>
    </row>
    <row r="2129" spans="6:18" x14ac:dyDescent="0.25">
      <c r="F2129" s="31"/>
      <c r="G2129" s="31"/>
      <c r="H2129" s="31"/>
      <c r="I2129" s="31"/>
      <c r="J2129" s="31"/>
      <c r="K2129" s="31"/>
      <c r="L2129" s="31"/>
      <c r="M2129" s="31"/>
      <c r="N2129" s="31"/>
      <c r="O2129" s="31"/>
      <c r="P2129" s="31"/>
      <c r="Q2129" s="31"/>
      <c r="R2129" s="31"/>
    </row>
    <row r="2130" spans="6:18" x14ac:dyDescent="0.25">
      <c r="F2130" s="31"/>
      <c r="G2130" s="31"/>
      <c r="H2130" s="31"/>
      <c r="I2130" s="31"/>
      <c r="J2130" s="31"/>
      <c r="K2130" s="31"/>
      <c r="L2130" s="31"/>
      <c r="M2130" s="31"/>
      <c r="N2130" s="31"/>
      <c r="O2130" s="31"/>
      <c r="P2130" s="31"/>
      <c r="Q2130" s="31"/>
      <c r="R2130" s="31"/>
    </row>
    <row r="2131" spans="6:18" x14ac:dyDescent="0.25">
      <c r="F2131" s="31"/>
      <c r="G2131" s="31"/>
      <c r="H2131" s="31"/>
      <c r="I2131" s="31"/>
      <c r="J2131" s="31"/>
      <c r="K2131" s="31"/>
      <c r="L2131" s="31"/>
      <c r="M2131" s="31"/>
      <c r="N2131" s="31"/>
      <c r="O2131" s="31"/>
      <c r="P2131" s="31"/>
      <c r="Q2131" s="31"/>
      <c r="R2131" s="31"/>
    </row>
    <row r="2132" spans="6:18" x14ac:dyDescent="0.25">
      <c r="F2132" s="31"/>
      <c r="G2132" s="31"/>
      <c r="H2132" s="31"/>
      <c r="I2132" s="31"/>
      <c r="J2132" s="31"/>
      <c r="K2132" s="31"/>
      <c r="L2132" s="31"/>
      <c r="M2132" s="31"/>
      <c r="N2132" s="31"/>
      <c r="O2132" s="31"/>
      <c r="P2132" s="31"/>
      <c r="Q2132" s="31"/>
      <c r="R2132" s="31"/>
    </row>
    <row r="2133" spans="6:18" x14ac:dyDescent="0.25">
      <c r="F2133" s="31"/>
      <c r="G2133" s="31"/>
      <c r="H2133" s="31"/>
      <c r="I2133" s="31"/>
      <c r="J2133" s="31"/>
      <c r="K2133" s="31"/>
      <c r="L2133" s="31"/>
      <c r="M2133" s="31"/>
      <c r="N2133" s="31"/>
      <c r="O2133" s="31"/>
      <c r="P2133" s="31"/>
      <c r="Q2133" s="31"/>
      <c r="R2133" s="31"/>
    </row>
    <row r="2134" spans="6:18" x14ac:dyDescent="0.25">
      <c r="F2134" s="31"/>
      <c r="G2134" s="31"/>
      <c r="H2134" s="31"/>
      <c r="I2134" s="31"/>
      <c r="J2134" s="31"/>
      <c r="K2134" s="31"/>
      <c r="L2134" s="31"/>
      <c r="M2134" s="31"/>
      <c r="N2134" s="31"/>
      <c r="O2134" s="31"/>
      <c r="P2134" s="31"/>
      <c r="Q2134" s="31"/>
      <c r="R2134" s="31"/>
    </row>
    <row r="2135" spans="6:18" x14ac:dyDescent="0.25">
      <c r="F2135" s="31"/>
      <c r="G2135" s="31"/>
      <c r="H2135" s="31"/>
      <c r="I2135" s="31"/>
      <c r="J2135" s="31"/>
      <c r="K2135" s="31"/>
      <c r="L2135" s="31"/>
      <c r="M2135" s="31"/>
      <c r="N2135" s="31"/>
      <c r="O2135" s="31"/>
      <c r="P2135" s="31"/>
      <c r="Q2135" s="31"/>
      <c r="R2135" s="31"/>
    </row>
    <row r="2136" spans="6:18" x14ac:dyDescent="0.25">
      <c r="F2136" s="31"/>
      <c r="G2136" s="31"/>
      <c r="H2136" s="31"/>
      <c r="I2136" s="31"/>
      <c r="J2136" s="31"/>
      <c r="K2136" s="31"/>
      <c r="L2136" s="31"/>
      <c r="M2136" s="31"/>
      <c r="N2136" s="31"/>
      <c r="O2136" s="31"/>
      <c r="P2136" s="31"/>
      <c r="Q2136" s="31"/>
      <c r="R2136" s="31"/>
    </row>
    <row r="2137" spans="6:18" x14ac:dyDescent="0.25">
      <c r="F2137" s="31"/>
      <c r="G2137" s="31"/>
      <c r="H2137" s="31"/>
      <c r="I2137" s="31"/>
      <c r="J2137" s="31"/>
      <c r="K2137" s="31"/>
      <c r="L2137" s="31"/>
      <c r="M2137" s="31"/>
      <c r="N2137" s="31"/>
      <c r="O2137" s="31"/>
      <c r="P2137" s="31"/>
      <c r="Q2137" s="31"/>
      <c r="R2137" s="31"/>
    </row>
    <row r="2138" spans="6:18" x14ac:dyDescent="0.25">
      <c r="F2138" s="31"/>
      <c r="G2138" s="31"/>
      <c r="H2138" s="31"/>
      <c r="I2138" s="31"/>
      <c r="J2138" s="31"/>
      <c r="K2138" s="31"/>
      <c r="L2138" s="31"/>
      <c r="M2138" s="31"/>
      <c r="N2138" s="31"/>
      <c r="O2138" s="31"/>
      <c r="P2138" s="31"/>
      <c r="Q2138" s="31"/>
      <c r="R2138" s="31"/>
    </row>
    <row r="2139" spans="6:18" x14ac:dyDescent="0.25">
      <c r="F2139" s="31"/>
      <c r="G2139" s="31"/>
      <c r="H2139" s="31"/>
      <c r="I2139" s="31"/>
      <c r="J2139" s="31"/>
      <c r="K2139" s="31"/>
      <c r="L2139" s="31"/>
      <c r="M2139" s="31"/>
      <c r="N2139" s="31"/>
      <c r="O2139" s="31"/>
      <c r="P2139" s="31"/>
      <c r="Q2139" s="31"/>
      <c r="R2139" s="31"/>
    </row>
    <row r="2140" spans="6:18" x14ac:dyDescent="0.25">
      <c r="F2140" s="31"/>
      <c r="G2140" s="31"/>
      <c r="H2140" s="31"/>
      <c r="I2140" s="31"/>
      <c r="J2140" s="31"/>
      <c r="K2140" s="31"/>
      <c r="L2140" s="31"/>
      <c r="M2140" s="31"/>
      <c r="N2140" s="31"/>
      <c r="O2140" s="31"/>
      <c r="P2140" s="31"/>
      <c r="Q2140" s="31"/>
      <c r="R2140" s="31"/>
    </row>
    <row r="2141" spans="6:18" x14ac:dyDescent="0.25">
      <c r="F2141" s="31"/>
      <c r="G2141" s="31"/>
      <c r="H2141" s="31"/>
      <c r="I2141" s="31"/>
      <c r="J2141" s="31"/>
      <c r="K2141" s="31"/>
      <c r="L2141" s="31"/>
      <c r="M2141" s="31"/>
      <c r="N2141" s="31"/>
      <c r="O2141" s="31"/>
      <c r="P2141" s="31"/>
      <c r="Q2141" s="31"/>
      <c r="R2141" s="31"/>
    </row>
    <row r="2142" spans="6:18" x14ac:dyDescent="0.25">
      <c r="F2142" s="31"/>
      <c r="G2142" s="31"/>
      <c r="H2142" s="31"/>
      <c r="I2142" s="31"/>
      <c r="J2142" s="31"/>
      <c r="K2142" s="31"/>
      <c r="L2142" s="31"/>
      <c r="M2142" s="31"/>
      <c r="N2142" s="31"/>
      <c r="O2142" s="31"/>
      <c r="P2142" s="31"/>
      <c r="Q2142" s="31"/>
      <c r="R2142" s="31"/>
    </row>
    <row r="2143" spans="6:18" x14ac:dyDescent="0.25">
      <c r="F2143" s="31"/>
      <c r="G2143" s="31"/>
      <c r="H2143" s="31"/>
      <c r="I2143" s="31"/>
      <c r="J2143" s="31"/>
      <c r="K2143" s="31"/>
      <c r="L2143" s="31"/>
      <c r="M2143" s="31"/>
      <c r="N2143" s="31"/>
      <c r="O2143" s="31"/>
      <c r="P2143" s="31"/>
      <c r="Q2143" s="31"/>
      <c r="R2143" s="31"/>
    </row>
    <row r="2144" spans="6:18" x14ac:dyDescent="0.25">
      <c r="F2144" s="31"/>
      <c r="G2144" s="31"/>
      <c r="H2144" s="31"/>
      <c r="I2144" s="31"/>
      <c r="J2144" s="31"/>
      <c r="K2144" s="31"/>
      <c r="L2144" s="31"/>
      <c r="M2144" s="31"/>
      <c r="N2144" s="31"/>
      <c r="O2144" s="31"/>
      <c r="P2144" s="31"/>
      <c r="Q2144" s="31"/>
      <c r="R2144" s="31"/>
    </row>
    <row r="2145" spans="6:18" x14ac:dyDescent="0.25">
      <c r="F2145" s="31"/>
      <c r="G2145" s="31"/>
      <c r="H2145" s="31"/>
      <c r="I2145" s="31"/>
      <c r="J2145" s="31"/>
      <c r="K2145" s="31"/>
      <c r="L2145" s="31"/>
      <c r="M2145" s="31"/>
      <c r="N2145" s="31"/>
      <c r="O2145" s="31"/>
      <c r="P2145" s="31"/>
      <c r="Q2145" s="31"/>
      <c r="R2145" s="31"/>
    </row>
    <row r="2146" spans="6:18" x14ac:dyDescent="0.25">
      <c r="F2146" s="31"/>
      <c r="G2146" s="31"/>
      <c r="H2146" s="31"/>
      <c r="I2146" s="31"/>
      <c r="J2146" s="31"/>
      <c r="K2146" s="31"/>
      <c r="L2146" s="31"/>
      <c r="M2146" s="31"/>
      <c r="N2146" s="31"/>
      <c r="O2146" s="31"/>
      <c r="P2146" s="31"/>
      <c r="Q2146" s="31"/>
      <c r="R2146" s="31"/>
    </row>
    <row r="2147" spans="6:18" x14ac:dyDescent="0.25">
      <c r="F2147" s="31"/>
      <c r="G2147" s="31"/>
      <c r="H2147" s="31"/>
      <c r="I2147" s="31"/>
      <c r="J2147" s="31"/>
      <c r="K2147" s="31"/>
      <c r="L2147" s="31"/>
      <c r="M2147" s="31"/>
      <c r="N2147" s="31"/>
      <c r="O2147" s="31"/>
      <c r="P2147" s="31"/>
      <c r="Q2147" s="31"/>
      <c r="R2147" s="31"/>
    </row>
    <row r="2148" spans="6:18" x14ac:dyDescent="0.25">
      <c r="F2148" s="31"/>
      <c r="G2148" s="31"/>
      <c r="H2148" s="31"/>
      <c r="I2148" s="31"/>
      <c r="J2148" s="31"/>
      <c r="K2148" s="31"/>
      <c r="L2148" s="31"/>
      <c r="M2148" s="31"/>
      <c r="N2148" s="31"/>
      <c r="O2148" s="31"/>
      <c r="P2148" s="31"/>
      <c r="Q2148" s="31"/>
      <c r="R2148" s="31"/>
    </row>
    <row r="2149" spans="6:18" x14ac:dyDescent="0.25">
      <c r="F2149" s="31"/>
      <c r="G2149" s="31"/>
      <c r="H2149" s="31"/>
      <c r="I2149" s="31"/>
      <c r="J2149" s="31"/>
      <c r="K2149" s="31"/>
      <c r="L2149" s="31"/>
      <c r="M2149" s="31"/>
      <c r="N2149" s="31"/>
      <c r="O2149" s="31"/>
      <c r="P2149" s="31"/>
      <c r="Q2149" s="31"/>
      <c r="R2149" s="31"/>
    </row>
    <row r="2150" spans="6:18" x14ac:dyDescent="0.25">
      <c r="F2150" s="31"/>
      <c r="G2150" s="31"/>
      <c r="H2150" s="31"/>
      <c r="I2150" s="31"/>
      <c r="J2150" s="31"/>
      <c r="K2150" s="31"/>
      <c r="L2150" s="31"/>
      <c r="M2150" s="31"/>
      <c r="N2150" s="31"/>
      <c r="O2150" s="31"/>
      <c r="P2150" s="31"/>
      <c r="Q2150" s="31"/>
      <c r="R2150" s="31"/>
    </row>
    <row r="2151" spans="6:18" x14ac:dyDescent="0.25">
      <c r="F2151" s="31"/>
      <c r="G2151" s="31"/>
      <c r="H2151" s="31"/>
      <c r="I2151" s="31"/>
      <c r="J2151" s="31"/>
      <c r="K2151" s="31"/>
      <c r="L2151" s="31"/>
      <c r="M2151" s="31"/>
      <c r="N2151" s="31"/>
      <c r="O2151" s="31"/>
      <c r="P2151" s="31"/>
      <c r="Q2151" s="31"/>
      <c r="R2151" s="31"/>
    </row>
    <row r="2152" spans="6:18" x14ac:dyDescent="0.25">
      <c r="F2152" s="31"/>
      <c r="G2152" s="31"/>
      <c r="H2152" s="31"/>
      <c r="I2152" s="31"/>
      <c r="J2152" s="31"/>
      <c r="K2152" s="31"/>
      <c r="L2152" s="31"/>
      <c r="M2152" s="31"/>
      <c r="N2152" s="31"/>
      <c r="O2152" s="31"/>
      <c r="P2152" s="31"/>
      <c r="Q2152" s="31"/>
      <c r="R2152" s="31"/>
    </row>
    <row r="2153" spans="6:18" x14ac:dyDescent="0.25">
      <c r="F2153" s="31"/>
      <c r="G2153" s="31"/>
      <c r="H2153" s="31"/>
      <c r="I2153" s="31"/>
      <c r="J2153" s="31"/>
      <c r="K2153" s="31"/>
      <c r="L2153" s="31"/>
      <c r="M2153" s="31"/>
      <c r="N2153" s="31"/>
      <c r="O2153" s="31"/>
      <c r="P2153" s="31"/>
      <c r="Q2153" s="31"/>
      <c r="R2153" s="31"/>
    </row>
    <row r="2154" spans="6:18" x14ac:dyDescent="0.25">
      <c r="F2154" s="31"/>
      <c r="G2154" s="31"/>
      <c r="H2154" s="31"/>
      <c r="I2154" s="31"/>
      <c r="J2154" s="31"/>
      <c r="K2154" s="31"/>
      <c r="L2154" s="31"/>
      <c r="M2154" s="31"/>
      <c r="N2154" s="31"/>
      <c r="O2154" s="31"/>
      <c r="P2154" s="31"/>
      <c r="Q2154" s="31"/>
      <c r="R2154" s="31"/>
    </row>
    <row r="2155" spans="6:18" x14ac:dyDescent="0.25">
      <c r="F2155" s="31"/>
      <c r="G2155" s="31"/>
      <c r="H2155" s="31"/>
      <c r="I2155" s="31"/>
      <c r="J2155" s="31"/>
      <c r="K2155" s="31"/>
      <c r="L2155" s="31"/>
      <c r="M2155" s="31"/>
      <c r="N2155" s="31"/>
      <c r="O2155" s="31"/>
      <c r="P2155" s="31"/>
      <c r="Q2155" s="31"/>
      <c r="R2155" s="31"/>
    </row>
    <row r="2156" spans="6:18" x14ac:dyDescent="0.25">
      <c r="F2156" s="31"/>
      <c r="G2156" s="31"/>
      <c r="H2156" s="31"/>
      <c r="I2156" s="31"/>
      <c r="J2156" s="31"/>
      <c r="K2156" s="31"/>
      <c r="L2156" s="31"/>
      <c r="M2156" s="31"/>
      <c r="N2156" s="31"/>
      <c r="O2156" s="31"/>
      <c r="P2156" s="31"/>
      <c r="Q2156" s="31"/>
      <c r="R2156" s="31"/>
    </row>
    <row r="2157" spans="6:18" x14ac:dyDescent="0.25">
      <c r="F2157" s="31"/>
      <c r="G2157" s="31"/>
      <c r="H2157" s="31"/>
      <c r="I2157" s="31"/>
      <c r="J2157" s="31"/>
      <c r="K2157" s="31"/>
      <c r="L2157" s="31"/>
      <c r="M2157" s="31"/>
      <c r="N2157" s="31"/>
      <c r="O2157" s="31"/>
      <c r="P2157" s="31"/>
      <c r="Q2157" s="31"/>
      <c r="R2157" s="31"/>
    </row>
    <row r="2158" spans="6:18" x14ac:dyDescent="0.25">
      <c r="F2158" s="31"/>
      <c r="G2158" s="31"/>
      <c r="H2158" s="31"/>
      <c r="I2158" s="31"/>
      <c r="J2158" s="31"/>
      <c r="K2158" s="31"/>
      <c r="L2158" s="31"/>
      <c r="M2158" s="31"/>
      <c r="N2158" s="31"/>
      <c r="O2158" s="31"/>
      <c r="P2158" s="31"/>
      <c r="Q2158" s="31"/>
      <c r="R2158" s="31"/>
    </row>
    <row r="2159" spans="6:18" x14ac:dyDescent="0.25">
      <c r="F2159" s="31"/>
      <c r="G2159" s="31"/>
      <c r="H2159" s="31"/>
      <c r="I2159" s="31"/>
      <c r="J2159" s="31"/>
      <c r="K2159" s="31"/>
      <c r="L2159" s="31"/>
      <c r="M2159" s="31"/>
      <c r="N2159" s="31"/>
      <c r="O2159" s="31"/>
      <c r="P2159" s="31"/>
      <c r="Q2159" s="31"/>
      <c r="R2159" s="31"/>
    </row>
    <row r="2160" spans="6:18" x14ac:dyDescent="0.25">
      <c r="F2160" s="31"/>
      <c r="G2160" s="31"/>
      <c r="H2160" s="31"/>
      <c r="I2160" s="31"/>
      <c r="J2160" s="31"/>
      <c r="K2160" s="31"/>
      <c r="L2160" s="31"/>
      <c r="M2160" s="31"/>
      <c r="N2160" s="31"/>
      <c r="O2160" s="31"/>
      <c r="P2160" s="31"/>
      <c r="Q2160" s="31"/>
      <c r="R2160" s="31"/>
    </row>
    <row r="2161" spans="6:18" x14ac:dyDescent="0.25">
      <c r="F2161" s="31"/>
      <c r="G2161" s="31"/>
      <c r="H2161" s="31"/>
      <c r="I2161" s="31"/>
      <c r="J2161" s="31"/>
      <c r="K2161" s="31"/>
      <c r="L2161" s="31"/>
      <c r="M2161" s="31"/>
      <c r="N2161" s="31"/>
      <c r="O2161" s="31"/>
      <c r="P2161" s="31"/>
      <c r="Q2161" s="31"/>
      <c r="R2161" s="31"/>
    </row>
    <row r="2162" spans="6:18" x14ac:dyDescent="0.25">
      <c r="F2162" s="31"/>
      <c r="G2162" s="31"/>
      <c r="H2162" s="31"/>
      <c r="I2162" s="31"/>
      <c r="J2162" s="31"/>
      <c r="K2162" s="31"/>
      <c r="L2162" s="31"/>
      <c r="M2162" s="31"/>
      <c r="N2162" s="31"/>
      <c r="O2162" s="31"/>
      <c r="P2162" s="31"/>
      <c r="Q2162" s="31"/>
      <c r="R2162" s="31"/>
    </row>
    <row r="2163" spans="6:18" x14ac:dyDescent="0.25">
      <c r="F2163" s="31"/>
      <c r="G2163" s="31"/>
      <c r="H2163" s="31"/>
      <c r="I2163" s="31"/>
      <c r="J2163" s="31"/>
      <c r="K2163" s="31"/>
      <c r="L2163" s="31"/>
      <c r="M2163" s="31"/>
      <c r="N2163" s="31"/>
      <c r="O2163" s="31"/>
      <c r="P2163" s="31"/>
      <c r="Q2163" s="31"/>
      <c r="R2163" s="31"/>
    </row>
    <row r="2164" spans="6:18" x14ac:dyDescent="0.25">
      <c r="F2164" s="31"/>
      <c r="G2164" s="31"/>
      <c r="H2164" s="31"/>
      <c r="I2164" s="31"/>
      <c r="J2164" s="31"/>
      <c r="K2164" s="31"/>
      <c r="L2164" s="31"/>
      <c r="M2164" s="31"/>
      <c r="N2164" s="31"/>
      <c r="O2164" s="31"/>
      <c r="P2164" s="31"/>
      <c r="Q2164" s="31"/>
      <c r="R2164" s="31"/>
    </row>
    <row r="2165" spans="6:18" x14ac:dyDescent="0.25">
      <c r="F2165" s="31"/>
      <c r="G2165" s="31"/>
      <c r="H2165" s="31"/>
      <c r="I2165" s="31"/>
      <c r="J2165" s="31"/>
      <c r="K2165" s="31"/>
      <c r="L2165" s="31"/>
      <c r="M2165" s="31"/>
      <c r="N2165" s="31"/>
      <c r="O2165" s="31"/>
      <c r="P2165" s="31"/>
      <c r="Q2165" s="31"/>
      <c r="R2165" s="31"/>
    </row>
    <row r="2166" spans="6:18" x14ac:dyDescent="0.25">
      <c r="F2166" s="31"/>
      <c r="G2166" s="31"/>
      <c r="H2166" s="31"/>
      <c r="I2166" s="31"/>
      <c r="J2166" s="31"/>
      <c r="K2166" s="31"/>
      <c r="L2166" s="31"/>
      <c r="M2166" s="31"/>
      <c r="N2166" s="31"/>
      <c r="O2166" s="31"/>
      <c r="P2166" s="31"/>
      <c r="Q2166" s="31"/>
      <c r="R2166" s="31"/>
    </row>
    <row r="2167" spans="6:18" x14ac:dyDescent="0.25">
      <c r="F2167" s="31"/>
      <c r="G2167" s="31"/>
      <c r="H2167" s="31"/>
      <c r="I2167" s="31"/>
      <c r="J2167" s="31"/>
      <c r="K2167" s="31"/>
      <c r="L2167" s="31"/>
      <c r="M2167" s="31"/>
      <c r="N2167" s="31"/>
      <c r="O2167" s="31"/>
      <c r="P2167" s="31"/>
      <c r="Q2167" s="31"/>
      <c r="R2167" s="31"/>
    </row>
    <row r="2168" spans="6:18" x14ac:dyDescent="0.25">
      <c r="F2168" s="31"/>
      <c r="G2168" s="31"/>
      <c r="H2168" s="31"/>
      <c r="I2168" s="31"/>
      <c r="J2168" s="31"/>
      <c r="K2168" s="31"/>
      <c r="L2168" s="31"/>
      <c r="M2168" s="31"/>
      <c r="N2168" s="31"/>
      <c r="O2168" s="31"/>
      <c r="P2168" s="31"/>
      <c r="Q2168" s="31"/>
      <c r="R2168" s="31"/>
    </row>
    <row r="2169" spans="6:18" x14ac:dyDescent="0.25">
      <c r="F2169" s="31"/>
      <c r="G2169" s="31"/>
      <c r="H2169" s="31"/>
      <c r="I2169" s="31"/>
      <c r="J2169" s="31"/>
      <c r="K2169" s="31"/>
      <c r="L2169" s="31"/>
      <c r="M2169" s="31"/>
      <c r="N2169" s="31"/>
      <c r="O2169" s="31"/>
      <c r="P2169" s="31"/>
      <c r="Q2169" s="31"/>
      <c r="R2169" s="31"/>
    </row>
    <row r="2170" spans="6:18" x14ac:dyDescent="0.25">
      <c r="F2170" s="31"/>
      <c r="G2170" s="31"/>
      <c r="H2170" s="31"/>
      <c r="I2170" s="31"/>
      <c r="J2170" s="31"/>
      <c r="K2170" s="31"/>
      <c r="L2170" s="31"/>
      <c r="M2170" s="31"/>
      <c r="N2170" s="31"/>
      <c r="O2170" s="31"/>
      <c r="P2170" s="31"/>
      <c r="Q2170" s="31"/>
      <c r="R2170" s="31"/>
    </row>
    <row r="2171" spans="6:18" x14ac:dyDescent="0.25">
      <c r="F2171" s="31"/>
      <c r="G2171" s="31"/>
      <c r="H2171" s="31"/>
      <c r="I2171" s="31"/>
      <c r="J2171" s="31"/>
      <c r="K2171" s="31"/>
      <c r="L2171" s="31"/>
      <c r="M2171" s="31"/>
      <c r="N2171" s="31"/>
      <c r="O2171" s="31"/>
      <c r="P2171" s="31"/>
      <c r="Q2171" s="31"/>
      <c r="R2171" s="31"/>
    </row>
    <row r="2172" spans="6:18" x14ac:dyDescent="0.25">
      <c r="F2172" s="31"/>
      <c r="G2172" s="31"/>
      <c r="H2172" s="31"/>
      <c r="I2172" s="31"/>
      <c r="J2172" s="31"/>
      <c r="K2172" s="31"/>
      <c r="L2172" s="31"/>
      <c r="M2172" s="31"/>
      <c r="N2172" s="31"/>
      <c r="O2172" s="31"/>
      <c r="P2172" s="31"/>
      <c r="Q2172" s="31"/>
      <c r="R2172" s="31"/>
    </row>
    <row r="2173" spans="6:18" x14ac:dyDescent="0.25">
      <c r="F2173" s="31"/>
      <c r="G2173" s="31"/>
      <c r="H2173" s="31"/>
      <c r="I2173" s="31"/>
      <c r="J2173" s="31"/>
      <c r="K2173" s="31"/>
      <c r="L2173" s="31"/>
      <c r="M2173" s="31"/>
      <c r="N2173" s="31"/>
      <c r="O2173" s="31"/>
      <c r="P2173" s="31"/>
      <c r="Q2173" s="31"/>
      <c r="R2173" s="31"/>
    </row>
    <row r="2174" spans="6:18" x14ac:dyDescent="0.25">
      <c r="F2174" s="31"/>
      <c r="G2174" s="31"/>
      <c r="H2174" s="31"/>
      <c r="I2174" s="31"/>
      <c r="J2174" s="31"/>
      <c r="K2174" s="31"/>
      <c r="L2174" s="31"/>
      <c r="M2174" s="31"/>
      <c r="N2174" s="31"/>
      <c r="O2174" s="31"/>
      <c r="P2174" s="31"/>
      <c r="Q2174" s="31"/>
      <c r="R2174" s="31"/>
    </row>
    <row r="2175" spans="6:18" x14ac:dyDescent="0.25">
      <c r="F2175" s="31"/>
      <c r="G2175" s="31"/>
      <c r="H2175" s="31"/>
      <c r="I2175" s="31"/>
      <c r="J2175" s="31"/>
      <c r="K2175" s="31"/>
      <c r="L2175" s="31"/>
      <c r="M2175" s="31"/>
      <c r="N2175" s="31"/>
      <c r="O2175" s="31"/>
      <c r="P2175" s="31"/>
      <c r="Q2175" s="31"/>
      <c r="R2175" s="31"/>
    </row>
    <row r="2176" spans="6:18" x14ac:dyDescent="0.25">
      <c r="F2176" s="31"/>
      <c r="G2176" s="31"/>
      <c r="H2176" s="31"/>
      <c r="I2176" s="31"/>
      <c r="J2176" s="31"/>
      <c r="K2176" s="31"/>
      <c r="L2176" s="31"/>
      <c r="M2176" s="31"/>
      <c r="N2176" s="31"/>
      <c r="O2176" s="31"/>
      <c r="P2176" s="31"/>
      <c r="Q2176" s="31"/>
      <c r="R2176" s="31"/>
    </row>
    <row r="2177" spans="6:18" x14ac:dyDescent="0.25">
      <c r="F2177" s="31"/>
      <c r="G2177" s="31"/>
      <c r="H2177" s="31"/>
      <c r="I2177" s="31"/>
      <c r="J2177" s="31"/>
      <c r="K2177" s="31"/>
      <c r="L2177" s="31"/>
      <c r="M2177" s="31"/>
      <c r="N2177" s="31"/>
      <c r="O2177" s="31"/>
      <c r="P2177" s="31"/>
      <c r="Q2177" s="31"/>
      <c r="R2177" s="31"/>
    </row>
    <row r="2178" spans="6:18" x14ac:dyDescent="0.25">
      <c r="F2178" s="31"/>
      <c r="G2178" s="31"/>
      <c r="H2178" s="31"/>
      <c r="I2178" s="31"/>
      <c r="J2178" s="31"/>
      <c r="K2178" s="31"/>
      <c r="L2178" s="31"/>
      <c r="M2178" s="31"/>
      <c r="N2178" s="31"/>
      <c r="O2178" s="31"/>
      <c r="P2178" s="31"/>
      <c r="Q2178" s="31"/>
      <c r="R2178" s="31"/>
    </row>
    <row r="2179" spans="6:18" x14ac:dyDescent="0.25">
      <c r="F2179" s="31"/>
      <c r="G2179" s="31"/>
      <c r="H2179" s="31"/>
      <c r="I2179" s="31"/>
      <c r="J2179" s="31"/>
      <c r="K2179" s="31"/>
      <c r="L2179" s="31"/>
      <c r="M2179" s="31"/>
      <c r="N2179" s="31"/>
      <c r="O2179" s="31"/>
      <c r="P2179" s="31"/>
      <c r="Q2179" s="31"/>
      <c r="R2179" s="31"/>
    </row>
    <row r="2180" spans="6:18" x14ac:dyDescent="0.25">
      <c r="F2180" s="31"/>
      <c r="G2180" s="31"/>
      <c r="H2180" s="31"/>
      <c r="I2180" s="31"/>
      <c r="J2180" s="31"/>
      <c r="K2180" s="31"/>
      <c r="L2180" s="31"/>
      <c r="M2180" s="31"/>
      <c r="N2180" s="31"/>
      <c r="O2180" s="31"/>
      <c r="P2180" s="31"/>
      <c r="Q2180" s="31"/>
      <c r="R2180" s="31"/>
    </row>
    <row r="2181" spans="6:18" x14ac:dyDescent="0.25">
      <c r="F2181" s="31"/>
      <c r="G2181" s="31"/>
      <c r="H2181" s="31"/>
      <c r="I2181" s="31"/>
      <c r="J2181" s="31"/>
      <c r="K2181" s="31"/>
      <c r="L2181" s="31"/>
      <c r="M2181" s="31"/>
      <c r="N2181" s="31"/>
      <c r="O2181" s="31"/>
      <c r="P2181" s="31"/>
      <c r="Q2181" s="31"/>
      <c r="R2181" s="31"/>
    </row>
    <row r="2182" spans="6:18" x14ac:dyDescent="0.25">
      <c r="F2182" s="31"/>
      <c r="G2182" s="31"/>
      <c r="H2182" s="31"/>
      <c r="I2182" s="31"/>
      <c r="J2182" s="31"/>
      <c r="K2182" s="31"/>
      <c r="L2182" s="31"/>
      <c r="M2182" s="31"/>
      <c r="N2182" s="31"/>
      <c r="O2182" s="31"/>
      <c r="P2182" s="31"/>
      <c r="Q2182" s="31"/>
      <c r="R2182" s="31"/>
    </row>
    <row r="2183" spans="6:18" x14ac:dyDescent="0.25">
      <c r="F2183" s="31"/>
      <c r="G2183" s="31"/>
      <c r="H2183" s="31"/>
      <c r="I2183" s="31"/>
      <c r="J2183" s="31"/>
      <c r="K2183" s="31"/>
      <c r="L2183" s="31"/>
      <c r="M2183" s="31"/>
      <c r="N2183" s="31"/>
      <c r="O2183" s="31"/>
      <c r="P2183" s="31"/>
      <c r="Q2183" s="31"/>
      <c r="R2183" s="31"/>
    </row>
    <row r="2184" spans="6:18" x14ac:dyDescent="0.25">
      <c r="F2184" s="31"/>
      <c r="G2184" s="31"/>
      <c r="H2184" s="31"/>
      <c r="I2184" s="31"/>
      <c r="J2184" s="31"/>
      <c r="K2184" s="31"/>
      <c r="L2184" s="31"/>
      <c r="M2184" s="31"/>
      <c r="N2184" s="31"/>
      <c r="O2184" s="31"/>
      <c r="P2184" s="31"/>
      <c r="Q2184" s="31"/>
      <c r="R2184" s="31"/>
    </row>
    <row r="2185" spans="6:18" x14ac:dyDescent="0.25">
      <c r="F2185" s="31"/>
      <c r="G2185" s="31"/>
      <c r="H2185" s="31"/>
      <c r="I2185" s="31"/>
      <c r="J2185" s="31"/>
      <c r="K2185" s="31"/>
      <c r="L2185" s="31"/>
      <c r="M2185" s="31"/>
      <c r="N2185" s="31"/>
      <c r="O2185" s="31"/>
      <c r="P2185" s="31"/>
      <c r="Q2185" s="31"/>
      <c r="R2185" s="31"/>
    </row>
    <row r="2186" spans="6:18" x14ac:dyDescent="0.25">
      <c r="F2186" s="31"/>
      <c r="G2186" s="31"/>
      <c r="H2186" s="31"/>
      <c r="I2186" s="31"/>
      <c r="J2186" s="31"/>
      <c r="K2186" s="31"/>
      <c r="L2186" s="31"/>
      <c r="M2186" s="31"/>
      <c r="N2186" s="31"/>
      <c r="O2186" s="31"/>
      <c r="P2186" s="31"/>
      <c r="Q2186" s="31"/>
      <c r="R2186" s="31"/>
    </row>
    <row r="2187" spans="6:18" x14ac:dyDescent="0.25">
      <c r="F2187" s="31"/>
      <c r="G2187" s="31"/>
      <c r="H2187" s="31"/>
      <c r="I2187" s="31"/>
      <c r="J2187" s="31"/>
      <c r="K2187" s="31"/>
      <c r="L2187" s="31"/>
      <c r="M2187" s="31"/>
      <c r="N2187" s="31"/>
      <c r="O2187" s="31"/>
      <c r="P2187" s="31"/>
      <c r="Q2187" s="31"/>
      <c r="R2187" s="31"/>
    </row>
    <row r="2188" spans="6:18" x14ac:dyDescent="0.25">
      <c r="F2188" s="31"/>
      <c r="G2188" s="31"/>
      <c r="H2188" s="31"/>
      <c r="I2188" s="31"/>
      <c r="J2188" s="31"/>
      <c r="K2188" s="31"/>
      <c r="L2188" s="31"/>
      <c r="M2188" s="31"/>
      <c r="N2188" s="31"/>
      <c r="O2188" s="31"/>
      <c r="P2188" s="31"/>
      <c r="Q2188" s="31"/>
      <c r="R2188" s="31"/>
    </row>
    <row r="2189" spans="6:18" x14ac:dyDescent="0.25">
      <c r="F2189" s="31"/>
      <c r="G2189" s="31"/>
      <c r="H2189" s="31"/>
      <c r="I2189" s="31"/>
      <c r="J2189" s="31"/>
      <c r="K2189" s="31"/>
      <c r="L2189" s="31"/>
      <c r="M2189" s="31"/>
      <c r="N2189" s="31"/>
      <c r="O2189" s="31"/>
      <c r="P2189" s="31"/>
      <c r="Q2189" s="31"/>
      <c r="R2189" s="31"/>
    </row>
    <row r="2190" spans="6:18" x14ac:dyDescent="0.25">
      <c r="F2190" s="31"/>
      <c r="G2190" s="31"/>
      <c r="H2190" s="31"/>
      <c r="I2190" s="31"/>
      <c r="J2190" s="31"/>
      <c r="K2190" s="31"/>
      <c r="L2190" s="31"/>
      <c r="M2190" s="31"/>
      <c r="N2190" s="31"/>
      <c r="O2190" s="31"/>
      <c r="P2190" s="31"/>
      <c r="Q2190" s="31"/>
      <c r="R2190" s="31"/>
    </row>
    <row r="2191" spans="6:18" x14ac:dyDescent="0.25">
      <c r="F2191" s="31"/>
      <c r="G2191" s="31"/>
      <c r="H2191" s="31"/>
      <c r="I2191" s="31"/>
      <c r="J2191" s="31"/>
      <c r="K2191" s="31"/>
      <c r="L2191" s="31"/>
      <c r="M2191" s="31"/>
      <c r="N2191" s="31"/>
      <c r="O2191" s="31"/>
      <c r="P2191" s="31"/>
      <c r="Q2191" s="31"/>
      <c r="R2191" s="31"/>
    </row>
    <row r="2192" spans="6:18" x14ac:dyDescent="0.25">
      <c r="F2192" s="31"/>
      <c r="G2192" s="31"/>
      <c r="H2192" s="31"/>
      <c r="I2192" s="31"/>
      <c r="J2192" s="31"/>
      <c r="K2192" s="31"/>
      <c r="L2192" s="31"/>
      <c r="M2192" s="31"/>
      <c r="N2192" s="31"/>
      <c r="O2192" s="31"/>
      <c r="P2192" s="31"/>
      <c r="Q2192" s="31"/>
      <c r="R2192" s="31"/>
    </row>
    <row r="2193" spans="6:18" x14ac:dyDescent="0.25">
      <c r="F2193" s="31"/>
      <c r="G2193" s="31"/>
      <c r="H2193" s="31"/>
      <c r="I2193" s="31"/>
      <c r="J2193" s="31"/>
      <c r="K2193" s="31"/>
      <c r="L2193" s="31"/>
      <c r="M2193" s="31"/>
      <c r="N2193" s="31"/>
      <c r="O2193" s="31"/>
      <c r="P2193" s="31"/>
      <c r="Q2193" s="31"/>
      <c r="R2193" s="31"/>
    </row>
    <row r="2194" spans="6:18" x14ac:dyDescent="0.25">
      <c r="F2194" s="31"/>
      <c r="G2194" s="31"/>
      <c r="H2194" s="31"/>
      <c r="I2194" s="31"/>
      <c r="J2194" s="31"/>
      <c r="K2194" s="31"/>
      <c r="L2194" s="31"/>
      <c r="M2194" s="31"/>
      <c r="N2194" s="31"/>
      <c r="O2194" s="31"/>
      <c r="P2194" s="31"/>
      <c r="Q2194" s="31"/>
      <c r="R2194" s="31"/>
    </row>
    <row r="2195" spans="6:18" x14ac:dyDescent="0.25">
      <c r="F2195" s="31"/>
      <c r="G2195" s="31"/>
      <c r="H2195" s="31"/>
      <c r="I2195" s="31"/>
      <c r="J2195" s="31"/>
      <c r="K2195" s="31"/>
      <c r="L2195" s="31"/>
      <c r="M2195" s="31"/>
      <c r="N2195" s="31"/>
      <c r="O2195" s="31"/>
      <c r="P2195" s="31"/>
      <c r="Q2195" s="31"/>
      <c r="R2195" s="31"/>
    </row>
    <row r="2196" spans="6:18" x14ac:dyDescent="0.25">
      <c r="F2196" s="31"/>
      <c r="G2196" s="31"/>
      <c r="H2196" s="31"/>
      <c r="I2196" s="31"/>
      <c r="J2196" s="31"/>
      <c r="K2196" s="31"/>
      <c r="L2196" s="31"/>
      <c r="M2196" s="31"/>
      <c r="N2196" s="31"/>
      <c r="O2196" s="31"/>
      <c r="P2196" s="31"/>
      <c r="Q2196" s="31"/>
      <c r="R2196" s="31"/>
    </row>
    <row r="2197" spans="6:18" x14ac:dyDescent="0.25">
      <c r="F2197" s="31"/>
      <c r="G2197" s="31"/>
      <c r="H2197" s="31"/>
      <c r="I2197" s="31"/>
      <c r="J2197" s="31"/>
      <c r="K2197" s="31"/>
      <c r="L2197" s="31"/>
      <c r="M2197" s="31"/>
      <c r="N2197" s="31"/>
      <c r="O2197" s="31"/>
      <c r="P2197" s="31"/>
      <c r="Q2197" s="31"/>
      <c r="R2197" s="31"/>
    </row>
    <row r="2198" spans="6:18" x14ac:dyDescent="0.25">
      <c r="F2198" s="31"/>
      <c r="G2198" s="31"/>
      <c r="H2198" s="31"/>
      <c r="I2198" s="31"/>
      <c r="J2198" s="31"/>
      <c r="K2198" s="31"/>
      <c r="L2198" s="31"/>
      <c r="M2198" s="31"/>
      <c r="N2198" s="31"/>
      <c r="O2198" s="31"/>
      <c r="P2198" s="31"/>
      <c r="Q2198" s="31"/>
      <c r="R2198" s="31"/>
    </row>
    <row r="2199" spans="6:18" x14ac:dyDescent="0.25">
      <c r="F2199" s="31"/>
      <c r="G2199" s="31"/>
      <c r="H2199" s="31"/>
      <c r="I2199" s="31"/>
      <c r="J2199" s="31"/>
      <c r="K2199" s="31"/>
      <c r="L2199" s="31"/>
      <c r="M2199" s="31"/>
      <c r="N2199" s="31"/>
      <c r="O2199" s="31"/>
      <c r="P2199" s="31"/>
      <c r="Q2199" s="31"/>
      <c r="R2199" s="31"/>
    </row>
    <row r="2200" spans="6:18" x14ac:dyDescent="0.25">
      <c r="F2200" s="31"/>
      <c r="G2200" s="31"/>
      <c r="H2200" s="31"/>
      <c r="I2200" s="31"/>
      <c r="J2200" s="31"/>
      <c r="K2200" s="31"/>
      <c r="L2200" s="31"/>
      <c r="M2200" s="31"/>
      <c r="N2200" s="31"/>
      <c r="O2200" s="31"/>
      <c r="P2200" s="31"/>
      <c r="Q2200" s="31"/>
      <c r="R2200" s="31"/>
    </row>
    <row r="2201" spans="6:18" x14ac:dyDescent="0.25">
      <c r="F2201" s="31"/>
      <c r="G2201" s="31"/>
      <c r="H2201" s="31"/>
      <c r="I2201" s="31"/>
      <c r="J2201" s="31"/>
      <c r="K2201" s="31"/>
      <c r="L2201" s="31"/>
      <c r="M2201" s="31"/>
      <c r="N2201" s="31"/>
      <c r="O2201" s="31"/>
      <c r="P2201" s="31"/>
      <c r="Q2201" s="31"/>
      <c r="R2201" s="31"/>
    </row>
    <row r="2202" spans="6:18" x14ac:dyDescent="0.25">
      <c r="F2202" s="31"/>
      <c r="G2202" s="31"/>
      <c r="H2202" s="31"/>
      <c r="I2202" s="31"/>
      <c r="J2202" s="31"/>
      <c r="K2202" s="31"/>
      <c r="L2202" s="31"/>
      <c r="M2202" s="31"/>
      <c r="N2202" s="31"/>
      <c r="O2202" s="31"/>
      <c r="P2202" s="31"/>
      <c r="Q2202" s="31"/>
      <c r="R2202" s="31"/>
    </row>
    <row r="2203" spans="6:18" x14ac:dyDescent="0.25">
      <c r="F2203" s="31"/>
      <c r="G2203" s="31"/>
      <c r="H2203" s="31"/>
      <c r="I2203" s="31"/>
      <c r="J2203" s="31"/>
      <c r="K2203" s="31"/>
      <c r="L2203" s="31"/>
      <c r="M2203" s="31"/>
      <c r="N2203" s="31"/>
      <c r="O2203" s="31"/>
      <c r="P2203" s="31"/>
      <c r="Q2203" s="31"/>
      <c r="R2203" s="31"/>
    </row>
    <row r="2204" spans="6:18" x14ac:dyDescent="0.25">
      <c r="F2204" s="31"/>
      <c r="G2204" s="31"/>
      <c r="H2204" s="31"/>
      <c r="I2204" s="31"/>
      <c r="J2204" s="31"/>
      <c r="K2204" s="31"/>
      <c r="L2204" s="31"/>
      <c r="M2204" s="31"/>
      <c r="N2204" s="31"/>
      <c r="O2204" s="31"/>
      <c r="P2204" s="31"/>
      <c r="Q2204" s="31"/>
      <c r="R2204" s="31"/>
    </row>
    <row r="2205" spans="6:18" x14ac:dyDescent="0.25">
      <c r="F2205" s="31"/>
      <c r="G2205" s="31"/>
      <c r="H2205" s="31"/>
      <c r="I2205" s="31"/>
      <c r="J2205" s="31"/>
      <c r="K2205" s="31"/>
      <c r="L2205" s="31"/>
      <c r="M2205" s="31"/>
      <c r="N2205" s="31"/>
      <c r="O2205" s="31"/>
      <c r="P2205" s="31"/>
      <c r="Q2205" s="31"/>
      <c r="R2205" s="31"/>
    </row>
    <row r="2206" spans="6:18" x14ac:dyDescent="0.25">
      <c r="F2206" s="31"/>
      <c r="G2206" s="31"/>
      <c r="H2206" s="31"/>
      <c r="I2206" s="31"/>
      <c r="J2206" s="31"/>
      <c r="K2206" s="31"/>
      <c r="L2206" s="31"/>
      <c r="M2206" s="31"/>
      <c r="N2206" s="31"/>
      <c r="O2206" s="31"/>
      <c r="P2206" s="31"/>
      <c r="Q2206" s="31"/>
      <c r="R2206" s="31"/>
    </row>
    <row r="2207" spans="6:18" x14ac:dyDescent="0.25">
      <c r="F2207" s="31"/>
      <c r="G2207" s="31"/>
      <c r="H2207" s="31"/>
      <c r="I2207" s="31"/>
      <c r="J2207" s="31"/>
      <c r="K2207" s="31"/>
      <c r="L2207" s="31"/>
      <c r="M2207" s="31"/>
      <c r="N2207" s="31"/>
      <c r="O2207" s="31"/>
      <c r="P2207" s="31"/>
      <c r="Q2207" s="31"/>
      <c r="R2207" s="31"/>
    </row>
    <row r="2208" spans="6:18" x14ac:dyDescent="0.25">
      <c r="F2208" s="31"/>
      <c r="G2208" s="31"/>
      <c r="H2208" s="31"/>
      <c r="I2208" s="31"/>
      <c r="J2208" s="31"/>
      <c r="K2208" s="31"/>
      <c r="L2208" s="31"/>
      <c r="M2208" s="31"/>
      <c r="N2208" s="31"/>
      <c r="O2208" s="31"/>
      <c r="P2208" s="31"/>
      <c r="Q2208" s="31"/>
      <c r="R2208" s="31"/>
    </row>
    <row r="2209" spans="6:18" x14ac:dyDescent="0.25">
      <c r="F2209" s="31"/>
      <c r="G2209" s="31"/>
      <c r="H2209" s="31"/>
      <c r="I2209" s="31"/>
      <c r="J2209" s="31"/>
      <c r="K2209" s="31"/>
      <c r="L2209" s="31"/>
      <c r="M2209" s="31"/>
      <c r="N2209" s="31"/>
      <c r="O2209" s="31"/>
      <c r="P2209" s="31"/>
      <c r="Q2209" s="31"/>
      <c r="R2209" s="31"/>
    </row>
    <row r="2210" spans="6:18" x14ac:dyDescent="0.25">
      <c r="F2210" s="31"/>
      <c r="G2210" s="31"/>
      <c r="H2210" s="31"/>
      <c r="I2210" s="31"/>
      <c r="J2210" s="31"/>
      <c r="K2210" s="31"/>
      <c r="L2210" s="31"/>
      <c r="M2210" s="31"/>
      <c r="N2210" s="31"/>
      <c r="O2210" s="31"/>
      <c r="P2210" s="31"/>
      <c r="Q2210" s="31"/>
      <c r="R2210" s="31"/>
    </row>
    <row r="2211" spans="6:18" x14ac:dyDescent="0.25">
      <c r="F2211" s="31"/>
      <c r="G2211" s="31"/>
      <c r="H2211" s="31"/>
      <c r="I2211" s="31"/>
      <c r="J2211" s="31"/>
      <c r="K2211" s="31"/>
      <c r="L2211" s="31"/>
      <c r="M2211" s="31"/>
      <c r="N2211" s="31"/>
      <c r="O2211" s="31"/>
      <c r="P2211" s="31"/>
      <c r="Q2211" s="31"/>
      <c r="R2211" s="31"/>
    </row>
    <row r="2212" spans="6:18" x14ac:dyDescent="0.25">
      <c r="F2212" s="31"/>
      <c r="G2212" s="31"/>
      <c r="H2212" s="31"/>
      <c r="I2212" s="31"/>
      <c r="J2212" s="31"/>
      <c r="K2212" s="31"/>
      <c r="L2212" s="31"/>
      <c r="M2212" s="31"/>
      <c r="N2212" s="31"/>
      <c r="O2212" s="31"/>
      <c r="P2212" s="31"/>
      <c r="Q2212" s="31"/>
      <c r="R2212" s="31"/>
    </row>
    <row r="2213" spans="6:18" x14ac:dyDescent="0.25">
      <c r="F2213" s="31"/>
      <c r="G2213" s="31"/>
      <c r="H2213" s="31"/>
      <c r="I2213" s="31"/>
      <c r="J2213" s="31"/>
      <c r="K2213" s="31"/>
      <c r="L2213" s="31"/>
      <c r="M2213" s="31"/>
      <c r="N2213" s="31"/>
      <c r="O2213" s="31"/>
      <c r="P2213" s="31"/>
      <c r="Q2213" s="31"/>
      <c r="R2213" s="31"/>
    </row>
    <row r="2214" spans="6:18" x14ac:dyDescent="0.25">
      <c r="F2214" s="31"/>
      <c r="G2214" s="31"/>
      <c r="H2214" s="31"/>
      <c r="I2214" s="31"/>
      <c r="J2214" s="31"/>
      <c r="K2214" s="31"/>
      <c r="L2214" s="31"/>
      <c r="M2214" s="31"/>
      <c r="N2214" s="31"/>
      <c r="O2214" s="31"/>
      <c r="P2214" s="31"/>
      <c r="Q2214" s="31"/>
      <c r="R2214" s="31"/>
    </row>
    <row r="2215" spans="6:18" x14ac:dyDescent="0.25">
      <c r="F2215" s="31"/>
      <c r="G2215" s="31"/>
      <c r="H2215" s="31"/>
      <c r="I2215" s="31"/>
      <c r="J2215" s="31"/>
      <c r="K2215" s="31"/>
      <c r="L2215" s="31"/>
      <c r="M2215" s="31"/>
      <c r="N2215" s="31"/>
      <c r="O2215" s="31"/>
      <c r="P2215" s="31"/>
      <c r="Q2215" s="31"/>
      <c r="R2215" s="31"/>
    </row>
    <row r="2216" spans="6:18" x14ac:dyDescent="0.25">
      <c r="F2216" s="31"/>
      <c r="G2216" s="31"/>
      <c r="H2216" s="31"/>
      <c r="I2216" s="31"/>
      <c r="J2216" s="31"/>
      <c r="K2216" s="31"/>
      <c r="L2216" s="31"/>
      <c r="M2216" s="31"/>
      <c r="N2216" s="31"/>
      <c r="O2216" s="31"/>
      <c r="P2216" s="31"/>
      <c r="Q2216" s="31"/>
      <c r="R2216" s="31"/>
    </row>
    <row r="2217" spans="6:18" x14ac:dyDescent="0.25">
      <c r="F2217" s="31"/>
      <c r="G2217" s="31"/>
      <c r="H2217" s="31"/>
      <c r="I2217" s="31"/>
      <c r="J2217" s="31"/>
      <c r="K2217" s="31"/>
      <c r="L2217" s="31"/>
      <c r="M2217" s="31"/>
      <c r="N2217" s="31"/>
      <c r="O2217" s="31"/>
      <c r="P2217" s="31"/>
      <c r="Q2217" s="31"/>
      <c r="R2217" s="31"/>
    </row>
    <row r="2218" spans="6:18" x14ac:dyDescent="0.25">
      <c r="F2218" s="31"/>
      <c r="G2218" s="31"/>
      <c r="H2218" s="31"/>
      <c r="I2218" s="31"/>
      <c r="J2218" s="31"/>
      <c r="K2218" s="31"/>
      <c r="L2218" s="31"/>
      <c r="M2218" s="31"/>
      <c r="N2218" s="31"/>
      <c r="O2218" s="31"/>
      <c r="P2218" s="31"/>
      <c r="Q2218" s="31"/>
      <c r="R2218" s="31"/>
    </row>
    <row r="2219" spans="6:18" x14ac:dyDescent="0.25">
      <c r="F2219" s="31"/>
      <c r="G2219" s="31"/>
      <c r="H2219" s="31"/>
      <c r="I2219" s="31"/>
      <c r="J2219" s="31"/>
      <c r="K2219" s="31"/>
      <c r="L2219" s="31"/>
      <c r="M2219" s="31"/>
      <c r="N2219" s="31"/>
      <c r="O2219" s="31"/>
      <c r="P2219" s="31"/>
      <c r="Q2219" s="31"/>
      <c r="R2219" s="31"/>
    </row>
    <row r="2220" spans="6:18" x14ac:dyDescent="0.25">
      <c r="F2220" s="31"/>
      <c r="G2220" s="31"/>
      <c r="H2220" s="31"/>
      <c r="I2220" s="31"/>
      <c r="J2220" s="31"/>
      <c r="K2220" s="31"/>
      <c r="L2220" s="31"/>
      <c r="M2220" s="31"/>
      <c r="N2220" s="31"/>
      <c r="O2220" s="31"/>
      <c r="P2220" s="31"/>
      <c r="Q2220" s="31"/>
      <c r="R2220" s="31"/>
    </row>
    <row r="2221" spans="6:18" x14ac:dyDescent="0.25">
      <c r="F2221" s="31"/>
      <c r="G2221" s="31"/>
      <c r="H2221" s="31"/>
      <c r="I2221" s="31"/>
      <c r="J2221" s="31"/>
      <c r="K2221" s="31"/>
      <c r="L2221" s="31"/>
      <c r="M2221" s="31"/>
      <c r="N2221" s="31"/>
      <c r="O2221" s="31"/>
      <c r="P2221" s="31"/>
      <c r="Q2221" s="31"/>
      <c r="R2221" s="31"/>
    </row>
    <row r="2222" spans="6:18" x14ac:dyDescent="0.25">
      <c r="F2222" s="31"/>
      <c r="G2222" s="31"/>
      <c r="H2222" s="31"/>
      <c r="I2222" s="31"/>
      <c r="J2222" s="31"/>
      <c r="K2222" s="31"/>
      <c r="L2222" s="31"/>
      <c r="M2222" s="31"/>
      <c r="N2222" s="31"/>
      <c r="O2222" s="31"/>
      <c r="P2222" s="31"/>
      <c r="Q2222" s="31"/>
      <c r="R2222" s="31"/>
    </row>
    <row r="2223" spans="6:18" x14ac:dyDescent="0.25">
      <c r="F2223" s="31"/>
      <c r="G2223" s="31"/>
      <c r="H2223" s="31"/>
      <c r="I2223" s="31"/>
      <c r="J2223" s="31"/>
      <c r="K2223" s="31"/>
      <c r="L2223" s="31"/>
      <c r="M2223" s="31"/>
      <c r="N2223" s="31"/>
      <c r="O2223" s="31"/>
      <c r="P2223" s="31"/>
      <c r="Q2223" s="31"/>
      <c r="R2223" s="31"/>
    </row>
    <row r="2224" spans="6:18" x14ac:dyDescent="0.25">
      <c r="F2224" s="31"/>
      <c r="G2224" s="31"/>
      <c r="H2224" s="31"/>
      <c r="I2224" s="31"/>
      <c r="J2224" s="31"/>
      <c r="K2224" s="31"/>
      <c r="L2224" s="31"/>
      <c r="M2224" s="31"/>
      <c r="N2224" s="31"/>
      <c r="O2224" s="31"/>
      <c r="P2224" s="31"/>
      <c r="Q2224" s="31"/>
      <c r="R2224" s="31"/>
    </row>
    <row r="2225" spans="6:18" x14ac:dyDescent="0.25">
      <c r="F2225" s="31"/>
      <c r="G2225" s="31"/>
      <c r="H2225" s="31"/>
      <c r="I2225" s="31"/>
      <c r="J2225" s="31"/>
      <c r="K2225" s="31"/>
      <c r="L2225" s="31"/>
      <c r="M2225" s="31"/>
      <c r="N2225" s="31"/>
      <c r="O2225" s="31"/>
      <c r="P2225" s="31"/>
      <c r="Q2225" s="31"/>
      <c r="R2225" s="31"/>
    </row>
    <row r="2226" spans="6:18" x14ac:dyDescent="0.25">
      <c r="F2226" s="31"/>
      <c r="G2226" s="31"/>
      <c r="H2226" s="31"/>
      <c r="I2226" s="31"/>
      <c r="J2226" s="31"/>
      <c r="K2226" s="31"/>
      <c r="L2226" s="31"/>
      <c r="M2226" s="31"/>
      <c r="N2226" s="31"/>
      <c r="O2226" s="31"/>
      <c r="P2226" s="31"/>
      <c r="Q2226" s="31"/>
      <c r="R2226" s="31"/>
    </row>
    <row r="2227" spans="6:18" x14ac:dyDescent="0.25">
      <c r="F2227" s="31"/>
      <c r="G2227" s="31"/>
      <c r="H2227" s="31"/>
      <c r="I2227" s="31"/>
      <c r="J2227" s="31"/>
      <c r="K2227" s="31"/>
      <c r="L2227" s="31"/>
      <c r="M2227" s="31"/>
      <c r="N2227" s="31"/>
      <c r="O2227" s="31"/>
      <c r="P2227" s="31"/>
      <c r="Q2227" s="31"/>
      <c r="R2227" s="31"/>
    </row>
    <row r="2228" spans="6:18" x14ac:dyDescent="0.25">
      <c r="F2228" s="31"/>
      <c r="G2228" s="31"/>
      <c r="H2228" s="31"/>
      <c r="I2228" s="31"/>
      <c r="J2228" s="31"/>
      <c r="K2228" s="31"/>
      <c r="L2228" s="31"/>
      <c r="M2228" s="31"/>
      <c r="N2228" s="31"/>
      <c r="O2228" s="31"/>
      <c r="P2228" s="31"/>
      <c r="Q2228" s="31"/>
      <c r="R2228" s="31"/>
    </row>
    <row r="2229" spans="6:18" x14ac:dyDescent="0.25">
      <c r="F2229" s="31"/>
      <c r="G2229" s="31"/>
      <c r="H2229" s="31"/>
      <c r="I2229" s="31"/>
      <c r="J2229" s="31"/>
      <c r="K2229" s="31"/>
      <c r="L2229" s="31"/>
      <c r="M2229" s="31"/>
      <c r="N2229" s="31"/>
      <c r="O2229" s="31"/>
      <c r="P2229" s="31"/>
      <c r="Q2229" s="31"/>
      <c r="R2229" s="31"/>
    </row>
    <row r="2230" spans="6:18" x14ac:dyDescent="0.25">
      <c r="F2230" s="31"/>
      <c r="G2230" s="31"/>
      <c r="H2230" s="31"/>
      <c r="I2230" s="31"/>
      <c r="J2230" s="31"/>
      <c r="K2230" s="31"/>
      <c r="L2230" s="31"/>
      <c r="M2230" s="31"/>
      <c r="N2230" s="31"/>
      <c r="O2230" s="31"/>
      <c r="P2230" s="31"/>
      <c r="Q2230" s="31"/>
      <c r="R2230" s="31"/>
    </row>
    <row r="2231" spans="6:18" x14ac:dyDescent="0.25">
      <c r="F2231" s="31"/>
      <c r="G2231" s="31"/>
      <c r="H2231" s="31"/>
      <c r="I2231" s="31"/>
      <c r="J2231" s="31"/>
      <c r="K2231" s="31"/>
      <c r="L2231" s="31"/>
      <c r="M2231" s="31"/>
      <c r="N2231" s="31"/>
      <c r="O2231" s="31"/>
      <c r="P2231" s="31"/>
      <c r="Q2231" s="31"/>
      <c r="R2231" s="31"/>
    </row>
    <row r="2232" spans="6:18" x14ac:dyDescent="0.25">
      <c r="F2232" s="31"/>
      <c r="G2232" s="31"/>
      <c r="H2232" s="31"/>
      <c r="I2232" s="31"/>
      <c r="J2232" s="31"/>
      <c r="K2232" s="31"/>
      <c r="L2232" s="31"/>
      <c r="M2232" s="31"/>
      <c r="N2232" s="31"/>
      <c r="O2232" s="31"/>
      <c r="P2232" s="31"/>
      <c r="Q2232" s="31"/>
      <c r="R2232" s="31"/>
    </row>
    <row r="2233" spans="6:18" x14ac:dyDescent="0.25">
      <c r="F2233" s="31"/>
      <c r="G2233" s="31"/>
      <c r="H2233" s="31"/>
      <c r="I2233" s="31"/>
      <c r="J2233" s="31"/>
      <c r="K2233" s="31"/>
      <c r="L2233" s="31"/>
      <c r="M2233" s="31"/>
      <c r="N2233" s="31"/>
      <c r="O2233" s="31"/>
      <c r="P2233" s="31"/>
      <c r="Q2233" s="31"/>
      <c r="R2233" s="31"/>
    </row>
    <row r="2234" spans="6:18" x14ac:dyDescent="0.25">
      <c r="F2234" s="31"/>
      <c r="G2234" s="31"/>
      <c r="H2234" s="31"/>
      <c r="I2234" s="31"/>
      <c r="J2234" s="31"/>
      <c r="K2234" s="31"/>
      <c r="L2234" s="31"/>
      <c r="M2234" s="31"/>
      <c r="N2234" s="31"/>
      <c r="O2234" s="31"/>
      <c r="P2234" s="31"/>
      <c r="Q2234" s="31"/>
      <c r="R2234" s="31"/>
    </row>
    <row r="2235" spans="6:18" x14ac:dyDescent="0.25">
      <c r="F2235" s="31"/>
      <c r="G2235" s="31"/>
      <c r="H2235" s="31"/>
      <c r="I2235" s="31"/>
      <c r="J2235" s="31"/>
      <c r="K2235" s="31"/>
      <c r="L2235" s="31"/>
      <c r="M2235" s="31"/>
      <c r="N2235" s="31"/>
      <c r="O2235" s="31"/>
      <c r="P2235" s="31"/>
      <c r="Q2235" s="31"/>
      <c r="R2235" s="31"/>
    </row>
    <row r="2236" spans="6:18" x14ac:dyDescent="0.25">
      <c r="F2236" s="31"/>
      <c r="G2236" s="31"/>
      <c r="H2236" s="31"/>
      <c r="I2236" s="31"/>
      <c r="J2236" s="31"/>
      <c r="K2236" s="31"/>
      <c r="L2236" s="31"/>
      <c r="M2236" s="31"/>
      <c r="N2236" s="31"/>
      <c r="O2236" s="31"/>
      <c r="P2236" s="31"/>
      <c r="Q2236" s="31"/>
      <c r="R2236" s="31"/>
    </row>
    <row r="2237" spans="6:18" x14ac:dyDescent="0.25">
      <c r="F2237" s="31"/>
      <c r="G2237" s="31"/>
      <c r="H2237" s="31"/>
      <c r="I2237" s="31"/>
      <c r="J2237" s="31"/>
      <c r="K2237" s="31"/>
      <c r="L2237" s="31"/>
      <c r="M2237" s="31"/>
      <c r="N2237" s="31"/>
      <c r="O2237" s="31"/>
      <c r="P2237" s="31"/>
      <c r="Q2237" s="31"/>
      <c r="R2237" s="31"/>
    </row>
    <row r="2238" spans="6:18" x14ac:dyDescent="0.25">
      <c r="F2238" s="31"/>
      <c r="G2238" s="31"/>
      <c r="H2238" s="31"/>
      <c r="I2238" s="31"/>
      <c r="J2238" s="31"/>
      <c r="K2238" s="31"/>
      <c r="L2238" s="31"/>
      <c r="M2238" s="31"/>
      <c r="N2238" s="31"/>
      <c r="O2238" s="31"/>
      <c r="P2238" s="31"/>
      <c r="Q2238" s="31"/>
      <c r="R2238" s="31"/>
    </row>
    <row r="2239" spans="6:18" x14ac:dyDescent="0.25">
      <c r="F2239" s="31"/>
      <c r="G2239" s="31"/>
      <c r="H2239" s="31"/>
      <c r="I2239" s="31"/>
      <c r="J2239" s="31"/>
      <c r="K2239" s="31"/>
      <c r="L2239" s="31"/>
      <c r="M2239" s="31"/>
      <c r="N2239" s="31"/>
      <c r="O2239" s="31"/>
      <c r="P2239" s="31"/>
      <c r="Q2239" s="31"/>
      <c r="R2239" s="31"/>
    </row>
    <row r="2240" spans="6:18" x14ac:dyDescent="0.25">
      <c r="F2240" s="31"/>
      <c r="G2240" s="31"/>
      <c r="H2240" s="31"/>
      <c r="I2240" s="31"/>
      <c r="J2240" s="31"/>
      <c r="K2240" s="31"/>
      <c r="L2240" s="31"/>
      <c r="M2240" s="31"/>
      <c r="N2240" s="31"/>
      <c r="O2240" s="31"/>
      <c r="P2240" s="31"/>
      <c r="Q2240" s="31"/>
      <c r="R2240" s="31"/>
    </row>
    <row r="2241" spans="6:18" x14ac:dyDescent="0.25">
      <c r="F2241" s="31"/>
      <c r="G2241" s="31"/>
      <c r="H2241" s="31"/>
      <c r="I2241" s="31"/>
      <c r="J2241" s="31"/>
      <c r="K2241" s="31"/>
      <c r="L2241" s="31"/>
      <c r="M2241" s="31"/>
      <c r="N2241" s="31"/>
      <c r="O2241" s="31"/>
      <c r="P2241" s="31"/>
      <c r="Q2241" s="31"/>
      <c r="R2241" s="31"/>
    </row>
    <row r="2242" spans="6:18" x14ac:dyDescent="0.25">
      <c r="F2242" s="31"/>
      <c r="G2242" s="31"/>
      <c r="H2242" s="31"/>
      <c r="I2242" s="31"/>
      <c r="J2242" s="31"/>
      <c r="K2242" s="31"/>
      <c r="L2242" s="31"/>
      <c r="M2242" s="31"/>
      <c r="N2242" s="31"/>
      <c r="O2242" s="31"/>
      <c r="P2242" s="31"/>
      <c r="Q2242" s="31"/>
      <c r="R2242" s="31"/>
    </row>
    <row r="2243" spans="6:18" x14ac:dyDescent="0.25">
      <c r="F2243" s="31"/>
      <c r="G2243" s="31"/>
      <c r="H2243" s="31"/>
      <c r="I2243" s="31"/>
      <c r="J2243" s="31"/>
      <c r="K2243" s="31"/>
      <c r="L2243" s="31"/>
      <c r="M2243" s="31"/>
      <c r="N2243" s="31"/>
      <c r="O2243" s="31"/>
      <c r="P2243" s="31"/>
      <c r="Q2243" s="31"/>
      <c r="R2243" s="31"/>
    </row>
    <row r="2244" spans="6:18" x14ac:dyDescent="0.25">
      <c r="F2244" s="31"/>
      <c r="G2244" s="31"/>
      <c r="H2244" s="31"/>
      <c r="I2244" s="31"/>
      <c r="J2244" s="31"/>
      <c r="K2244" s="31"/>
      <c r="L2244" s="31"/>
      <c r="M2244" s="31"/>
      <c r="N2244" s="31"/>
      <c r="O2244" s="31"/>
      <c r="P2244" s="31"/>
      <c r="Q2244" s="31"/>
      <c r="R2244" s="31"/>
    </row>
    <row r="2245" spans="6:18" x14ac:dyDescent="0.25">
      <c r="F2245" s="31"/>
      <c r="G2245" s="31"/>
      <c r="H2245" s="31"/>
      <c r="I2245" s="31"/>
      <c r="J2245" s="31"/>
      <c r="K2245" s="31"/>
      <c r="L2245" s="31"/>
      <c r="M2245" s="31"/>
      <c r="N2245" s="31"/>
      <c r="O2245" s="31"/>
      <c r="P2245" s="31"/>
      <c r="Q2245" s="31"/>
      <c r="R2245" s="31"/>
    </row>
    <row r="2246" spans="6:18" x14ac:dyDescent="0.25">
      <c r="F2246" s="31"/>
      <c r="G2246" s="31"/>
      <c r="H2246" s="31"/>
      <c r="I2246" s="31"/>
      <c r="J2246" s="31"/>
      <c r="K2246" s="31"/>
      <c r="L2246" s="31"/>
      <c r="M2246" s="31"/>
      <c r="N2246" s="31"/>
      <c r="O2246" s="31"/>
      <c r="P2246" s="31"/>
      <c r="Q2246" s="31"/>
      <c r="R2246" s="31"/>
    </row>
    <row r="2247" spans="6:18" x14ac:dyDescent="0.25">
      <c r="F2247" s="31"/>
      <c r="G2247" s="31"/>
      <c r="H2247" s="31"/>
      <c r="I2247" s="31"/>
      <c r="J2247" s="31"/>
      <c r="K2247" s="31"/>
      <c r="L2247" s="31"/>
      <c r="M2247" s="31"/>
      <c r="N2247" s="31"/>
      <c r="O2247" s="31"/>
      <c r="P2247" s="31"/>
      <c r="Q2247" s="31"/>
      <c r="R2247" s="31"/>
    </row>
    <row r="2248" spans="6:18" x14ac:dyDescent="0.25">
      <c r="F2248" s="31"/>
      <c r="G2248" s="31"/>
      <c r="H2248" s="31"/>
      <c r="I2248" s="31"/>
      <c r="J2248" s="31"/>
      <c r="K2248" s="31"/>
      <c r="L2248" s="31"/>
      <c r="M2248" s="31"/>
      <c r="N2248" s="31"/>
      <c r="O2248" s="31"/>
      <c r="P2248" s="31"/>
      <c r="Q2248" s="31"/>
      <c r="R2248" s="31"/>
    </row>
    <row r="2249" spans="6:18" x14ac:dyDescent="0.25">
      <c r="F2249" s="31"/>
      <c r="G2249" s="31"/>
      <c r="H2249" s="31"/>
      <c r="I2249" s="31"/>
      <c r="J2249" s="31"/>
      <c r="K2249" s="31"/>
      <c r="L2249" s="31"/>
      <c r="M2249" s="31"/>
      <c r="N2249" s="31"/>
      <c r="O2249" s="31"/>
      <c r="P2249" s="31"/>
      <c r="Q2249" s="31"/>
      <c r="R2249" s="31"/>
    </row>
    <row r="2250" spans="6:18" x14ac:dyDescent="0.25">
      <c r="F2250" s="31"/>
      <c r="G2250" s="31"/>
      <c r="H2250" s="31"/>
      <c r="I2250" s="31"/>
      <c r="J2250" s="31"/>
      <c r="K2250" s="31"/>
      <c r="L2250" s="31"/>
      <c r="M2250" s="31"/>
      <c r="N2250" s="31"/>
      <c r="O2250" s="31"/>
      <c r="P2250" s="31"/>
      <c r="Q2250" s="31"/>
      <c r="R2250" s="31"/>
    </row>
    <row r="2251" spans="6:18" x14ac:dyDescent="0.25">
      <c r="F2251" s="31"/>
      <c r="G2251" s="31"/>
      <c r="H2251" s="31"/>
      <c r="I2251" s="31"/>
      <c r="J2251" s="31"/>
      <c r="K2251" s="31"/>
      <c r="L2251" s="31"/>
      <c r="M2251" s="31"/>
      <c r="N2251" s="31"/>
      <c r="O2251" s="31"/>
      <c r="P2251" s="31"/>
      <c r="Q2251" s="31"/>
      <c r="R2251" s="31"/>
    </row>
    <row r="2252" spans="6:18" x14ac:dyDescent="0.25">
      <c r="F2252" s="31"/>
      <c r="G2252" s="31"/>
      <c r="H2252" s="31"/>
      <c r="I2252" s="31"/>
      <c r="J2252" s="31"/>
      <c r="K2252" s="31"/>
      <c r="L2252" s="31"/>
      <c r="M2252" s="31"/>
      <c r="N2252" s="31"/>
      <c r="O2252" s="31"/>
      <c r="P2252" s="31"/>
      <c r="Q2252" s="31"/>
      <c r="R2252" s="31"/>
    </row>
    <row r="2253" spans="6:18" x14ac:dyDescent="0.25">
      <c r="F2253" s="31"/>
      <c r="G2253" s="31"/>
      <c r="H2253" s="31"/>
      <c r="I2253" s="31"/>
      <c r="J2253" s="31"/>
      <c r="K2253" s="31"/>
      <c r="L2253" s="31"/>
      <c r="M2253" s="31"/>
      <c r="N2253" s="31"/>
      <c r="O2253" s="31"/>
      <c r="P2253" s="31"/>
      <c r="Q2253" s="31"/>
      <c r="R2253" s="31"/>
    </row>
    <row r="2254" spans="6:18" x14ac:dyDescent="0.25">
      <c r="F2254" s="31"/>
      <c r="G2254" s="31"/>
      <c r="H2254" s="31"/>
      <c r="I2254" s="31"/>
      <c r="J2254" s="31"/>
      <c r="K2254" s="31"/>
      <c r="L2254" s="31"/>
      <c r="M2254" s="31"/>
      <c r="N2254" s="31"/>
      <c r="O2254" s="31"/>
      <c r="P2254" s="31"/>
      <c r="Q2254" s="31"/>
      <c r="R2254" s="31"/>
    </row>
    <row r="2255" spans="6:18" x14ac:dyDescent="0.25">
      <c r="F2255" s="31"/>
      <c r="G2255" s="31"/>
      <c r="H2255" s="31"/>
      <c r="I2255" s="31"/>
      <c r="J2255" s="31"/>
      <c r="K2255" s="31"/>
      <c r="L2255" s="31"/>
      <c r="M2255" s="31"/>
      <c r="N2255" s="31"/>
      <c r="O2255" s="31"/>
      <c r="P2255" s="31"/>
      <c r="Q2255" s="31"/>
      <c r="R2255" s="31"/>
    </row>
    <row r="2256" spans="6:18" x14ac:dyDescent="0.25">
      <c r="F2256" s="31"/>
      <c r="G2256" s="31"/>
      <c r="H2256" s="31"/>
      <c r="I2256" s="31"/>
      <c r="J2256" s="31"/>
      <c r="K2256" s="31"/>
      <c r="L2256" s="31"/>
      <c r="M2256" s="31"/>
      <c r="N2256" s="31"/>
      <c r="O2256" s="31"/>
      <c r="P2256" s="31"/>
      <c r="Q2256" s="31"/>
      <c r="R2256" s="31"/>
    </row>
    <row r="2257" spans="6:18" x14ac:dyDescent="0.25">
      <c r="F2257" s="31"/>
      <c r="G2257" s="31"/>
      <c r="H2257" s="31"/>
      <c r="I2257" s="31"/>
      <c r="J2257" s="31"/>
      <c r="K2257" s="31"/>
      <c r="L2257" s="31"/>
      <c r="M2257" s="31"/>
      <c r="N2257" s="31"/>
      <c r="O2257" s="31"/>
      <c r="P2257" s="31"/>
      <c r="Q2257" s="31"/>
      <c r="R2257" s="31"/>
    </row>
    <row r="2258" spans="6:18" x14ac:dyDescent="0.25">
      <c r="F2258" s="31"/>
      <c r="G2258" s="31"/>
      <c r="H2258" s="31"/>
      <c r="I2258" s="31"/>
      <c r="J2258" s="31"/>
      <c r="K2258" s="31"/>
      <c r="L2258" s="31"/>
      <c r="M2258" s="31"/>
      <c r="N2258" s="31"/>
      <c r="O2258" s="31"/>
      <c r="P2258" s="31"/>
      <c r="Q2258" s="31"/>
      <c r="R2258" s="31"/>
    </row>
    <row r="2259" spans="6:18" x14ac:dyDescent="0.25">
      <c r="F2259" s="31"/>
      <c r="G2259" s="31"/>
      <c r="H2259" s="31"/>
      <c r="I2259" s="31"/>
      <c r="J2259" s="31"/>
      <c r="K2259" s="31"/>
      <c r="L2259" s="31"/>
      <c r="M2259" s="31"/>
      <c r="N2259" s="31"/>
      <c r="O2259" s="31"/>
      <c r="P2259" s="31"/>
      <c r="Q2259" s="31"/>
      <c r="R2259" s="31"/>
    </row>
    <row r="2260" spans="6:18" x14ac:dyDescent="0.25">
      <c r="F2260" s="31"/>
      <c r="G2260" s="31"/>
      <c r="H2260" s="31"/>
      <c r="I2260" s="31"/>
      <c r="J2260" s="31"/>
      <c r="K2260" s="31"/>
      <c r="L2260" s="31"/>
      <c r="M2260" s="31"/>
      <c r="N2260" s="31"/>
      <c r="O2260" s="31"/>
      <c r="P2260" s="31"/>
      <c r="Q2260" s="31"/>
      <c r="R2260" s="31"/>
    </row>
    <row r="2261" spans="6:18" x14ac:dyDescent="0.25">
      <c r="F2261" s="31"/>
      <c r="G2261" s="31"/>
      <c r="H2261" s="31"/>
      <c r="I2261" s="31"/>
      <c r="J2261" s="31"/>
      <c r="K2261" s="31"/>
      <c r="L2261" s="31"/>
      <c r="M2261" s="31"/>
      <c r="N2261" s="31"/>
      <c r="O2261" s="31"/>
      <c r="P2261" s="31"/>
      <c r="Q2261" s="31"/>
      <c r="R2261" s="31"/>
    </row>
    <row r="2262" spans="6:18" x14ac:dyDescent="0.25">
      <c r="F2262" s="31"/>
      <c r="G2262" s="31"/>
      <c r="H2262" s="31"/>
      <c r="I2262" s="31"/>
      <c r="J2262" s="31"/>
      <c r="K2262" s="31"/>
      <c r="L2262" s="31"/>
      <c r="M2262" s="31"/>
      <c r="N2262" s="31"/>
      <c r="O2262" s="31"/>
      <c r="P2262" s="31"/>
      <c r="Q2262" s="31"/>
      <c r="R2262" s="31"/>
    </row>
    <row r="2263" spans="6:18" x14ac:dyDescent="0.25">
      <c r="F2263" s="31"/>
      <c r="G2263" s="31"/>
      <c r="H2263" s="31"/>
      <c r="I2263" s="31"/>
      <c r="J2263" s="31"/>
      <c r="K2263" s="31"/>
      <c r="L2263" s="31"/>
      <c r="M2263" s="31"/>
      <c r="N2263" s="31"/>
      <c r="O2263" s="31"/>
      <c r="P2263" s="31"/>
      <c r="Q2263" s="31"/>
      <c r="R2263" s="31"/>
    </row>
    <row r="2264" spans="6:18" x14ac:dyDescent="0.25">
      <c r="F2264" s="31"/>
      <c r="G2264" s="31"/>
      <c r="H2264" s="31"/>
      <c r="I2264" s="31"/>
      <c r="J2264" s="31"/>
      <c r="K2264" s="31"/>
      <c r="L2264" s="31"/>
      <c r="M2264" s="31"/>
      <c r="N2264" s="31"/>
      <c r="O2264" s="31"/>
      <c r="P2264" s="31"/>
      <c r="Q2264" s="31"/>
      <c r="R2264" s="31"/>
    </row>
    <row r="2265" spans="6:18" x14ac:dyDescent="0.25">
      <c r="F2265" s="31"/>
      <c r="G2265" s="31"/>
      <c r="H2265" s="31"/>
      <c r="I2265" s="31"/>
      <c r="J2265" s="31"/>
      <c r="K2265" s="31"/>
      <c r="L2265" s="31"/>
      <c r="M2265" s="31"/>
      <c r="N2265" s="31"/>
      <c r="O2265" s="31"/>
      <c r="P2265" s="31"/>
      <c r="Q2265" s="31"/>
      <c r="R2265" s="31"/>
    </row>
    <row r="2266" spans="6:18" x14ac:dyDescent="0.25">
      <c r="F2266" s="31"/>
      <c r="G2266" s="31"/>
      <c r="H2266" s="31"/>
      <c r="I2266" s="31"/>
      <c r="J2266" s="31"/>
      <c r="K2266" s="31"/>
      <c r="L2266" s="31"/>
      <c r="M2266" s="31"/>
      <c r="N2266" s="31"/>
      <c r="O2266" s="31"/>
      <c r="P2266" s="31"/>
      <c r="Q2266" s="31"/>
      <c r="R2266" s="31"/>
    </row>
    <row r="2267" spans="6:18" x14ac:dyDescent="0.25">
      <c r="F2267" s="31"/>
      <c r="G2267" s="31"/>
      <c r="H2267" s="31"/>
      <c r="I2267" s="31"/>
      <c r="J2267" s="31"/>
      <c r="K2267" s="31"/>
      <c r="L2267" s="31"/>
      <c r="M2267" s="31"/>
      <c r="N2267" s="31"/>
      <c r="O2267" s="31"/>
      <c r="P2267" s="31"/>
      <c r="Q2267" s="31"/>
      <c r="R2267" s="31"/>
    </row>
    <row r="2268" spans="6:18" x14ac:dyDescent="0.25">
      <c r="F2268" s="31"/>
      <c r="G2268" s="31"/>
      <c r="H2268" s="31"/>
      <c r="I2268" s="31"/>
      <c r="J2268" s="31"/>
      <c r="K2268" s="31"/>
      <c r="L2268" s="31"/>
      <c r="M2268" s="31"/>
      <c r="N2268" s="31"/>
      <c r="O2268" s="31"/>
      <c r="P2268" s="31"/>
      <c r="Q2268" s="31"/>
      <c r="R2268" s="31"/>
    </row>
    <row r="2269" spans="6:18" x14ac:dyDescent="0.25">
      <c r="F2269" s="31"/>
      <c r="G2269" s="31"/>
      <c r="H2269" s="31"/>
      <c r="I2269" s="31"/>
      <c r="J2269" s="31"/>
      <c r="K2269" s="31"/>
      <c r="L2269" s="31"/>
      <c r="M2269" s="31"/>
      <c r="N2269" s="31"/>
      <c r="O2269" s="31"/>
      <c r="P2269" s="31"/>
      <c r="Q2269" s="31"/>
      <c r="R2269" s="31"/>
    </row>
    <row r="2270" spans="6:18" x14ac:dyDescent="0.25">
      <c r="F2270" s="31"/>
      <c r="G2270" s="31"/>
      <c r="H2270" s="31"/>
      <c r="I2270" s="31"/>
      <c r="J2270" s="31"/>
      <c r="K2270" s="31"/>
      <c r="L2270" s="31"/>
      <c r="M2270" s="31"/>
      <c r="N2270" s="31"/>
      <c r="O2270" s="31"/>
      <c r="P2270" s="31"/>
      <c r="Q2270" s="31"/>
      <c r="R2270" s="31"/>
    </row>
    <row r="2271" spans="6:18" x14ac:dyDescent="0.25">
      <c r="F2271" s="31"/>
      <c r="G2271" s="31"/>
      <c r="H2271" s="31"/>
      <c r="I2271" s="31"/>
      <c r="J2271" s="31"/>
      <c r="K2271" s="31"/>
      <c r="L2271" s="31"/>
      <c r="M2271" s="31"/>
      <c r="N2271" s="31"/>
      <c r="O2271" s="31"/>
      <c r="P2271" s="31"/>
      <c r="Q2271" s="31"/>
      <c r="R2271" s="31"/>
    </row>
    <row r="2272" spans="6:18" x14ac:dyDescent="0.25">
      <c r="F2272" s="31"/>
      <c r="G2272" s="31"/>
      <c r="H2272" s="31"/>
      <c r="I2272" s="31"/>
      <c r="J2272" s="31"/>
      <c r="K2272" s="31"/>
      <c r="L2272" s="31"/>
      <c r="M2272" s="31"/>
      <c r="N2272" s="31"/>
      <c r="O2272" s="31"/>
      <c r="P2272" s="31"/>
      <c r="Q2272" s="31"/>
      <c r="R2272" s="31"/>
    </row>
    <row r="2273" spans="6:18" x14ac:dyDescent="0.25">
      <c r="F2273" s="31"/>
      <c r="G2273" s="31"/>
      <c r="H2273" s="31"/>
      <c r="I2273" s="31"/>
      <c r="J2273" s="31"/>
      <c r="K2273" s="31"/>
      <c r="L2273" s="31"/>
      <c r="M2273" s="31"/>
      <c r="N2273" s="31"/>
      <c r="O2273" s="31"/>
      <c r="P2273" s="31"/>
      <c r="Q2273" s="31"/>
      <c r="R2273" s="31"/>
    </row>
    <row r="2274" spans="6:18" x14ac:dyDescent="0.25">
      <c r="F2274" s="31"/>
      <c r="G2274" s="31"/>
      <c r="H2274" s="31"/>
      <c r="I2274" s="31"/>
      <c r="J2274" s="31"/>
      <c r="K2274" s="31"/>
      <c r="L2274" s="31"/>
      <c r="M2274" s="31"/>
      <c r="N2274" s="31"/>
      <c r="O2274" s="31"/>
      <c r="P2274" s="31"/>
      <c r="Q2274" s="31"/>
      <c r="R2274" s="31"/>
    </row>
    <row r="2275" spans="6:18" x14ac:dyDescent="0.25">
      <c r="F2275" s="31"/>
      <c r="G2275" s="31"/>
      <c r="H2275" s="31"/>
      <c r="I2275" s="31"/>
      <c r="J2275" s="31"/>
      <c r="K2275" s="31"/>
      <c r="L2275" s="31"/>
      <c r="M2275" s="31"/>
      <c r="N2275" s="31"/>
      <c r="O2275" s="31"/>
      <c r="P2275" s="31"/>
      <c r="Q2275" s="31"/>
      <c r="R2275" s="31"/>
    </row>
    <row r="2276" spans="6:18" x14ac:dyDescent="0.25">
      <c r="F2276" s="31"/>
      <c r="G2276" s="31"/>
      <c r="H2276" s="31"/>
      <c r="I2276" s="31"/>
      <c r="J2276" s="31"/>
      <c r="K2276" s="31"/>
      <c r="L2276" s="31"/>
      <c r="M2276" s="31"/>
      <c r="N2276" s="31"/>
      <c r="O2276" s="31"/>
      <c r="P2276" s="31"/>
      <c r="Q2276" s="31"/>
      <c r="R2276" s="31"/>
    </row>
    <row r="2277" spans="6:18" x14ac:dyDescent="0.25">
      <c r="F2277" s="31"/>
      <c r="G2277" s="31"/>
      <c r="H2277" s="31"/>
      <c r="I2277" s="31"/>
      <c r="J2277" s="31"/>
      <c r="K2277" s="31"/>
      <c r="L2277" s="31"/>
      <c r="M2277" s="31"/>
      <c r="N2277" s="31"/>
      <c r="O2277" s="31"/>
      <c r="P2277" s="31"/>
      <c r="Q2277" s="31"/>
      <c r="R2277" s="31"/>
    </row>
    <row r="2278" spans="6:18" x14ac:dyDescent="0.25">
      <c r="F2278" s="31"/>
      <c r="G2278" s="31"/>
      <c r="H2278" s="31"/>
      <c r="I2278" s="31"/>
      <c r="J2278" s="31"/>
      <c r="K2278" s="31"/>
      <c r="L2278" s="31"/>
      <c r="M2278" s="31"/>
      <c r="N2278" s="31"/>
      <c r="O2278" s="31"/>
      <c r="P2278" s="31"/>
      <c r="Q2278" s="31"/>
      <c r="R2278" s="31"/>
    </row>
    <row r="2279" spans="6:18" x14ac:dyDescent="0.25">
      <c r="F2279" s="31"/>
      <c r="G2279" s="31"/>
      <c r="H2279" s="31"/>
      <c r="I2279" s="31"/>
      <c r="J2279" s="31"/>
      <c r="K2279" s="31"/>
      <c r="L2279" s="31"/>
      <c r="M2279" s="31"/>
      <c r="N2279" s="31"/>
      <c r="O2279" s="31"/>
      <c r="P2279" s="31"/>
      <c r="Q2279" s="31"/>
      <c r="R2279" s="31"/>
    </row>
    <row r="2280" spans="6:18" x14ac:dyDescent="0.25">
      <c r="F2280" s="31"/>
      <c r="G2280" s="31"/>
      <c r="H2280" s="31"/>
      <c r="I2280" s="31"/>
      <c r="J2280" s="31"/>
      <c r="K2280" s="31"/>
      <c r="L2280" s="31"/>
      <c r="M2280" s="31"/>
      <c r="N2280" s="31"/>
      <c r="O2280" s="31"/>
      <c r="P2280" s="31"/>
      <c r="Q2280" s="31"/>
      <c r="R2280" s="31"/>
    </row>
    <row r="2281" spans="6:18" x14ac:dyDescent="0.25">
      <c r="F2281" s="31"/>
      <c r="G2281" s="31"/>
      <c r="H2281" s="31"/>
      <c r="I2281" s="31"/>
      <c r="J2281" s="31"/>
      <c r="K2281" s="31"/>
      <c r="L2281" s="31"/>
      <c r="M2281" s="31"/>
      <c r="N2281" s="31"/>
      <c r="O2281" s="31"/>
      <c r="P2281" s="31"/>
      <c r="Q2281" s="31"/>
      <c r="R2281" s="31"/>
    </row>
    <row r="2282" spans="6:18" x14ac:dyDescent="0.25">
      <c r="F2282" s="31"/>
      <c r="G2282" s="31"/>
      <c r="H2282" s="31"/>
      <c r="I2282" s="31"/>
      <c r="J2282" s="31"/>
      <c r="K2282" s="31"/>
      <c r="L2282" s="31"/>
      <c r="M2282" s="31"/>
      <c r="N2282" s="31"/>
      <c r="O2282" s="31"/>
      <c r="P2282" s="31"/>
      <c r="Q2282" s="31"/>
      <c r="R2282" s="31"/>
    </row>
    <row r="2283" spans="6:18" x14ac:dyDescent="0.25">
      <c r="F2283" s="31"/>
      <c r="G2283" s="31"/>
      <c r="H2283" s="31"/>
      <c r="I2283" s="31"/>
      <c r="J2283" s="31"/>
      <c r="K2283" s="31"/>
      <c r="L2283" s="31"/>
      <c r="M2283" s="31"/>
      <c r="N2283" s="31"/>
      <c r="O2283" s="31"/>
      <c r="P2283" s="31"/>
      <c r="Q2283" s="31"/>
      <c r="R2283" s="31"/>
    </row>
    <row r="2284" spans="6:18" x14ac:dyDescent="0.25">
      <c r="F2284" s="31"/>
      <c r="G2284" s="31"/>
      <c r="H2284" s="31"/>
      <c r="I2284" s="31"/>
      <c r="J2284" s="31"/>
      <c r="K2284" s="31"/>
      <c r="L2284" s="31"/>
      <c r="M2284" s="31"/>
      <c r="N2284" s="31"/>
      <c r="O2284" s="31"/>
      <c r="P2284" s="31"/>
      <c r="Q2284" s="31"/>
      <c r="R2284" s="31"/>
    </row>
    <row r="2285" spans="6:18" x14ac:dyDescent="0.25">
      <c r="F2285" s="31"/>
      <c r="G2285" s="31"/>
      <c r="H2285" s="31"/>
      <c r="I2285" s="31"/>
      <c r="J2285" s="31"/>
      <c r="K2285" s="31"/>
      <c r="L2285" s="31"/>
      <c r="M2285" s="31"/>
      <c r="N2285" s="31"/>
      <c r="O2285" s="31"/>
      <c r="P2285" s="31"/>
      <c r="Q2285" s="31"/>
      <c r="R2285" s="31"/>
    </row>
    <row r="2286" spans="6:18" x14ac:dyDescent="0.25">
      <c r="F2286" s="31"/>
      <c r="G2286" s="31"/>
      <c r="H2286" s="31"/>
      <c r="I2286" s="31"/>
      <c r="J2286" s="31"/>
      <c r="K2286" s="31"/>
      <c r="L2286" s="31"/>
      <c r="M2286" s="31"/>
      <c r="N2286" s="31"/>
      <c r="O2286" s="31"/>
      <c r="P2286" s="31"/>
      <c r="Q2286" s="31"/>
      <c r="R2286" s="31"/>
    </row>
    <row r="2287" spans="6:18" x14ac:dyDescent="0.25">
      <c r="F2287" s="31"/>
      <c r="G2287" s="31"/>
      <c r="H2287" s="31"/>
      <c r="I2287" s="31"/>
      <c r="J2287" s="31"/>
      <c r="K2287" s="31"/>
      <c r="L2287" s="31"/>
      <c r="M2287" s="31"/>
      <c r="N2287" s="31"/>
      <c r="O2287" s="31"/>
      <c r="P2287" s="31"/>
      <c r="Q2287" s="31"/>
      <c r="R2287" s="31"/>
    </row>
    <row r="2288" spans="6:18" x14ac:dyDescent="0.25">
      <c r="F2288" s="31"/>
      <c r="G2288" s="31"/>
      <c r="H2288" s="31"/>
      <c r="I2288" s="31"/>
      <c r="J2288" s="31"/>
      <c r="K2288" s="31"/>
      <c r="L2288" s="31"/>
      <c r="M2288" s="31"/>
      <c r="N2288" s="31"/>
      <c r="O2288" s="31"/>
      <c r="P2288" s="31"/>
      <c r="Q2288" s="31"/>
      <c r="R2288" s="31"/>
    </row>
    <row r="2289" spans="6:18" x14ac:dyDescent="0.25">
      <c r="F2289" s="31"/>
      <c r="G2289" s="31"/>
      <c r="H2289" s="31"/>
      <c r="I2289" s="31"/>
      <c r="J2289" s="31"/>
      <c r="K2289" s="31"/>
      <c r="L2289" s="31"/>
      <c r="M2289" s="31"/>
      <c r="N2289" s="31"/>
      <c r="O2289" s="31"/>
      <c r="P2289" s="31"/>
      <c r="Q2289" s="31"/>
      <c r="R2289" s="31"/>
    </row>
    <row r="2290" spans="6:18" x14ac:dyDescent="0.25">
      <c r="F2290" s="31"/>
      <c r="G2290" s="31"/>
      <c r="H2290" s="31"/>
      <c r="I2290" s="31"/>
      <c r="J2290" s="31"/>
      <c r="K2290" s="31"/>
      <c r="L2290" s="31"/>
      <c r="M2290" s="31"/>
      <c r="N2290" s="31"/>
      <c r="O2290" s="31"/>
      <c r="P2290" s="31"/>
      <c r="Q2290" s="31"/>
      <c r="R2290" s="31"/>
    </row>
    <row r="2291" spans="6:18" x14ac:dyDescent="0.25">
      <c r="F2291" s="31"/>
      <c r="G2291" s="31"/>
      <c r="H2291" s="31"/>
      <c r="I2291" s="31"/>
      <c r="J2291" s="31"/>
      <c r="K2291" s="31"/>
      <c r="L2291" s="31"/>
      <c r="M2291" s="31"/>
      <c r="N2291" s="31"/>
      <c r="O2291" s="31"/>
      <c r="P2291" s="31"/>
      <c r="Q2291" s="31"/>
      <c r="R2291" s="31"/>
    </row>
    <row r="2292" spans="6:18" x14ac:dyDescent="0.25">
      <c r="F2292" s="31"/>
      <c r="G2292" s="31"/>
      <c r="H2292" s="31"/>
      <c r="I2292" s="31"/>
      <c r="J2292" s="31"/>
      <c r="K2292" s="31"/>
      <c r="L2292" s="31"/>
      <c r="M2292" s="31"/>
      <c r="N2292" s="31"/>
      <c r="O2292" s="31"/>
      <c r="P2292" s="31"/>
      <c r="Q2292" s="31"/>
      <c r="R2292" s="31"/>
    </row>
    <row r="2293" spans="6:18" x14ac:dyDescent="0.25">
      <c r="F2293" s="31"/>
      <c r="G2293" s="31"/>
      <c r="H2293" s="31"/>
      <c r="I2293" s="31"/>
      <c r="J2293" s="31"/>
      <c r="K2293" s="31"/>
      <c r="L2293" s="31"/>
      <c r="M2293" s="31"/>
      <c r="N2293" s="31"/>
      <c r="O2293" s="31"/>
      <c r="P2293" s="31"/>
      <c r="Q2293" s="31"/>
      <c r="R2293" s="31"/>
    </row>
    <row r="2294" spans="6:18" x14ac:dyDescent="0.25">
      <c r="F2294" s="31"/>
      <c r="G2294" s="31"/>
      <c r="H2294" s="31"/>
      <c r="I2294" s="31"/>
      <c r="J2294" s="31"/>
      <c r="K2294" s="31"/>
      <c r="L2294" s="31"/>
      <c r="M2294" s="31"/>
      <c r="N2294" s="31"/>
      <c r="O2294" s="31"/>
      <c r="P2294" s="31"/>
      <c r="Q2294" s="31"/>
      <c r="R2294" s="31"/>
    </row>
    <row r="2295" spans="6:18" x14ac:dyDescent="0.25">
      <c r="F2295" s="31"/>
      <c r="G2295" s="31"/>
      <c r="H2295" s="31"/>
      <c r="I2295" s="31"/>
      <c r="J2295" s="31"/>
      <c r="K2295" s="31"/>
      <c r="L2295" s="31"/>
      <c r="M2295" s="31"/>
      <c r="N2295" s="31"/>
      <c r="O2295" s="31"/>
      <c r="P2295" s="31"/>
      <c r="Q2295" s="31"/>
      <c r="R2295" s="31"/>
    </row>
    <row r="2296" spans="6:18" x14ac:dyDescent="0.25">
      <c r="F2296" s="31"/>
      <c r="G2296" s="31"/>
      <c r="H2296" s="31"/>
      <c r="I2296" s="31"/>
      <c r="J2296" s="31"/>
      <c r="K2296" s="31"/>
      <c r="L2296" s="31"/>
      <c r="M2296" s="31"/>
      <c r="N2296" s="31"/>
      <c r="O2296" s="31"/>
      <c r="P2296" s="31"/>
      <c r="Q2296" s="31"/>
      <c r="R2296" s="31"/>
    </row>
    <row r="2297" spans="6:18" x14ac:dyDescent="0.25">
      <c r="F2297" s="31"/>
      <c r="G2297" s="31"/>
      <c r="H2297" s="31"/>
      <c r="I2297" s="31"/>
      <c r="J2297" s="31"/>
      <c r="K2297" s="31"/>
      <c r="L2297" s="31"/>
      <c r="M2297" s="31"/>
      <c r="N2297" s="31"/>
      <c r="O2297" s="31"/>
      <c r="P2297" s="31"/>
      <c r="Q2297" s="31"/>
      <c r="R2297" s="31"/>
    </row>
    <row r="2298" spans="6:18" x14ac:dyDescent="0.25">
      <c r="F2298" s="31"/>
      <c r="G2298" s="31"/>
      <c r="H2298" s="31"/>
      <c r="I2298" s="31"/>
      <c r="J2298" s="31"/>
      <c r="K2298" s="31"/>
      <c r="L2298" s="31"/>
      <c r="M2298" s="31"/>
      <c r="N2298" s="31"/>
      <c r="O2298" s="31"/>
      <c r="P2298" s="31"/>
      <c r="Q2298" s="31"/>
      <c r="R2298" s="31"/>
    </row>
    <row r="2299" spans="6:18" x14ac:dyDescent="0.25">
      <c r="F2299" s="31"/>
      <c r="G2299" s="31"/>
      <c r="H2299" s="31"/>
      <c r="I2299" s="31"/>
      <c r="J2299" s="31"/>
      <c r="K2299" s="31"/>
      <c r="L2299" s="31"/>
      <c r="M2299" s="31"/>
      <c r="N2299" s="31"/>
      <c r="O2299" s="31"/>
      <c r="P2299" s="31"/>
      <c r="Q2299" s="31"/>
      <c r="R2299" s="31"/>
    </row>
    <row r="2300" spans="6:18" x14ac:dyDescent="0.25">
      <c r="F2300" s="31"/>
      <c r="G2300" s="31"/>
      <c r="H2300" s="31"/>
      <c r="I2300" s="31"/>
      <c r="J2300" s="31"/>
      <c r="K2300" s="31"/>
      <c r="L2300" s="31"/>
      <c r="M2300" s="31"/>
      <c r="N2300" s="31"/>
      <c r="O2300" s="31"/>
      <c r="P2300" s="31"/>
      <c r="Q2300" s="31"/>
      <c r="R2300" s="31"/>
    </row>
    <row r="2301" spans="6:18" x14ac:dyDescent="0.25">
      <c r="F2301" s="31"/>
      <c r="G2301" s="31"/>
      <c r="H2301" s="31"/>
      <c r="I2301" s="31"/>
      <c r="J2301" s="31"/>
      <c r="K2301" s="31"/>
      <c r="L2301" s="31"/>
      <c r="M2301" s="31"/>
      <c r="N2301" s="31"/>
      <c r="O2301" s="31"/>
      <c r="P2301" s="31"/>
      <c r="Q2301" s="31"/>
      <c r="R2301" s="31"/>
    </row>
    <row r="2302" spans="6:18" x14ac:dyDescent="0.25">
      <c r="F2302" s="31"/>
      <c r="G2302" s="31"/>
      <c r="H2302" s="31"/>
      <c r="I2302" s="31"/>
      <c r="J2302" s="31"/>
      <c r="K2302" s="31"/>
      <c r="L2302" s="31"/>
      <c r="M2302" s="31"/>
      <c r="N2302" s="31"/>
      <c r="O2302" s="31"/>
      <c r="P2302" s="31"/>
      <c r="Q2302" s="31"/>
      <c r="R2302" s="31"/>
    </row>
    <row r="2303" spans="6:18" x14ac:dyDescent="0.25">
      <c r="F2303" s="31"/>
      <c r="G2303" s="31"/>
      <c r="H2303" s="31"/>
      <c r="I2303" s="31"/>
      <c r="J2303" s="31"/>
      <c r="K2303" s="31"/>
      <c r="L2303" s="31"/>
      <c r="M2303" s="31"/>
      <c r="N2303" s="31"/>
      <c r="O2303" s="31"/>
      <c r="P2303" s="31"/>
      <c r="Q2303" s="31"/>
      <c r="R2303" s="31"/>
    </row>
    <row r="2304" spans="6:18" x14ac:dyDescent="0.25">
      <c r="F2304" s="31"/>
      <c r="G2304" s="31"/>
      <c r="H2304" s="31"/>
      <c r="I2304" s="31"/>
      <c r="J2304" s="31"/>
      <c r="K2304" s="31"/>
      <c r="L2304" s="31"/>
      <c r="M2304" s="31"/>
      <c r="N2304" s="31"/>
      <c r="O2304" s="31"/>
      <c r="P2304" s="31"/>
      <c r="Q2304" s="31"/>
      <c r="R2304" s="31"/>
    </row>
    <row r="2305" spans="6:18" x14ac:dyDescent="0.25">
      <c r="F2305" s="31"/>
      <c r="G2305" s="31"/>
      <c r="H2305" s="31"/>
      <c r="I2305" s="31"/>
      <c r="J2305" s="31"/>
      <c r="K2305" s="31"/>
      <c r="L2305" s="31"/>
      <c r="M2305" s="31"/>
      <c r="N2305" s="31"/>
      <c r="O2305" s="31"/>
      <c r="P2305" s="31"/>
      <c r="Q2305" s="31"/>
      <c r="R2305" s="31"/>
    </row>
    <row r="2306" spans="6:18" x14ac:dyDescent="0.25">
      <c r="F2306" s="31"/>
      <c r="G2306" s="31"/>
      <c r="H2306" s="31"/>
      <c r="I2306" s="31"/>
      <c r="J2306" s="31"/>
      <c r="K2306" s="31"/>
      <c r="L2306" s="31"/>
      <c r="M2306" s="31"/>
      <c r="N2306" s="31"/>
      <c r="O2306" s="31"/>
      <c r="P2306" s="31"/>
      <c r="Q2306" s="31"/>
      <c r="R2306" s="31"/>
    </row>
    <row r="2307" spans="6:18" x14ac:dyDescent="0.25">
      <c r="F2307" s="31"/>
      <c r="G2307" s="31"/>
      <c r="H2307" s="31"/>
      <c r="I2307" s="31"/>
      <c r="J2307" s="31"/>
      <c r="K2307" s="31"/>
      <c r="L2307" s="31"/>
      <c r="M2307" s="31"/>
      <c r="N2307" s="31"/>
      <c r="O2307" s="31"/>
      <c r="P2307" s="31"/>
      <c r="Q2307" s="31"/>
      <c r="R2307" s="31"/>
    </row>
    <row r="2308" spans="6:18" x14ac:dyDescent="0.25">
      <c r="F2308" s="31"/>
      <c r="G2308" s="31"/>
      <c r="H2308" s="31"/>
      <c r="I2308" s="31"/>
      <c r="J2308" s="31"/>
      <c r="K2308" s="31"/>
      <c r="L2308" s="31"/>
      <c r="M2308" s="31"/>
      <c r="N2308" s="31"/>
      <c r="O2308" s="31"/>
      <c r="P2308" s="31"/>
      <c r="Q2308" s="31"/>
      <c r="R2308" s="31"/>
    </row>
    <row r="2309" spans="6:18" x14ac:dyDescent="0.25">
      <c r="F2309" s="31"/>
      <c r="G2309" s="31"/>
      <c r="H2309" s="31"/>
      <c r="I2309" s="31"/>
      <c r="J2309" s="31"/>
      <c r="K2309" s="31"/>
      <c r="L2309" s="31"/>
      <c r="M2309" s="31"/>
      <c r="N2309" s="31"/>
      <c r="O2309" s="31"/>
      <c r="P2309" s="31"/>
      <c r="Q2309" s="31"/>
      <c r="R2309" s="31"/>
    </row>
    <row r="2310" spans="6:18" x14ac:dyDescent="0.25">
      <c r="F2310" s="31"/>
      <c r="G2310" s="31"/>
      <c r="H2310" s="31"/>
      <c r="I2310" s="31"/>
      <c r="J2310" s="31"/>
      <c r="K2310" s="31"/>
      <c r="L2310" s="31"/>
      <c r="M2310" s="31"/>
      <c r="N2310" s="31"/>
      <c r="O2310" s="31"/>
      <c r="P2310" s="31"/>
      <c r="Q2310" s="31"/>
      <c r="R2310" s="31"/>
    </row>
    <row r="2311" spans="6:18" x14ac:dyDescent="0.25">
      <c r="F2311" s="31"/>
      <c r="G2311" s="31"/>
      <c r="H2311" s="31"/>
      <c r="I2311" s="31"/>
      <c r="J2311" s="31"/>
      <c r="K2311" s="31"/>
      <c r="L2311" s="31"/>
      <c r="M2311" s="31"/>
      <c r="N2311" s="31"/>
      <c r="O2311" s="31"/>
      <c r="P2311" s="31"/>
      <c r="Q2311" s="31"/>
      <c r="R2311" s="31"/>
    </row>
    <row r="2312" spans="6:18" x14ac:dyDescent="0.25">
      <c r="F2312" s="31"/>
      <c r="G2312" s="31"/>
      <c r="H2312" s="31"/>
      <c r="I2312" s="31"/>
      <c r="J2312" s="31"/>
      <c r="K2312" s="31"/>
      <c r="L2312" s="31"/>
      <c r="M2312" s="31"/>
      <c r="N2312" s="31"/>
      <c r="O2312" s="31"/>
      <c r="P2312" s="31"/>
      <c r="Q2312" s="31"/>
      <c r="R2312" s="31"/>
    </row>
    <row r="2313" spans="6:18" x14ac:dyDescent="0.25">
      <c r="F2313" s="31"/>
      <c r="G2313" s="31"/>
      <c r="H2313" s="31"/>
      <c r="I2313" s="31"/>
      <c r="J2313" s="31"/>
      <c r="K2313" s="31"/>
      <c r="L2313" s="31"/>
      <c r="M2313" s="31"/>
      <c r="N2313" s="31"/>
      <c r="O2313" s="31"/>
      <c r="P2313" s="31"/>
      <c r="Q2313" s="31"/>
      <c r="R2313" s="31"/>
    </row>
    <row r="2314" spans="6:18" x14ac:dyDescent="0.25">
      <c r="F2314" s="31"/>
      <c r="G2314" s="31"/>
      <c r="H2314" s="31"/>
      <c r="I2314" s="31"/>
      <c r="J2314" s="31"/>
      <c r="K2314" s="31"/>
      <c r="L2314" s="31"/>
      <c r="M2314" s="31"/>
      <c r="N2314" s="31"/>
      <c r="O2314" s="31"/>
      <c r="P2314" s="31"/>
      <c r="Q2314" s="31"/>
      <c r="R2314" s="31"/>
    </row>
    <row r="2315" spans="6:18" x14ac:dyDescent="0.25">
      <c r="F2315" s="31"/>
      <c r="G2315" s="31"/>
      <c r="H2315" s="31"/>
      <c r="I2315" s="31"/>
      <c r="J2315" s="31"/>
      <c r="K2315" s="31"/>
      <c r="L2315" s="31"/>
      <c r="M2315" s="31"/>
      <c r="N2315" s="31"/>
      <c r="O2315" s="31"/>
      <c r="P2315" s="31"/>
      <c r="Q2315" s="31"/>
      <c r="R2315" s="31"/>
    </row>
    <row r="2316" spans="6:18" x14ac:dyDescent="0.25">
      <c r="F2316" s="31"/>
      <c r="G2316" s="31"/>
      <c r="H2316" s="31"/>
      <c r="I2316" s="31"/>
      <c r="J2316" s="31"/>
      <c r="K2316" s="31"/>
      <c r="L2316" s="31"/>
      <c r="M2316" s="31"/>
      <c r="N2316" s="31"/>
      <c r="O2316" s="31"/>
      <c r="P2316" s="31"/>
      <c r="Q2316" s="31"/>
      <c r="R2316" s="31"/>
    </row>
    <row r="2317" spans="6:18" x14ac:dyDescent="0.25">
      <c r="F2317" s="31"/>
      <c r="G2317" s="31"/>
      <c r="H2317" s="31"/>
      <c r="I2317" s="31"/>
      <c r="J2317" s="31"/>
      <c r="K2317" s="31"/>
      <c r="L2317" s="31"/>
      <c r="M2317" s="31"/>
      <c r="N2317" s="31"/>
      <c r="O2317" s="31"/>
      <c r="P2317" s="31"/>
      <c r="Q2317" s="31"/>
      <c r="R2317" s="31"/>
    </row>
    <row r="2318" spans="6:18" x14ac:dyDescent="0.25">
      <c r="F2318" s="31"/>
      <c r="G2318" s="31"/>
      <c r="H2318" s="31"/>
      <c r="I2318" s="31"/>
      <c r="J2318" s="31"/>
      <c r="K2318" s="31"/>
      <c r="L2318" s="31"/>
      <c r="M2318" s="31"/>
      <c r="N2318" s="31"/>
      <c r="O2318" s="31"/>
      <c r="P2318" s="31"/>
      <c r="Q2318" s="31"/>
      <c r="R2318" s="31"/>
    </row>
    <row r="2319" spans="6:18" x14ac:dyDescent="0.25">
      <c r="F2319" s="31"/>
      <c r="G2319" s="31"/>
      <c r="H2319" s="31"/>
      <c r="I2319" s="31"/>
      <c r="J2319" s="31"/>
      <c r="K2319" s="31"/>
      <c r="L2319" s="31"/>
      <c r="M2319" s="31"/>
      <c r="N2319" s="31"/>
      <c r="O2319" s="31"/>
      <c r="P2319" s="31"/>
      <c r="Q2319" s="31"/>
      <c r="R2319" s="31"/>
    </row>
    <row r="2320" spans="6:18" x14ac:dyDescent="0.25">
      <c r="F2320" s="31"/>
      <c r="G2320" s="31"/>
      <c r="H2320" s="31"/>
      <c r="I2320" s="31"/>
      <c r="J2320" s="31"/>
      <c r="K2320" s="31"/>
      <c r="L2320" s="31"/>
      <c r="M2320" s="31"/>
      <c r="N2320" s="31"/>
      <c r="O2320" s="31"/>
      <c r="P2320" s="31"/>
      <c r="Q2320" s="31"/>
      <c r="R2320" s="31"/>
    </row>
    <row r="2321" spans="6:18" x14ac:dyDescent="0.25">
      <c r="F2321" s="31"/>
      <c r="G2321" s="31"/>
      <c r="H2321" s="31"/>
      <c r="I2321" s="31"/>
      <c r="J2321" s="31"/>
      <c r="K2321" s="31"/>
      <c r="L2321" s="31"/>
      <c r="M2321" s="31"/>
      <c r="N2321" s="31"/>
      <c r="O2321" s="31"/>
      <c r="P2321" s="31"/>
      <c r="Q2321" s="31"/>
      <c r="R2321" s="31"/>
    </row>
    <row r="2322" spans="6:18" x14ac:dyDescent="0.25">
      <c r="F2322" s="31"/>
      <c r="G2322" s="31"/>
      <c r="H2322" s="31"/>
      <c r="I2322" s="31"/>
      <c r="J2322" s="31"/>
      <c r="K2322" s="31"/>
      <c r="L2322" s="31"/>
      <c r="M2322" s="31"/>
      <c r="N2322" s="31"/>
      <c r="O2322" s="31"/>
      <c r="P2322" s="31"/>
      <c r="Q2322" s="31"/>
      <c r="R2322" s="31"/>
    </row>
    <row r="2323" spans="6:18" x14ac:dyDescent="0.25">
      <c r="F2323" s="31"/>
      <c r="G2323" s="31"/>
      <c r="H2323" s="31"/>
      <c r="I2323" s="31"/>
      <c r="J2323" s="31"/>
      <c r="K2323" s="31"/>
      <c r="L2323" s="31"/>
      <c r="M2323" s="31"/>
      <c r="N2323" s="31"/>
      <c r="O2323" s="31"/>
      <c r="P2323" s="31"/>
      <c r="Q2323" s="31"/>
      <c r="R2323" s="31"/>
    </row>
    <row r="2324" spans="6:18" x14ac:dyDescent="0.25">
      <c r="F2324" s="31"/>
      <c r="G2324" s="31"/>
      <c r="H2324" s="31"/>
      <c r="I2324" s="31"/>
      <c r="J2324" s="31"/>
      <c r="K2324" s="31"/>
      <c r="L2324" s="31"/>
      <c r="M2324" s="31"/>
      <c r="N2324" s="31"/>
      <c r="O2324" s="31"/>
      <c r="P2324" s="31"/>
      <c r="Q2324" s="31"/>
      <c r="R2324" s="31"/>
    </row>
    <row r="2325" spans="6:18" x14ac:dyDescent="0.25">
      <c r="F2325" s="31"/>
      <c r="G2325" s="31"/>
      <c r="H2325" s="31"/>
      <c r="I2325" s="31"/>
      <c r="J2325" s="31"/>
      <c r="K2325" s="31"/>
      <c r="L2325" s="31"/>
      <c r="M2325" s="31"/>
      <c r="N2325" s="31"/>
      <c r="O2325" s="31"/>
      <c r="P2325" s="31"/>
      <c r="Q2325" s="31"/>
      <c r="R2325" s="31"/>
    </row>
    <row r="2326" spans="6:18" x14ac:dyDescent="0.25">
      <c r="F2326" s="31"/>
      <c r="G2326" s="31"/>
      <c r="H2326" s="31"/>
      <c r="I2326" s="31"/>
      <c r="J2326" s="31"/>
      <c r="K2326" s="31"/>
      <c r="L2326" s="31"/>
      <c r="M2326" s="31"/>
      <c r="N2326" s="31"/>
      <c r="O2326" s="31"/>
      <c r="P2326" s="31"/>
      <c r="Q2326" s="31"/>
      <c r="R2326" s="31"/>
    </row>
    <row r="2327" spans="6:18" x14ac:dyDescent="0.25">
      <c r="F2327" s="31"/>
      <c r="G2327" s="31"/>
      <c r="H2327" s="31"/>
      <c r="I2327" s="31"/>
      <c r="J2327" s="31"/>
      <c r="K2327" s="31"/>
      <c r="L2327" s="31"/>
      <c r="M2327" s="31"/>
      <c r="N2327" s="31"/>
      <c r="O2327" s="31"/>
      <c r="P2327" s="31"/>
      <c r="Q2327" s="31"/>
      <c r="R2327" s="31"/>
    </row>
    <row r="2328" spans="6:18" x14ac:dyDescent="0.25">
      <c r="F2328" s="31"/>
      <c r="G2328" s="31"/>
      <c r="H2328" s="31"/>
      <c r="I2328" s="31"/>
      <c r="J2328" s="31"/>
      <c r="K2328" s="31"/>
      <c r="L2328" s="31"/>
      <c r="M2328" s="31"/>
      <c r="N2328" s="31"/>
      <c r="O2328" s="31"/>
      <c r="P2328" s="31"/>
      <c r="Q2328" s="31"/>
      <c r="R2328" s="31"/>
    </row>
    <row r="2329" spans="6:18" x14ac:dyDescent="0.25">
      <c r="F2329" s="31"/>
      <c r="G2329" s="31"/>
      <c r="H2329" s="31"/>
      <c r="I2329" s="31"/>
      <c r="J2329" s="31"/>
      <c r="K2329" s="31"/>
      <c r="L2329" s="31"/>
      <c r="M2329" s="31"/>
      <c r="N2329" s="31"/>
      <c r="O2329" s="31"/>
      <c r="P2329" s="31"/>
      <c r="Q2329" s="31"/>
      <c r="R2329" s="31"/>
    </row>
    <row r="2330" spans="6:18" x14ac:dyDescent="0.25">
      <c r="F2330" s="31"/>
      <c r="G2330" s="31"/>
      <c r="H2330" s="31"/>
      <c r="I2330" s="31"/>
      <c r="J2330" s="31"/>
      <c r="K2330" s="31"/>
      <c r="L2330" s="31"/>
      <c r="M2330" s="31"/>
      <c r="N2330" s="31"/>
      <c r="O2330" s="31"/>
      <c r="P2330" s="31"/>
      <c r="Q2330" s="31"/>
      <c r="R2330" s="31"/>
    </row>
    <row r="2331" spans="6:18" x14ac:dyDescent="0.25">
      <c r="F2331" s="31"/>
      <c r="G2331" s="31"/>
      <c r="H2331" s="31"/>
      <c r="I2331" s="31"/>
      <c r="J2331" s="31"/>
      <c r="K2331" s="31"/>
      <c r="L2331" s="31"/>
      <c r="M2331" s="31"/>
      <c r="N2331" s="31"/>
      <c r="O2331" s="31"/>
      <c r="P2331" s="31"/>
      <c r="Q2331" s="31"/>
      <c r="R2331" s="31"/>
    </row>
    <row r="2332" spans="6:18" x14ac:dyDescent="0.25">
      <c r="F2332" s="31"/>
      <c r="G2332" s="31"/>
      <c r="H2332" s="31"/>
      <c r="I2332" s="31"/>
      <c r="J2332" s="31"/>
      <c r="K2332" s="31"/>
      <c r="L2332" s="31"/>
      <c r="M2332" s="31"/>
      <c r="N2332" s="31"/>
      <c r="O2332" s="31"/>
      <c r="P2332" s="31"/>
      <c r="Q2332" s="31"/>
      <c r="R2332" s="31"/>
    </row>
    <row r="2333" spans="6:18" x14ac:dyDescent="0.25">
      <c r="F2333" s="31"/>
      <c r="G2333" s="31"/>
      <c r="H2333" s="31"/>
      <c r="I2333" s="31"/>
      <c r="J2333" s="31"/>
      <c r="K2333" s="31"/>
      <c r="L2333" s="31"/>
      <c r="M2333" s="31"/>
      <c r="N2333" s="31"/>
      <c r="O2333" s="31"/>
      <c r="P2333" s="31"/>
      <c r="Q2333" s="31"/>
      <c r="R2333" s="31"/>
    </row>
    <row r="2334" spans="6:18" x14ac:dyDescent="0.25">
      <c r="F2334" s="31"/>
      <c r="G2334" s="31"/>
      <c r="H2334" s="31"/>
      <c r="I2334" s="31"/>
      <c r="J2334" s="31"/>
      <c r="K2334" s="31"/>
      <c r="L2334" s="31"/>
      <c r="M2334" s="31"/>
      <c r="N2334" s="31"/>
      <c r="O2334" s="31"/>
      <c r="P2334" s="31"/>
      <c r="Q2334" s="31"/>
      <c r="R2334" s="31"/>
    </row>
    <row r="2335" spans="6:18" x14ac:dyDescent="0.25">
      <c r="F2335" s="31"/>
      <c r="G2335" s="31"/>
      <c r="H2335" s="31"/>
      <c r="I2335" s="31"/>
      <c r="J2335" s="31"/>
      <c r="K2335" s="31"/>
      <c r="L2335" s="31"/>
      <c r="M2335" s="31"/>
      <c r="N2335" s="31"/>
      <c r="O2335" s="31"/>
      <c r="P2335" s="31"/>
      <c r="Q2335" s="31"/>
      <c r="R2335" s="31"/>
    </row>
    <row r="2336" spans="6:18" x14ac:dyDescent="0.25">
      <c r="F2336" s="31"/>
      <c r="G2336" s="31"/>
      <c r="H2336" s="31"/>
      <c r="I2336" s="31"/>
      <c r="J2336" s="31"/>
      <c r="K2336" s="31"/>
      <c r="L2336" s="31"/>
      <c r="M2336" s="31"/>
      <c r="N2336" s="31"/>
      <c r="O2336" s="31"/>
      <c r="P2336" s="31"/>
      <c r="Q2336" s="31"/>
      <c r="R2336" s="31"/>
    </row>
    <row r="2337" spans="6:18" x14ac:dyDescent="0.25">
      <c r="F2337" s="31"/>
      <c r="G2337" s="31"/>
      <c r="H2337" s="31"/>
      <c r="I2337" s="31"/>
      <c r="J2337" s="31"/>
      <c r="K2337" s="31"/>
      <c r="L2337" s="31"/>
      <c r="M2337" s="31"/>
      <c r="N2337" s="31"/>
      <c r="O2337" s="31"/>
      <c r="P2337" s="31"/>
      <c r="Q2337" s="31"/>
      <c r="R2337" s="31"/>
    </row>
    <row r="2338" spans="6:18" x14ac:dyDescent="0.25">
      <c r="F2338" s="31"/>
      <c r="G2338" s="31"/>
      <c r="H2338" s="31"/>
      <c r="I2338" s="31"/>
      <c r="J2338" s="31"/>
      <c r="K2338" s="31"/>
      <c r="L2338" s="31"/>
      <c r="M2338" s="31"/>
      <c r="N2338" s="31"/>
      <c r="O2338" s="31"/>
      <c r="P2338" s="31"/>
      <c r="Q2338" s="31"/>
      <c r="R2338" s="31"/>
    </row>
    <row r="2339" spans="6:18" x14ac:dyDescent="0.25">
      <c r="F2339" s="31"/>
      <c r="G2339" s="31"/>
      <c r="H2339" s="31"/>
      <c r="I2339" s="31"/>
      <c r="J2339" s="31"/>
      <c r="K2339" s="31"/>
      <c r="L2339" s="31"/>
      <c r="M2339" s="31"/>
      <c r="N2339" s="31"/>
      <c r="O2339" s="31"/>
      <c r="P2339" s="31"/>
      <c r="Q2339" s="31"/>
      <c r="R2339" s="31"/>
    </row>
    <row r="2340" spans="6:18" x14ac:dyDescent="0.25">
      <c r="F2340" s="31"/>
      <c r="G2340" s="31"/>
      <c r="H2340" s="31"/>
      <c r="I2340" s="31"/>
      <c r="J2340" s="31"/>
      <c r="K2340" s="31"/>
      <c r="L2340" s="31"/>
      <c r="M2340" s="31"/>
      <c r="N2340" s="31"/>
      <c r="O2340" s="31"/>
      <c r="P2340" s="31"/>
      <c r="Q2340" s="31"/>
      <c r="R2340" s="31"/>
    </row>
    <row r="2341" spans="6:18" x14ac:dyDescent="0.25">
      <c r="F2341" s="31"/>
      <c r="G2341" s="31"/>
      <c r="H2341" s="31"/>
      <c r="I2341" s="31"/>
      <c r="J2341" s="31"/>
      <c r="K2341" s="31"/>
      <c r="L2341" s="31"/>
      <c r="M2341" s="31"/>
      <c r="N2341" s="31"/>
      <c r="O2341" s="31"/>
      <c r="P2341" s="31"/>
      <c r="Q2341" s="31"/>
      <c r="R2341" s="31"/>
    </row>
    <row r="2342" spans="6:18" x14ac:dyDescent="0.25">
      <c r="F2342" s="31"/>
      <c r="G2342" s="31"/>
      <c r="H2342" s="31"/>
      <c r="I2342" s="31"/>
      <c r="J2342" s="31"/>
      <c r="K2342" s="31"/>
      <c r="L2342" s="31"/>
      <c r="M2342" s="31"/>
      <c r="N2342" s="31"/>
      <c r="O2342" s="31"/>
      <c r="P2342" s="31"/>
      <c r="Q2342" s="31"/>
      <c r="R2342" s="31"/>
    </row>
    <row r="2343" spans="6:18" x14ac:dyDescent="0.25">
      <c r="F2343" s="31"/>
      <c r="G2343" s="31"/>
      <c r="H2343" s="31"/>
      <c r="I2343" s="31"/>
      <c r="J2343" s="31"/>
      <c r="K2343" s="31"/>
      <c r="L2343" s="31"/>
      <c r="M2343" s="31"/>
      <c r="N2343" s="31"/>
      <c r="O2343" s="31"/>
      <c r="P2343" s="31"/>
      <c r="Q2343" s="31"/>
      <c r="R2343" s="31"/>
    </row>
    <row r="2344" spans="6:18" x14ac:dyDescent="0.25">
      <c r="F2344" s="31"/>
      <c r="G2344" s="31"/>
      <c r="H2344" s="31"/>
      <c r="I2344" s="31"/>
      <c r="J2344" s="31"/>
      <c r="K2344" s="31"/>
      <c r="L2344" s="31"/>
      <c r="M2344" s="31"/>
      <c r="N2344" s="31"/>
      <c r="O2344" s="31"/>
      <c r="P2344" s="31"/>
      <c r="Q2344" s="31"/>
      <c r="R2344" s="31"/>
    </row>
    <row r="2345" spans="6:18" x14ac:dyDescent="0.25">
      <c r="F2345" s="31"/>
      <c r="G2345" s="31"/>
      <c r="H2345" s="31"/>
      <c r="I2345" s="31"/>
      <c r="J2345" s="31"/>
      <c r="K2345" s="31"/>
      <c r="L2345" s="31"/>
      <c r="M2345" s="31"/>
      <c r="N2345" s="31"/>
      <c r="O2345" s="31"/>
      <c r="P2345" s="31"/>
      <c r="Q2345" s="31"/>
      <c r="R2345" s="31"/>
    </row>
    <row r="2346" spans="6:18" x14ac:dyDescent="0.25">
      <c r="F2346" s="31"/>
      <c r="G2346" s="31"/>
      <c r="H2346" s="31"/>
      <c r="I2346" s="31"/>
      <c r="J2346" s="31"/>
      <c r="K2346" s="31"/>
      <c r="L2346" s="31"/>
      <c r="M2346" s="31"/>
      <c r="N2346" s="31"/>
      <c r="O2346" s="31"/>
      <c r="P2346" s="31"/>
      <c r="Q2346" s="31"/>
      <c r="R2346" s="31"/>
    </row>
    <row r="2347" spans="6:18" x14ac:dyDescent="0.25">
      <c r="F2347" s="31"/>
      <c r="G2347" s="31"/>
      <c r="H2347" s="31"/>
      <c r="I2347" s="31"/>
      <c r="J2347" s="31"/>
      <c r="K2347" s="31"/>
      <c r="L2347" s="31"/>
      <c r="M2347" s="31"/>
      <c r="N2347" s="31"/>
      <c r="O2347" s="31"/>
      <c r="P2347" s="31"/>
      <c r="Q2347" s="31"/>
      <c r="R2347" s="31"/>
    </row>
    <row r="2348" spans="6:18" x14ac:dyDescent="0.25">
      <c r="F2348" s="31"/>
      <c r="G2348" s="31"/>
      <c r="H2348" s="31"/>
      <c r="I2348" s="31"/>
      <c r="J2348" s="31"/>
      <c r="K2348" s="31"/>
      <c r="L2348" s="31"/>
      <c r="M2348" s="31"/>
      <c r="N2348" s="31"/>
      <c r="O2348" s="31"/>
      <c r="P2348" s="31"/>
      <c r="Q2348" s="31"/>
      <c r="R2348" s="31"/>
    </row>
    <row r="2349" spans="6:18" x14ac:dyDescent="0.25">
      <c r="F2349" s="31"/>
      <c r="G2349" s="31"/>
      <c r="H2349" s="31"/>
      <c r="I2349" s="31"/>
      <c r="J2349" s="31"/>
      <c r="K2349" s="31"/>
      <c r="L2349" s="31"/>
      <c r="M2349" s="31"/>
      <c r="N2349" s="31"/>
      <c r="O2349" s="31"/>
      <c r="P2349" s="31"/>
      <c r="Q2349" s="31"/>
      <c r="R2349" s="31"/>
    </row>
    <row r="2350" spans="6:18" x14ac:dyDescent="0.25">
      <c r="F2350" s="31"/>
      <c r="G2350" s="31"/>
      <c r="H2350" s="31"/>
      <c r="I2350" s="31"/>
      <c r="J2350" s="31"/>
      <c r="K2350" s="31"/>
      <c r="L2350" s="31"/>
      <c r="M2350" s="31"/>
      <c r="N2350" s="31"/>
      <c r="O2350" s="31"/>
      <c r="P2350" s="31"/>
      <c r="Q2350" s="31"/>
      <c r="R2350" s="31"/>
    </row>
    <row r="2351" spans="6:18" x14ac:dyDescent="0.25">
      <c r="F2351" s="31"/>
      <c r="G2351" s="31"/>
      <c r="H2351" s="31"/>
      <c r="I2351" s="31"/>
      <c r="J2351" s="31"/>
      <c r="K2351" s="31"/>
      <c r="L2351" s="31"/>
      <c r="M2351" s="31"/>
      <c r="N2351" s="31"/>
      <c r="O2351" s="31"/>
      <c r="P2351" s="31"/>
      <c r="Q2351" s="31"/>
      <c r="R2351" s="31"/>
    </row>
    <row r="2352" spans="6:18" x14ac:dyDescent="0.25">
      <c r="F2352" s="31"/>
      <c r="G2352" s="31"/>
      <c r="H2352" s="31"/>
      <c r="I2352" s="31"/>
      <c r="J2352" s="31"/>
      <c r="K2352" s="31"/>
      <c r="L2352" s="31"/>
      <c r="M2352" s="31"/>
      <c r="N2352" s="31"/>
      <c r="O2352" s="31"/>
      <c r="P2352" s="31"/>
      <c r="Q2352" s="31"/>
      <c r="R2352" s="31"/>
    </row>
    <row r="2353" spans="6:18" x14ac:dyDescent="0.25">
      <c r="F2353" s="31"/>
      <c r="G2353" s="31"/>
      <c r="H2353" s="31"/>
      <c r="I2353" s="31"/>
      <c r="J2353" s="31"/>
      <c r="K2353" s="31"/>
      <c r="L2353" s="31"/>
      <c r="M2353" s="31"/>
      <c r="N2353" s="31"/>
      <c r="O2353" s="31"/>
      <c r="P2353" s="31"/>
      <c r="Q2353" s="31"/>
      <c r="R2353" s="31"/>
    </row>
    <row r="2354" spans="6:18" x14ac:dyDescent="0.25">
      <c r="F2354" s="31"/>
      <c r="G2354" s="31"/>
      <c r="H2354" s="31"/>
      <c r="I2354" s="31"/>
      <c r="J2354" s="31"/>
      <c r="K2354" s="31"/>
      <c r="L2354" s="31"/>
      <c r="M2354" s="31"/>
      <c r="N2354" s="31"/>
      <c r="O2354" s="31"/>
      <c r="P2354" s="31"/>
      <c r="Q2354" s="31"/>
      <c r="R2354" s="31"/>
    </row>
    <row r="2355" spans="6:18" x14ac:dyDescent="0.25">
      <c r="F2355" s="31"/>
      <c r="G2355" s="31"/>
      <c r="H2355" s="31"/>
      <c r="I2355" s="31"/>
      <c r="J2355" s="31"/>
      <c r="K2355" s="31"/>
      <c r="L2355" s="31"/>
      <c r="M2355" s="31"/>
      <c r="N2355" s="31"/>
      <c r="O2355" s="31"/>
      <c r="P2355" s="31"/>
      <c r="Q2355" s="31"/>
      <c r="R2355" s="31"/>
    </row>
    <row r="2356" spans="6:18" x14ac:dyDescent="0.25">
      <c r="F2356" s="31"/>
      <c r="G2356" s="31"/>
      <c r="H2356" s="31"/>
      <c r="I2356" s="31"/>
      <c r="J2356" s="31"/>
      <c r="K2356" s="31"/>
      <c r="L2356" s="31"/>
      <c r="M2356" s="31"/>
      <c r="N2356" s="31"/>
      <c r="O2356" s="31"/>
      <c r="P2356" s="31"/>
      <c r="Q2356" s="31"/>
      <c r="R2356" s="31"/>
    </row>
    <row r="2357" spans="6:18" x14ac:dyDescent="0.25">
      <c r="F2357" s="31"/>
      <c r="G2357" s="31"/>
      <c r="H2357" s="31"/>
      <c r="I2357" s="31"/>
      <c r="J2357" s="31"/>
      <c r="K2357" s="31"/>
      <c r="L2357" s="31"/>
      <c r="M2357" s="31"/>
      <c r="N2357" s="31"/>
      <c r="O2357" s="31"/>
      <c r="P2357" s="31"/>
      <c r="Q2357" s="31"/>
      <c r="R2357" s="31"/>
    </row>
    <row r="2358" spans="6:18" x14ac:dyDescent="0.25">
      <c r="F2358" s="31"/>
      <c r="G2358" s="31"/>
      <c r="H2358" s="31"/>
      <c r="I2358" s="31"/>
      <c r="J2358" s="31"/>
      <c r="K2358" s="31"/>
      <c r="L2358" s="31"/>
      <c r="M2358" s="31"/>
      <c r="N2358" s="31"/>
      <c r="O2358" s="31"/>
      <c r="P2358" s="31"/>
      <c r="Q2358" s="31"/>
      <c r="R2358" s="31"/>
    </row>
    <row r="2359" spans="6:18" x14ac:dyDescent="0.25">
      <c r="F2359" s="31"/>
      <c r="G2359" s="31"/>
      <c r="H2359" s="31"/>
      <c r="I2359" s="31"/>
      <c r="J2359" s="31"/>
      <c r="K2359" s="31"/>
      <c r="L2359" s="31"/>
      <c r="M2359" s="31"/>
      <c r="N2359" s="31"/>
      <c r="O2359" s="31"/>
      <c r="P2359" s="31"/>
      <c r="Q2359" s="31"/>
      <c r="R2359" s="31"/>
    </row>
    <row r="2360" spans="6:18" x14ac:dyDescent="0.25">
      <c r="F2360" s="31"/>
      <c r="G2360" s="31"/>
      <c r="H2360" s="31"/>
      <c r="I2360" s="31"/>
      <c r="J2360" s="31"/>
      <c r="K2360" s="31"/>
      <c r="L2360" s="31"/>
      <c r="M2360" s="31"/>
      <c r="N2360" s="31"/>
      <c r="O2360" s="31"/>
      <c r="P2360" s="31"/>
      <c r="Q2360" s="31"/>
      <c r="R2360" s="31"/>
    </row>
    <row r="2361" spans="6:18" x14ac:dyDescent="0.25">
      <c r="F2361" s="31"/>
      <c r="G2361" s="31"/>
      <c r="H2361" s="31"/>
      <c r="I2361" s="31"/>
      <c r="J2361" s="31"/>
      <c r="K2361" s="31"/>
      <c r="L2361" s="31"/>
      <c r="M2361" s="31"/>
      <c r="N2361" s="31"/>
      <c r="O2361" s="31"/>
      <c r="P2361" s="31"/>
      <c r="Q2361" s="31"/>
      <c r="R2361" s="31"/>
    </row>
    <row r="2362" spans="6:18" x14ac:dyDescent="0.25">
      <c r="F2362" s="31"/>
      <c r="G2362" s="31"/>
      <c r="H2362" s="31"/>
      <c r="I2362" s="31"/>
      <c r="J2362" s="31"/>
      <c r="K2362" s="31"/>
      <c r="L2362" s="31"/>
      <c r="M2362" s="31"/>
      <c r="N2362" s="31"/>
      <c r="O2362" s="31"/>
      <c r="P2362" s="31"/>
      <c r="Q2362" s="31"/>
      <c r="R2362" s="31"/>
    </row>
    <row r="2363" spans="6:18" x14ac:dyDescent="0.25">
      <c r="F2363" s="31"/>
      <c r="G2363" s="31"/>
      <c r="H2363" s="31"/>
      <c r="I2363" s="31"/>
      <c r="J2363" s="31"/>
      <c r="K2363" s="31"/>
      <c r="L2363" s="31"/>
      <c r="M2363" s="31"/>
      <c r="N2363" s="31"/>
      <c r="O2363" s="31"/>
      <c r="P2363" s="31"/>
      <c r="Q2363" s="31"/>
      <c r="R2363" s="31"/>
    </row>
    <row r="2364" spans="6:18" x14ac:dyDescent="0.25">
      <c r="F2364" s="31"/>
      <c r="G2364" s="31"/>
      <c r="H2364" s="31"/>
      <c r="I2364" s="31"/>
      <c r="J2364" s="31"/>
      <c r="K2364" s="31"/>
      <c r="L2364" s="31"/>
      <c r="M2364" s="31"/>
      <c r="N2364" s="31"/>
      <c r="O2364" s="31"/>
      <c r="P2364" s="31"/>
      <c r="Q2364" s="31"/>
      <c r="R2364" s="31"/>
    </row>
    <row r="2365" spans="6:18" x14ac:dyDescent="0.25">
      <c r="F2365" s="31"/>
      <c r="G2365" s="31"/>
      <c r="H2365" s="31"/>
      <c r="I2365" s="31"/>
      <c r="J2365" s="31"/>
      <c r="K2365" s="31"/>
      <c r="L2365" s="31"/>
      <c r="M2365" s="31"/>
      <c r="N2365" s="31"/>
      <c r="O2365" s="31"/>
      <c r="P2365" s="31"/>
      <c r="Q2365" s="31"/>
      <c r="R2365" s="31"/>
    </row>
    <row r="2366" spans="6:18" x14ac:dyDescent="0.25">
      <c r="F2366" s="31"/>
      <c r="G2366" s="31"/>
      <c r="H2366" s="31"/>
      <c r="I2366" s="31"/>
      <c r="J2366" s="31"/>
      <c r="K2366" s="31"/>
      <c r="L2366" s="31"/>
      <c r="M2366" s="31"/>
      <c r="N2366" s="31"/>
      <c r="O2366" s="31"/>
      <c r="P2366" s="31"/>
      <c r="Q2366" s="31"/>
      <c r="R2366" s="31"/>
    </row>
    <row r="2367" spans="6:18" x14ac:dyDescent="0.25">
      <c r="F2367" s="31"/>
      <c r="G2367" s="31"/>
      <c r="H2367" s="31"/>
      <c r="I2367" s="31"/>
      <c r="J2367" s="31"/>
      <c r="K2367" s="31"/>
      <c r="L2367" s="31"/>
      <c r="M2367" s="31"/>
      <c r="N2367" s="31"/>
      <c r="O2367" s="31"/>
      <c r="P2367" s="31"/>
      <c r="Q2367" s="31"/>
      <c r="R2367" s="31"/>
    </row>
    <row r="2368" spans="6:18" x14ac:dyDescent="0.25">
      <c r="F2368" s="31"/>
      <c r="G2368" s="31"/>
      <c r="H2368" s="31"/>
      <c r="I2368" s="31"/>
      <c r="J2368" s="31"/>
      <c r="K2368" s="31"/>
      <c r="L2368" s="31"/>
      <c r="M2368" s="31"/>
      <c r="N2368" s="31"/>
      <c r="O2368" s="31"/>
      <c r="P2368" s="31"/>
      <c r="Q2368" s="31"/>
      <c r="R2368" s="31"/>
    </row>
    <row r="2369" spans="6:18" x14ac:dyDescent="0.25">
      <c r="F2369" s="31"/>
      <c r="G2369" s="31"/>
      <c r="H2369" s="31"/>
      <c r="I2369" s="31"/>
      <c r="J2369" s="31"/>
      <c r="K2369" s="31"/>
      <c r="L2369" s="31"/>
      <c r="M2369" s="31"/>
      <c r="N2369" s="31"/>
      <c r="O2369" s="31"/>
      <c r="P2369" s="31"/>
      <c r="Q2369" s="31"/>
      <c r="R2369" s="31"/>
    </row>
    <row r="2370" spans="6:18" x14ac:dyDescent="0.25">
      <c r="F2370" s="31"/>
      <c r="G2370" s="31"/>
      <c r="H2370" s="31"/>
      <c r="I2370" s="31"/>
      <c r="J2370" s="31"/>
      <c r="K2370" s="31"/>
      <c r="L2370" s="31"/>
      <c r="M2370" s="31"/>
      <c r="N2370" s="31"/>
      <c r="O2370" s="31"/>
      <c r="P2370" s="31"/>
      <c r="Q2370" s="31"/>
      <c r="R2370" s="31"/>
    </row>
    <row r="2371" spans="6:18" x14ac:dyDescent="0.25">
      <c r="F2371" s="31"/>
      <c r="G2371" s="31"/>
      <c r="H2371" s="31"/>
      <c r="I2371" s="31"/>
      <c r="J2371" s="31"/>
      <c r="K2371" s="31"/>
      <c r="L2371" s="31"/>
      <c r="M2371" s="31"/>
      <c r="N2371" s="31"/>
      <c r="O2371" s="31"/>
      <c r="P2371" s="31"/>
      <c r="Q2371" s="31"/>
      <c r="R2371" s="31"/>
    </row>
    <row r="2372" spans="6:18" x14ac:dyDescent="0.25">
      <c r="F2372" s="31"/>
      <c r="G2372" s="31"/>
      <c r="H2372" s="31"/>
      <c r="I2372" s="31"/>
      <c r="J2372" s="31"/>
      <c r="K2372" s="31"/>
      <c r="L2372" s="31"/>
      <c r="M2372" s="31"/>
      <c r="N2372" s="31"/>
      <c r="O2372" s="31"/>
      <c r="P2372" s="31"/>
      <c r="Q2372" s="31"/>
      <c r="R2372" s="31"/>
    </row>
    <row r="2373" spans="6:18" x14ac:dyDescent="0.25">
      <c r="F2373" s="31"/>
      <c r="G2373" s="31"/>
      <c r="H2373" s="31"/>
      <c r="I2373" s="31"/>
      <c r="J2373" s="31"/>
      <c r="K2373" s="31"/>
      <c r="L2373" s="31"/>
      <c r="M2373" s="31"/>
      <c r="N2373" s="31"/>
      <c r="O2373" s="31"/>
      <c r="P2373" s="31"/>
      <c r="Q2373" s="31"/>
      <c r="R2373" s="31"/>
    </row>
    <row r="2374" spans="6:18" x14ac:dyDescent="0.25">
      <c r="F2374" s="31"/>
      <c r="G2374" s="31"/>
      <c r="H2374" s="31"/>
      <c r="I2374" s="31"/>
      <c r="J2374" s="31"/>
      <c r="K2374" s="31"/>
      <c r="L2374" s="31"/>
      <c r="M2374" s="31"/>
      <c r="N2374" s="31"/>
      <c r="O2374" s="31"/>
      <c r="P2374" s="31"/>
      <c r="Q2374" s="31"/>
      <c r="R2374" s="31"/>
    </row>
    <row r="2375" spans="6:18" x14ac:dyDescent="0.25">
      <c r="F2375" s="31"/>
      <c r="G2375" s="31"/>
      <c r="H2375" s="31"/>
      <c r="I2375" s="31"/>
      <c r="J2375" s="31"/>
      <c r="K2375" s="31"/>
      <c r="L2375" s="31"/>
      <c r="M2375" s="31"/>
      <c r="N2375" s="31"/>
      <c r="O2375" s="31"/>
      <c r="P2375" s="31"/>
      <c r="Q2375" s="31"/>
      <c r="R2375" s="31"/>
    </row>
    <row r="2376" spans="6:18" x14ac:dyDescent="0.25">
      <c r="F2376" s="31"/>
      <c r="G2376" s="31"/>
      <c r="H2376" s="31"/>
      <c r="I2376" s="31"/>
      <c r="J2376" s="31"/>
      <c r="K2376" s="31"/>
      <c r="L2376" s="31"/>
      <c r="M2376" s="31"/>
      <c r="N2376" s="31"/>
      <c r="O2376" s="31"/>
      <c r="P2376" s="31"/>
      <c r="Q2376" s="31"/>
      <c r="R2376" s="31"/>
    </row>
    <row r="2377" spans="6:18" x14ac:dyDescent="0.25">
      <c r="F2377" s="31"/>
      <c r="G2377" s="31"/>
      <c r="H2377" s="31"/>
      <c r="I2377" s="31"/>
      <c r="J2377" s="31"/>
      <c r="K2377" s="31"/>
      <c r="L2377" s="31"/>
      <c r="M2377" s="31"/>
      <c r="N2377" s="31"/>
      <c r="O2377" s="31"/>
      <c r="P2377" s="31"/>
      <c r="Q2377" s="31"/>
      <c r="R2377" s="31"/>
    </row>
    <row r="2378" spans="6:18" x14ac:dyDescent="0.25">
      <c r="F2378" s="31"/>
      <c r="G2378" s="31"/>
      <c r="H2378" s="31"/>
      <c r="I2378" s="31"/>
      <c r="J2378" s="31"/>
      <c r="K2378" s="31"/>
      <c r="L2378" s="31"/>
      <c r="M2378" s="31"/>
      <c r="N2378" s="31"/>
      <c r="O2378" s="31"/>
      <c r="P2378" s="31"/>
      <c r="Q2378" s="31"/>
      <c r="R2378" s="31"/>
    </row>
    <row r="2379" spans="6:18" x14ac:dyDescent="0.25">
      <c r="F2379" s="31"/>
      <c r="G2379" s="31"/>
      <c r="H2379" s="31"/>
      <c r="I2379" s="31"/>
      <c r="J2379" s="31"/>
      <c r="K2379" s="31"/>
      <c r="L2379" s="31"/>
      <c r="M2379" s="31"/>
      <c r="N2379" s="31"/>
      <c r="O2379" s="31"/>
      <c r="P2379" s="31"/>
      <c r="Q2379" s="31"/>
      <c r="R2379" s="31"/>
    </row>
    <row r="2380" spans="6:18" x14ac:dyDescent="0.25">
      <c r="F2380" s="31"/>
      <c r="G2380" s="31"/>
      <c r="H2380" s="31"/>
      <c r="I2380" s="31"/>
      <c r="J2380" s="31"/>
      <c r="K2380" s="31"/>
      <c r="L2380" s="31"/>
      <c r="M2380" s="31"/>
      <c r="N2380" s="31"/>
      <c r="O2380" s="31"/>
      <c r="P2380" s="31"/>
      <c r="Q2380" s="31"/>
      <c r="R2380" s="31"/>
    </row>
    <row r="2381" spans="6:18" x14ac:dyDescent="0.25">
      <c r="F2381" s="31"/>
      <c r="G2381" s="31"/>
      <c r="H2381" s="31"/>
      <c r="I2381" s="31"/>
      <c r="J2381" s="31"/>
      <c r="K2381" s="31"/>
      <c r="L2381" s="31"/>
      <c r="M2381" s="31"/>
      <c r="N2381" s="31"/>
      <c r="O2381" s="31"/>
      <c r="P2381" s="31"/>
      <c r="Q2381" s="31"/>
      <c r="R2381" s="31"/>
    </row>
    <row r="2382" spans="6:18" x14ac:dyDescent="0.25">
      <c r="F2382" s="31"/>
      <c r="G2382" s="31"/>
      <c r="H2382" s="31"/>
      <c r="I2382" s="31"/>
      <c r="J2382" s="31"/>
      <c r="K2382" s="31"/>
      <c r="L2382" s="31"/>
      <c r="M2382" s="31"/>
      <c r="N2382" s="31"/>
      <c r="O2382" s="31"/>
      <c r="P2382" s="31"/>
      <c r="Q2382" s="31"/>
      <c r="R2382" s="31"/>
    </row>
    <row r="2383" spans="6:18" x14ac:dyDescent="0.25">
      <c r="F2383" s="31"/>
      <c r="G2383" s="31"/>
      <c r="H2383" s="31"/>
      <c r="I2383" s="31"/>
      <c r="J2383" s="31"/>
      <c r="K2383" s="31"/>
      <c r="L2383" s="31"/>
      <c r="M2383" s="31"/>
      <c r="N2383" s="31"/>
      <c r="O2383" s="31"/>
      <c r="P2383" s="31"/>
      <c r="Q2383" s="31"/>
      <c r="R2383" s="31"/>
    </row>
    <row r="2384" spans="6:18" x14ac:dyDescent="0.25">
      <c r="F2384" s="31"/>
      <c r="G2384" s="31"/>
      <c r="H2384" s="31"/>
      <c r="I2384" s="31"/>
      <c r="J2384" s="31"/>
      <c r="K2384" s="31"/>
      <c r="L2384" s="31"/>
      <c r="M2384" s="31"/>
      <c r="N2384" s="31"/>
      <c r="O2384" s="31"/>
      <c r="P2384" s="31"/>
      <c r="Q2384" s="31"/>
      <c r="R2384" s="31"/>
    </row>
    <row r="2385" spans="6:18" x14ac:dyDescent="0.25">
      <c r="F2385" s="31"/>
      <c r="G2385" s="31"/>
      <c r="H2385" s="31"/>
      <c r="I2385" s="31"/>
      <c r="J2385" s="31"/>
      <c r="K2385" s="31"/>
      <c r="L2385" s="31"/>
      <c r="M2385" s="31"/>
      <c r="N2385" s="31"/>
      <c r="O2385" s="31"/>
      <c r="P2385" s="31"/>
      <c r="Q2385" s="31"/>
      <c r="R2385" s="31"/>
    </row>
    <row r="2386" spans="6:18" x14ac:dyDescent="0.25">
      <c r="F2386" s="31"/>
      <c r="G2386" s="31"/>
      <c r="H2386" s="31"/>
      <c r="I2386" s="31"/>
      <c r="J2386" s="31"/>
      <c r="K2386" s="31"/>
      <c r="L2386" s="31"/>
      <c r="M2386" s="31"/>
      <c r="N2386" s="31"/>
      <c r="O2386" s="31"/>
      <c r="P2386" s="31"/>
      <c r="Q2386" s="31"/>
      <c r="R2386" s="31"/>
    </row>
    <row r="2387" spans="6:18" x14ac:dyDescent="0.25">
      <c r="F2387" s="31"/>
      <c r="G2387" s="31"/>
      <c r="H2387" s="31"/>
      <c r="I2387" s="31"/>
      <c r="J2387" s="31"/>
      <c r="K2387" s="31"/>
      <c r="L2387" s="31"/>
      <c r="M2387" s="31"/>
      <c r="N2387" s="31"/>
      <c r="O2387" s="31"/>
      <c r="P2387" s="31"/>
      <c r="Q2387" s="31"/>
      <c r="R2387" s="31"/>
    </row>
    <row r="2388" spans="6:18" x14ac:dyDescent="0.25">
      <c r="F2388" s="31"/>
      <c r="G2388" s="31"/>
      <c r="H2388" s="31"/>
      <c r="I2388" s="31"/>
      <c r="J2388" s="31"/>
      <c r="K2388" s="31"/>
      <c r="L2388" s="31"/>
      <c r="M2388" s="31"/>
      <c r="N2388" s="31"/>
      <c r="O2388" s="31"/>
      <c r="P2388" s="31"/>
      <c r="Q2388" s="31"/>
      <c r="R2388" s="31"/>
    </row>
    <row r="2389" spans="6:18" x14ac:dyDescent="0.25">
      <c r="F2389" s="31"/>
      <c r="G2389" s="31"/>
      <c r="H2389" s="31"/>
      <c r="I2389" s="31"/>
      <c r="J2389" s="31"/>
      <c r="K2389" s="31"/>
      <c r="L2389" s="31"/>
      <c r="M2389" s="31"/>
      <c r="N2389" s="31"/>
      <c r="O2389" s="31"/>
      <c r="P2389" s="31"/>
      <c r="Q2389" s="31"/>
      <c r="R2389" s="31"/>
    </row>
    <row r="2390" spans="6:18" x14ac:dyDescent="0.25">
      <c r="F2390" s="31"/>
      <c r="G2390" s="31"/>
      <c r="H2390" s="31"/>
      <c r="I2390" s="31"/>
      <c r="J2390" s="31"/>
      <c r="K2390" s="31"/>
      <c r="L2390" s="31"/>
      <c r="M2390" s="31"/>
      <c r="N2390" s="31"/>
      <c r="O2390" s="31"/>
      <c r="P2390" s="31"/>
      <c r="Q2390" s="31"/>
      <c r="R2390" s="31"/>
    </row>
    <row r="2391" spans="6:18" x14ac:dyDescent="0.25">
      <c r="F2391" s="31"/>
      <c r="G2391" s="31"/>
      <c r="H2391" s="31"/>
      <c r="I2391" s="31"/>
      <c r="J2391" s="31"/>
      <c r="K2391" s="31"/>
      <c r="L2391" s="31"/>
      <c r="M2391" s="31"/>
      <c r="N2391" s="31"/>
      <c r="O2391" s="31"/>
      <c r="P2391" s="31"/>
      <c r="Q2391" s="31"/>
      <c r="R2391" s="31"/>
    </row>
    <row r="2392" spans="6:18" x14ac:dyDescent="0.25">
      <c r="F2392" s="31"/>
      <c r="G2392" s="31"/>
      <c r="H2392" s="31"/>
      <c r="I2392" s="31"/>
      <c r="J2392" s="31"/>
      <c r="K2392" s="31"/>
      <c r="L2392" s="31"/>
      <c r="M2392" s="31"/>
      <c r="N2392" s="31"/>
      <c r="O2392" s="31"/>
      <c r="P2392" s="31"/>
      <c r="Q2392" s="31"/>
      <c r="R2392" s="31"/>
    </row>
    <row r="2393" spans="6:18" x14ac:dyDescent="0.25">
      <c r="F2393" s="31"/>
      <c r="G2393" s="31"/>
      <c r="H2393" s="31"/>
      <c r="I2393" s="31"/>
      <c r="J2393" s="31"/>
      <c r="K2393" s="31"/>
      <c r="L2393" s="31"/>
      <c r="M2393" s="31"/>
      <c r="N2393" s="31"/>
      <c r="O2393" s="31"/>
      <c r="P2393" s="31"/>
      <c r="Q2393" s="31"/>
      <c r="R2393" s="31"/>
    </row>
    <row r="2394" spans="6:18" x14ac:dyDescent="0.25">
      <c r="F2394" s="31"/>
      <c r="G2394" s="31"/>
      <c r="H2394" s="31"/>
      <c r="I2394" s="31"/>
      <c r="J2394" s="31"/>
      <c r="K2394" s="31"/>
      <c r="L2394" s="31"/>
      <c r="M2394" s="31"/>
      <c r="N2394" s="31"/>
      <c r="O2394" s="31"/>
      <c r="P2394" s="31"/>
      <c r="Q2394" s="31"/>
      <c r="R2394" s="31"/>
    </row>
    <row r="2395" spans="6:18" x14ac:dyDescent="0.25">
      <c r="F2395" s="31"/>
      <c r="G2395" s="31"/>
      <c r="H2395" s="31"/>
      <c r="I2395" s="31"/>
      <c r="J2395" s="31"/>
      <c r="K2395" s="31"/>
      <c r="L2395" s="31"/>
      <c r="M2395" s="31"/>
      <c r="N2395" s="31"/>
      <c r="O2395" s="31"/>
      <c r="P2395" s="31"/>
      <c r="Q2395" s="31"/>
      <c r="R2395" s="31"/>
    </row>
    <row r="2396" spans="6:18" x14ac:dyDescent="0.25">
      <c r="F2396" s="31"/>
      <c r="G2396" s="31"/>
      <c r="H2396" s="31"/>
      <c r="I2396" s="31"/>
      <c r="J2396" s="31"/>
      <c r="K2396" s="31"/>
      <c r="L2396" s="31"/>
      <c r="M2396" s="31"/>
      <c r="N2396" s="31"/>
      <c r="O2396" s="31"/>
      <c r="P2396" s="31"/>
      <c r="Q2396" s="31"/>
      <c r="R2396" s="31"/>
    </row>
    <row r="2397" spans="6:18" x14ac:dyDescent="0.25">
      <c r="F2397" s="31"/>
      <c r="G2397" s="31"/>
      <c r="H2397" s="31"/>
      <c r="I2397" s="31"/>
      <c r="J2397" s="31"/>
      <c r="K2397" s="31"/>
      <c r="L2397" s="31"/>
      <c r="M2397" s="31"/>
      <c r="N2397" s="31"/>
      <c r="O2397" s="31"/>
      <c r="P2397" s="31"/>
      <c r="Q2397" s="31"/>
      <c r="R2397" s="31"/>
    </row>
    <row r="2398" spans="6:18" x14ac:dyDescent="0.25">
      <c r="F2398" s="31"/>
      <c r="G2398" s="31"/>
      <c r="H2398" s="31"/>
      <c r="I2398" s="31"/>
      <c r="J2398" s="31"/>
      <c r="K2398" s="31"/>
      <c r="L2398" s="31"/>
      <c r="M2398" s="31"/>
      <c r="N2398" s="31"/>
      <c r="O2398" s="31"/>
      <c r="P2398" s="31"/>
      <c r="Q2398" s="31"/>
      <c r="R2398" s="31"/>
    </row>
    <row r="2399" spans="6:18" x14ac:dyDescent="0.25">
      <c r="F2399" s="31"/>
      <c r="G2399" s="31"/>
      <c r="H2399" s="31"/>
      <c r="I2399" s="31"/>
      <c r="J2399" s="31"/>
      <c r="K2399" s="31"/>
      <c r="L2399" s="31"/>
      <c r="M2399" s="31"/>
      <c r="N2399" s="31"/>
      <c r="O2399" s="31"/>
      <c r="P2399" s="31"/>
      <c r="Q2399" s="31"/>
      <c r="R2399" s="31"/>
    </row>
    <row r="2400" spans="6:18" x14ac:dyDescent="0.25">
      <c r="F2400" s="31"/>
      <c r="G2400" s="31"/>
      <c r="H2400" s="31"/>
      <c r="I2400" s="31"/>
      <c r="J2400" s="31"/>
      <c r="K2400" s="31"/>
      <c r="L2400" s="31"/>
      <c r="M2400" s="31"/>
      <c r="N2400" s="31"/>
      <c r="O2400" s="31"/>
      <c r="P2400" s="31"/>
      <c r="Q2400" s="31"/>
      <c r="R2400" s="31"/>
    </row>
    <row r="2401" spans="6:18" x14ac:dyDescent="0.25">
      <c r="F2401" s="31"/>
      <c r="G2401" s="31"/>
      <c r="H2401" s="31"/>
      <c r="I2401" s="31"/>
      <c r="J2401" s="31"/>
      <c r="K2401" s="31"/>
      <c r="L2401" s="31"/>
      <c r="M2401" s="31"/>
      <c r="N2401" s="31"/>
      <c r="O2401" s="31"/>
      <c r="P2401" s="31"/>
      <c r="Q2401" s="31"/>
      <c r="R2401" s="31"/>
    </row>
    <row r="2402" spans="6:18" x14ac:dyDescent="0.25">
      <c r="F2402" s="31"/>
      <c r="G2402" s="31"/>
      <c r="H2402" s="31"/>
      <c r="I2402" s="31"/>
      <c r="J2402" s="31"/>
      <c r="K2402" s="31"/>
      <c r="L2402" s="31"/>
      <c r="M2402" s="31"/>
      <c r="N2402" s="31"/>
      <c r="O2402" s="31"/>
      <c r="P2402" s="31"/>
      <c r="Q2402" s="31"/>
      <c r="R2402" s="31"/>
    </row>
    <row r="2403" spans="6:18" x14ac:dyDescent="0.25">
      <c r="F2403" s="31"/>
      <c r="G2403" s="31"/>
      <c r="H2403" s="31"/>
      <c r="I2403" s="31"/>
      <c r="J2403" s="31"/>
      <c r="K2403" s="31"/>
      <c r="L2403" s="31"/>
      <c r="M2403" s="31"/>
      <c r="N2403" s="31"/>
      <c r="O2403" s="31"/>
      <c r="P2403" s="31"/>
      <c r="Q2403" s="31"/>
      <c r="R2403" s="31"/>
    </row>
    <row r="2404" spans="6:18" x14ac:dyDescent="0.25">
      <c r="F2404" s="31"/>
      <c r="G2404" s="31"/>
      <c r="H2404" s="31"/>
      <c r="I2404" s="31"/>
      <c r="J2404" s="31"/>
      <c r="K2404" s="31"/>
      <c r="L2404" s="31"/>
      <c r="M2404" s="31"/>
      <c r="N2404" s="31"/>
      <c r="O2404" s="31"/>
      <c r="P2404" s="31"/>
      <c r="Q2404" s="31"/>
      <c r="R2404" s="31"/>
    </row>
    <row r="2405" spans="6:18" x14ac:dyDescent="0.25">
      <c r="F2405" s="31"/>
      <c r="G2405" s="31"/>
      <c r="H2405" s="31"/>
      <c r="I2405" s="31"/>
      <c r="J2405" s="31"/>
      <c r="K2405" s="31"/>
      <c r="L2405" s="31"/>
      <c r="M2405" s="31"/>
      <c r="N2405" s="31"/>
      <c r="O2405" s="31"/>
      <c r="P2405" s="31"/>
      <c r="Q2405" s="31"/>
      <c r="R2405" s="31"/>
    </row>
    <row r="2406" spans="6:18" x14ac:dyDescent="0.25">
      <c r="F2406" s="31"/>
      <c r="G2406" s="31"/>
      <c r="H2406" s="31"/>
      <c r="I2406" s="31"/>
      <c r="J2406" s="31"/>
      <c r="K2406" s="31"/>
      <c r="L2406" s="31"/>
      <c r="M2406" s="31"/>
      <c r="N2406" s="31"/>
      <c r="O2406" s="31"/>
      <c r="P2406" s="31"/>
      <c r="Q2406" s="31"/>
      <c r="R2406" s="31"/>
    </row>
    <row r="2407" spans="6:18" x14ac:dyDescent="0.25">
      <c r="F2407" s="31"/>
      <c r="G2407" s="31"/>
      <c r="H2407" s="31"/>
      <c r="I2407" s="31"/>
      <c r="J2407" s="31"/>
      <c r="K2407" s="31"/>
      <c r="L2407" s="31"/>
      <c r="M2407" s="31"/>
      <c r="N2407" s="31"/>
      <c r="O2407" s="31"/>
      <c r="P2407" s="31"/>
      <c r="Q2407" s="31"/>
      <c r="R2407" s="31"/>
    </row>
    <row r="2408" spans="6:18" x14ac:dyDescent="0.25">
      <c r="F2408" s="31"/>
      <c r="G2408" s="31"/>
      <c r="H2408" s="31"/>
      <c r="I2408" s="31"/>
      <c r="J2408" s="31"/>
      <c r="K2408" s="31"/>
      <c r="L2408" s="31"/>
      <c r="M2408" s="31"/>
      <c r="N2408" s="31"/>
      <c r="O2408" s="31"/>
      <c r="P2408" s="31"/>
      <c r="Q2408" s="31"/>
      <c r="R2408" s="31"/>
    </row>
    <row r="2409" spans="6:18" x14ac:dyDescent="0.25">
      <c r="F2409" s="31"/>
      <c r="G2409" s="31"/>
      <c r="H2409" s="31"/>
      <c r="I2409" s="31"/>
      <c r="J2409" s="31"/>
      <c r="K2409" s="31"/>
      <c r="L2409" s="31"/>
      <c r="M2409" s="31"/>
      <c r="N2409" s="31"/>
      <c r="O2409" s="31"/>
      <c r="P2409" s="31"/>
      <c r="Q2409" s="31"/>
      <c r="R2409" s="31"/>
    </row>
    <row r="2410" spans="6:18" x14ac:dyDescent="0.25">
      <c r="F2410" s="31"/>
      <c r="G2410" s="31"/>
      <c r="H2410" s="31"/>
      <c r="I2410" s="31"/>
      <c r="J2410" s="31"/>
      <c r="K2410" s="31"/>
      <c r="L2410" s="31"/>
      <c r="M2410" s="31"/>
      <c r="N2410" s="31"/>
      <c r="O2410" s="31"/>
      <c r="P2410" s="31"/>
      <c r="Q2410" s="31"/>
      <c r="R2410" s="31"/>
    </row>
    <row r="2411" spans="6:18" x14ac:dyDescent="0.25">
      <c r="F2411" s="31"/>
      <c r="G2411" s="31"/>
      <c r="H2411" s="31"/>
      <c r="I2411" s="31"/>
      <c r="J2411" s="31"/>
      <c r="K2411" s="31"/>
      <c r="L2411" s="31"/>
      <c r="M2411" s="31"/>
      <c r="N2411" s="31"/>
      <c r="O2411" s="31"/>
      <c r="P2411" s="31"/>
      <c r="Q2411" s="31"/>
      <c r="R2411" s="31"/>
    </row>
    <row r="2412" spans="6:18" x14ac:dyDescent="0.25">
      <c r="F2412" s="31"/>
      <c r="G2412" s="31"/>
      <c r="H2412" s="31"/>
      <c r="I2412" s="31"/>
      <c r="J2412" s="31"/>
      <c r="K2412" s="31"/>
      <c r="L2412" s="31"/>
      <c r="M2412" s="31"/>
      <c r="N2412" s="31"/>
      <c r="O2412" s="31"/>
      <c r="P2412" s="31"/>
      <c r="Q2412" s="31"/>
      <c r="R2412" s="31"/>
    </row>
    <row r="2413" spans="6:18" x14ac:dyDescent="0.25">
      <c r="F2413" s="31"/>
      <c r="G2413" s="31"/>
      <c r="H2413" s="31"/>
      <c r="I2413" s="31"/>
      <c r="J2413" s="31"/>
      <c r="K2413" s="31"/>
      <c r="L2413" s="31"/>
      <c r="M2413" s="31"/>
      <c r="N2413" s="31"/>
      <c r="O2413" s="31"/>
      <c r="P2413" s="31"/>
      <c r="Q2413" s="31"/>
      <c r="R2413" s="31"/>
    </row>
    <row r="2414" spans="6:18" x14ac:dyDescent="0.25">
      <c r="F2414" s="31"/>
      <c r="G2414" s="31"/>
      <c r="H2414" s="31"/>
      <c r="I2414" s="31"/>
      <c r="J2414" s="31"/>
      <c r="K2414" s="31"/>
      <c r="L2414" s="31"/>
      <c r="M2414" s="31"/>
      <c r="N2414" s="31"/>
      <c r="O2414" s="31"/>
      <c r="P2414" s="31"/>
      <c r="Q2414" s="31"/>
      <c r="R2414" s="31"/>
    </row>
    <row r="2415" spans="6:18" x14ac:dyDescent="0.25">
      <c r="F2415" s="31"/>
      <c r="G2415" s="31"/>
      <c r="H2415" s="31"/>
      <c r="I2415" s="31"/>
      <c r="J2415" s="31"/>
      <c r="K2415" s="31"/>
      <c r="L2415" s="31"/>
      <c r="M2415" s="31"/>
      <c r="N2415" s="31"/>
      <c r="O2415" s="31"/>
      <c r="P2415" s="31"/>
      <c r="Q2415" s="31"/>
      <c r="R2415" s="31"/>
    </row>
    <row r="2416" spans="6:18" x14ac:dyDescent="0.25">
      <c r="F2416" s="31"/>
      <c r="G2416" s="31"/>
      <c r="H2416" s="31"/>
      <c r="I2416" s="31"/>
      <c r="J2416" s="31"/>
      <c r="K2416" s="31"/>
      <c r="L2416" s="31"/>
      <c r="M2416" s="31"/>
      <c r="N2416" s="31"/>
      <c r="O2416" s="31"/>
      <c r="P2416" s="31"/>
      <c r="Q2416" s="31"/>
      <c r="R2416" s="31"/>
    </row>
    <row r="2417" spans="6:18" x14ac:dyDescent="0.25">
      <c r="F2417" s="31"/>
      <c r="G2417" s="31"/>
      <c r="H2417" s="31"/>
      <c r="I2417" s="31"/>
      <c r="J2417" s="31"/>
      <c r="K2417" s="31"/>
      <c r="L2417" s="31"/>
      <c r="M2417" s="31"/>
      <c r="N2417" s="31"/>
      <c r="O2417" s="31"/>
      <c r="P2417" s="31"/>
      <c r="Q2417" s="31"/>
      <c r="R2417" s="31"/>
    </row>
    <row r="2418" spans="6:18" x14ac:dyDescent="0.25">
      <c r="F2418" s="31"/>
      <c r="G2418" s="31"/>
      <c r="H2418" s="31"/>
      <c r="I2418" s="31"/>
      <c r="J2418" s="31"/>
      <c r="K2418" s="31"/>
      <c r="L2418" s="31"/>
      <c r="M2418" s="31"/>
      <c r="N2418" s="31"/>
      <c r="O2418" s="31"/>
      <c r="P2418" s="31"/>
      <c r="Q2418" s="31"/>
      <c r="R2418" s="31"/>
    </row>
    <row r="2419" spans="6:18" x14ac:dyDescent="0.25">
      <c r="F2419" s="31"/>
      <c r="G2419" s="31"/>
      <c r="H2419" s="31"/>
      <c r="I2419" s="31"/>
      <c r="J2419" s="31"/>
      <c r="K2419" s="31"/>
      <c r="L2419" s="31"/>
      <c r="M2419" s="31"/>
      <c r="N2419" s="31"/>
      <c r="O2419" s="31"/>
      <c r="P2419" s="31"/>
      <c r="Q2419" s="31"/>
      <c r="R2419" s="31"/>
    </row>
    <row r="2420" spans="6:18" x14ac:dyDescent="0.25">
      <c r="F2420" s="31"/>
      <c r="G2420" s="31"/>
      <c r="H2420" s="31"/>
      <c r="I2420" s="31"/>
      <c r="J2420" s="31"/>
      <c r="K2420" s="31"/>
      <c r="L2420" s="31"/>
      <c r="M2420" s="31"/>
      <c r="N2420" s="31"/>
      <c r="O2420" s="31"/>
      <c r="P2420" s="31"/>
      <c r="Q2420" s="31"/>
      <c r="R2420" s="31"/>
    </row>
    <row r="2421" spans="6:18" x14ac:dyDescent="0.25">
      <c r="F2421" s="31"/>
      <c r="G2421" s="31"/>
      <c r="H2421" s="31"/>
      <c r="I2421" s="31"/>
      <c r="J2421" s="31"/>
      <c r="K2421" s="31"/>
      <c r="L2421" s="31"/>
      <c r="M2421" s="31"/>
      <c r="N2421" s="31"/>
      <c r="O2421" s="31"/>
      <c r="P2421" s="31"/>
      <c r="Q2421" s="31"/>
      <c r="R2421" s="31"/>
    </row>
    <row r="2422" spans="6:18" x14ac:dyDescent="0.25">
      <c r="F2422" s="31"/>
      <c r="G2422" s="31"/>
      <c r="H2422" s="31"/>
      <c r="I2422" s="31"/>
      <c r="J2422" s="31"/>
      <c r="K2422" s="31"/>
      <c r="L2422" s="31"/>
      <c r="M2422" s="31"/>
      <c r="N2422" s="31"/>
      <c r="O2422" s="31"/>
      <c r="P2422" s="31"/>
      <c r="Q2422" s="31"/>
      <c r="R2422" s="31"/>
    </row>
    <row r="2423" spans="6:18" x14ac:dyDescent="0.25">
      <c r="F2423" s="31"/>
      <c r="G2423" s="31"/>
      <c r="H2423" s="31"/>
      <c r="I2423" s="31"/>
      <c r="J2423" s="31"/>
      <c r="K2423" s="31"/>
      <c r="L2423" s="31"/>
      <c r="M2423" s="31"/>
      <c r="N2423" s="31"/>
      <c r="O2423" s="31"/>
      <c r="P2423" s="31"/>
      <c r="Q2423" s="31"/>
      <c r="R2423" s="31"/>
    </row>
    <row r="2424" spans="6:18" x14ac:dyDescent="0.25">
      <c r="F2424" s="31"/>
      <c r="G2424" s="31"/>
      <c r="H2424" s="31"/>
      <c r="I2424" s="31"/>
      <c r="J2424" s="31"/>
      <c r="K2424" s="31"/>
      <c r="L2424" s="31"/>
      <c r="M2424" s="31"/>
      <c r="N2424" s="31"/>
      <c r="O2424" s="31"/>
      <c r="P2424" s="31"/>
      <c r="Q2424" s="31"/>
      <c r="R2424" s="31"/>
    </row>
    <row r="2425" spans="6:18" x14ac:dyDescent="0.25">
      <c r="F2425" s="31"/>
      <c r="G2425" s="31"/>
      <c r="H2425" s="31"/>
      <c r="I2425" s="31"/>
      <c r="J2425" s="31"/>
      <c r="K2425" s="31"/>
      <c r="L2425" s="31"/>
      <c r="M2425" s="31"/>
      <c r="N2425" s="31"/>
      <c r="O2425" s="31"/>
      <c r="P2425" s="31"/>
      <c r="Q2425" s="31"/>
      <c r="R2425" s="31"/>
    </row>
    <row r="2426" spans="6:18" x14ac:dyDescent="0.25">
      <c r="F2426" s="31"/>
      <c r="G2426" s="31"/>
      <c r="H2426" s="31"/>
      <c r="I2426" s="31"/>
      <c r="J2426" s="31"/>
      <c r="K2426" s="31"/>
      <c r="L2426" s="31"/>
      <c r="M2426" s="31"/>
      <c r="N2426" s="31"/>
      <c r="O2426" s="31"/>
      <c r="P2426" s="31"/>
      <c r="Q2426" s="31"/>
      <c r="R2426" s="31"/>
    </row>
    <row r="2427" spans="6:18" x14ac:dyDescent="0.25">
      <c r="F2427" s="31"/>
      <c r="G2427" s="31"/>
      <c r="H2427" s="31"/>
      <c r="I2427" s="31"/>
      <c r="J2427" s="31"/>
      <c r="K2427" s="31"/>
      <c r="L2427" s="31"/>
      <c r="M2427" s="31"/>
      <c r="N2427" s="31"/>
      <c r="O2427" s="31"/>
      <c r="P2427" s="31"/>
      <c r="Q2427" s="31"/>
      <c r="R2427" s="31"/>
    </row>
    <row r="2428" spans="6:18" x14ac:dyDescent="0.25">
      <c r="F2428" s="31"/>
      <c r="G2428" s="31"/>
      <c r="H2428" s="31"/>
      <c r="I2428" s="31"/>
      <c r="J2428" s="31"/>
      <c r="K2428" s="31"/>
      <c r="L2428" s="31"/>
      <c r="M2428" s="31"/>
      <c r="N2428" s="31"/>
      <c r="O2428" s="31"/>
      <c r="P2428" s="31"/>
      <c r="Q2428" s="31"/>
      <c r="R2428" s="31"/>
    </row>
    <row r="2429" spans="6:18" x14ac:dyDescent="0.25">
      <c r="F2429" s="31"/>
      <c r="G2429" s="31"/>
      <c r="H2429" s="31"/>
      <c r="I2429" s="31"/>
      <c r="J2429" s="31"/>
      <c r="K2429" s="31"/>
      <c r="L2429" s="31"/>
      <c r="M2429" s="31"/>
      <c r="N2429" s="31"/>
      <c r="O2429" s="31"/>
      <c r="P2429" s="31"/>
      <c r="Q2429" s="31"/>
      <c r="R2429" s="31"/>
    </row>
    <row r="2430" spans="6:18" x14ac:dyDescent="0.25">
      <c r="F2430" s="31"/>
      <c r="G2430" s="31"/>
      <c r="H2430" s="31"/>
      <c r="I2430" s="31"/>
      <c r="J2430" s="31"/>
      <c r="K2430" s="31"/>
      <c r="L2430" s="31"/>
      <c r="M2430" s="31"/>
      <c r="N2430" s="31"/>
      <c r="O2430" s="31"/>
      <c r="P2430" s="31"/>
      <c r="Q2430" s="31"/>
      <c r="R2430" s="31"/>
    </row>
    <row r="2431" spans="6:18" x14ac:dyDescent="0.25">
      <c r="F2431" s="31"/>
      <c r="G2431" s="31"/>
      <c r="H2431" s="31"/>
      <c r="I2431" s="31"/>
      <c r="J2431" s="31"/>
      <c r="K2431" s="31"/>
      <c r="L2431" s="31"/>
      <c r="M2431" s="31"/>
      <c r="N2431" s="31"/>
      <c r="O2431" s="31"/>
      <c r="P2431" s="31"/>
      <c r="Q2431" s="31"/>
      <c r="R2431" s="31"/>
    </row>
    <row r="2432" spans="6:18" x14ac:dyDescent="0.25">
      <c r="F2432" s="31"/>
      <c r="G2432" s="31"/>
      <c r="H2432" s="31"/>
      <c r="I2432" s="31"/>
      <c r="J2432" s="31"/>
      <c r="K2432" s="31"/>
      <c r="L2432" s="31"/>
      <c r="M2432" s="31"/>
      <c r="N2432" s="31"/>
      <c r="O2432" s="31"/>
      <c r="P2432" s="31"/>
      <c r="Q2432" s="31"/>
      <c r="R2432" s="31"/>
    </row>
    <row r="2433" spans="6:18" x14ac:dyDescent="0.25">
      <c r="F2433" s="31"/>
      <c r="G2433" s="31"/>
      <c r="H2433" s="31"/>
      <c r="I2433" s="31"/>
      <c r="J2433" s="31"/>
      <c r="K2433" s="31"/>
      <c r="L2433" s="31"/>
      <c r="M2433" s="31"/>
      <c r="N2433" s="31"/>
      <c r="O2433" s="31"/>
      <c r="P2433" s="31"/>
      <c r="Q2433" s="31"/>
      <c r="R2433" s="31"/>
    </row>
    <row r="2434" spans="6:18" x14ac:dyDescent="0.25">
      <c r="F2434" s="31"/>
      <c r="G2434" s="31"/>
      <c r="H2434" s="31"/>
      <c r="I2434" s="31"/>
      <c r="J2434" s="31"/>
      <c r="K2434" s="31"/>
      <c r="L2434" s="31"/>
      <c r="M2434" s="31"/>
      <c r="N2434" s="31"/>
      <c r="O2434" s="31"/>
      <c r="P2434" s="31"/>
      <c r="Q2434" s="31"/>
      <c r="R2434" s="31"/>
    </row>
    <row r="2435" spans="6:18" x14ac:dyDescent="0.25">
      <c r="F2435" s="31"/>
      <c r="G2435" s="31"/>
      <c r="H2435" s="31"/>
      <c r="I2435" s="31"/>
      <c r="J2435" s="31"/>
      <c r="K2435" s="31"/>
      <c r="L2435" s="31"/>
      <c r="M2435" s="31"/>
      <c r="N2435" s="31"/>
      <c r="O2435" s="31"/>
      <c r="P2435" s="31"/>
      <c r="Q2435" s="31"/>
      <c r="R2435" s="31"/>
    </row>
    <row r="2436" spans="6:18" x14ac:dyDescent="0.25">
      <c r="F2436" s="31"/>
      <c r="G2436" s="31"/>
      <c r="H2436" s="31"/>
      <c r="I2436" s="31"/>
      <c r="J2436" s="31"/>
      <c r="K2436" s="31"/>
      <c r="L2436" s="31"/>
      <c r="M2436" s="31"/>
      <c r="N2436" s="31"/>
      <c r="O2436" s="31"/>
      <c r="P2436" s="31"/>
      <c r="Q2436" s="31"/>
      <c r="R2436" s="31"/>
    </row>
    <row r="2437" spans="6:18" x14ac:dyDescent="0.25">
      <c r="F2437" s="31"/>
      <c r="G2437" s="31"/>
      <c r="H2437" s="31"/>
      <c r="I2437" s="31"/>
      <c r="J2437" s="31"/>
      <c r="K2437" s="31"/>
      <c r="L2437" s="31"/>
      <c r="M2437" s="31"/>
      <c r="N2437" s="31"/>
      <c r="O2437" s="31"/>
      <c r="P2437" s="31"/>
      <c r="Q2437" s="31"/>
      <c r="R2437" s="31"/>
    </row>
    <row r="2438" spans="6:18" x14ac:dyDescent="0.25">
      <c r="F2438" s="31"/>
      <c r="G2438" s="31"/>
      <c r="H2438" s="31"/>
      <c r="I2438" s="31"/>
      <c r="J2438" s="31"/>
      <c r="K2438" s="31"/>
      <c r="L2438" s="31"/>
      <c r="M2438" s="31"/>
      <c r="N2438" s="31"/>
      <c r="O2438" s="31"/>
      <c r="P2438" s="31"/>
      <c r="Q2438" s="31"/>
      <c r="R2438" s="31"/>
    </row>
    <row r="2439" spans="6:18" x14ac:dyDescent="0.25">
      <c r="F2439" s="31"/>
      <c r="G2439" s="31"/>
      <c r="H2439" s="31"/>
      <c r="I2439" s="31"/>
      <c r="J2439" s="31"/>
      <c r="K2439" s="31"/>
      <c r="L2439" s="31"/>
      <c r="M2439" s="31"/>
      <c r="N2439" s="31"/>
      <c r="O2439" s="31"/>
      <c r="P2439" s="31"/>
      <c r="Q2439" s="31"/>
      <c r="R2439" s="31"/>
    </row>
    <row r="2440" spans="6:18" x14ac:dyDescent="0.25">
      <c r="F2440" s="31"/>
      <c r="G2440" s="31"/>
      <c r="H2440" s="31"/>
      <c r="I2440" s="31"/>
      <c r="J2440" s="31"/>
      <c r="K2440" s="31"/>
      <c r="L2440" s="31"/>
      <c r="M2440" s="31"/>
      <c r="N2440" s="31"/>
      <c r="O2440" s="31"/>
      <c r="P2440" s="31"/>
      <c r="Q2440" s="31"/>
      <c r="R2440" s="31"/>
    </row>
    <row r="2441" spans="6:18" x14ac:dyDescent="0.25">
      <c r="F2441" s="31"/>
      <c r="G2441" s="31"/>
      <c r="H2441" s="31"/>
      <c r="I2441" s="31"/>
      <c r="J2441" s="31"/>
      <c r="K2441" s="31"/>
      <c r="L2441" s="31"/>
      <c r="M2441" s="31"/>
      <c r="N2441" s="31"/>
      <c r="O2441" s="31"/>
      <c r="P2441" s="31"/>
      <c r="Q2441" s="31"/>
      <c r="R2441" s="31"/>
    </row>
    <row r="2442" spans="6:18" x14ac:dyDescent="0.25">
      <c r="F2442" s="31"/>
      <c r="G2442" s="31"/>
      <c r="H2442" s="31"/>
      <c r="I2442" s="31"/>
      <c r="J2442" s="31"/>
      <c r="K2442" s="31"/>
      <c r="L2442" s="31"/>
      <c r="M2442" s="31"/>
      <c r="N2442" s="31"/>
      <c r="O2442" s="31"/>
      <c r="P2442" s="31"/>
      <c r="Q2442" s="31"/>
      <c r="R2442" s="31"/>
    </row>
    <row r="2443" spans="6:18" x14ac:dyDescent="0.25">
      <c r="F2443" s="31"/>
      <c r="G2443" s="31"/>
      <c r="H2443" s="31"/>
      <c r="I2443" s="31"/>
      <c r="J2443" s="31"/>
      <c r="K2443" s="31"/>
      <c r="L2443" s="31"/>
      <c r="M2443" s="31"/>
      <c r="N2443" s="31"/>
      <c r="O2443" s="31"/>
      <c r="P2443" s="31"/>
      <c r="Q2443" s="31"/>
      <c r="R2443" s="31"/>
    </row>
    <row r="2444" spans="6:18" x14ac:dyDescent="0.25">
      <c r="F2444" s="31"/>
      <c r="G2444" s="31"/>
      <c r="H2444" s="31"/>
      <c r="I2444" s="31"/>
      <c r="J2444" s="31"/>
      <c r="K2444" s="31"/>
      <c r="L2444" s="31"/>
      <c r="M2444" s="31"/>
      <c r="N2444" s="31"/>
      <c r="O2444" s="31"/>
      <c r="P2444" s="31"/>
      <c r="Q2444" s="31"/>
      <c r="R2444" s="31"/>
    </row>
    <row r="2445" spans="6:18" x14ac:dyDescent="0.25">
      <c r="F2445" s="31"/>
      <c r="G2445" s="31"/>
      <c r="H2445" s="31"/>
      <c r="I2445" s="31"/>
      <c r="J2445" s="31"/>
      <c r="K2445" s="31"/>
      <c r="L2445" s="31"/>
      <c r="M2445" s="31"/>
      <c r="N2445" s="31"/>
      <c r="O2445" s="31"/>
      <c r="P2445" s="31"/>
      <c r="Q2445" s="31"/>
      <c r="R2445" s="31"/>
    </row>
    <row r="2446" spans="6:18" x14ac:dyDescent="0.25">
      <c r="F2446" s="31"/>
      <c r="G2446" s="31"/>
      <c r="H2446" s="31"/>
      <c r="I2446" s="31"/>
      <c r="J2446" s="31"/>
      <c r="K2446" s="31"/>
      <c r="L2446" s="31"/>
      <c r="M2446" s="31"/>
      <c r="N2446" s="31"/>
      <c r="O2446" s="31"/>
      <c r="P2446" s="31"/>
      <c r="Q2446" s="31"/>
      <c r="R2446" s="31"/>
    </row>
    <row r="2447" spans="6:18" x14ac:dyDescent="0.25">
      <c r="F2447" s="31"/>
      <c r="G2447" s="31"/>
      <c r="H2447" s="31"/>
      <c r="I2447" s="31"/>
      <c r="J2447" s="31"/>
      <c r="K2447" s="31"/>
      <c r="L2447" s="31"/>
      <c r="M2447" s="31"/>
      <c r="N2447" s="31"/>
      <c r="O2447" s="31"/>
      <c r="P2447" s="31"/>
      <c r="Q2447" s="31"/>
      <c r="R2447" s="31"/>
    </row>
    <row r="2448" spans="6:18" x14ac:dyDescent="0.25">
      <c r="F2448" s="31"/>
      <c r="G2448" s="31"/>
      <c r="H2448" s="31"/>
      <c r="I2448" s="31"/>
      <c r="J2448" s="31"/>
      <c r="K2448" s="31"/>
      <c r="L2448" s="31"/>
      <c r="M2448" s="31"/>
      <c r="N2448" s="31"/>
      <c r="O2448" s="31"/>
      <c r="P2448" s="31"/>
      <c r="Q2448" s="31"/>
      <c r="R2448" s="31"/>
    </row>
    <row r="2449" spans="6:18" x14ac:dyDescent="0.25">
      <c r="F2449" s="31"/>
      <c r="G2449" s="31"/>
      <c r="H2449" s="31"/>
      <c r="I2449" s="31"/>
      <c r="J2449" s="31"/>
      <c r="K2449" s="31"/>
      <c r="L2449" s="31"/>
      <c r="M2449" s="31"/>
      <c r="N2449" s="31"/>
      <c r="O2449" s="31"/>
      <c r="P2449" s="31"/>
      <c r="Q2449" s="31"/>
      <c r="R2449" s="31"/>
    </row>
    <row r="2450" spans="6:18" x14ac:dyDescent="0.25">
      <c r="F2450" s="31"/>
      <c r="G2450" s="31"/>
      <c r="H2450" s="31"/>
      <c r="I2450" s="31"/>
      <c r="J2450" s="31"/>
      <c r="K2450" s="31"/>
      <c r="L2450" s="31"/>
      <c r="M2450" s="31"/>
      <c r="N2450" s="31"/>
      <c r="O2450" s="31"/>
      <c r="P2450" s="31"/>
      <c r="Q2450" s="31"/>
      <c r="R2450" s="31"/>
    </row>
    <row r="2451" spans="6:18" x14ac:dyDescent="0.25">
      <c r="F2451" s="31"/>
      <c r="G2451" s="31"/>
      <c r="H2451" s="31"/>
      <c r="I2451" s="31"/>
      <c r="J2451" s="31"/>
      <c r="K2451" s="31"/>
      <c r="L2451" s="31"/>
      <c r="M2451" s="31"/>
      <c r="N2451" s="31"/>
      <c r="O2451" s="31"/>
      <c r="P2451" s="31"/>
      <c r="Q2451" s="31"/>
      <c r="R2451" s="31"/>
    </row>
    <row r="2452" spans="6:18" x14ac:dyDescent="0.25">
      <c r="F2452" s="31"/>
      <c r="G2452" s="31"/>
      <c r="H2452" s="31"/>
      <c r="I2452" s="31"/>
      <c r="J2452" s="31"/>
      <c r="K2452" s="31"/>
      <c r="L2452" s="31"/>
      <c r="M2452" s="31"/>
      <c r="N2452" s="31"/>
      <c r="O2452" s="31"/>
      <c r="P2452" s="31"/>
      <c r="Q2452" s="31"/>
      <c r="R2452" s="31"/>
    </row>
    <row r="2453" spans="6:18" x14ac:dyDescent="0.25">
      <c r="F2453" s="31"/>
      <c r="G2453" s="31"/>
      <c r="H2453" s="31"/>
      <c r="I2453" s="31"/>
      <c r="J2453" s="31"/>
      <c r="K2453" s="31"/>
      <c r="L2453" s="31"/>
      <c r="M2453" s="31"/>
      <c r="N2453" s="31"/>
      <c r="O2453" s="31"/>
      <c r="P2453" s="31"/>
      <c r="Q2453" s="31"/>
      <c r="R2453" s="31"/>
    </row>
    <row r="2454" spans="6:18" x14ac:dyDescent="0.25">
      <c r="F2454" s="31"/>
      <c r="G2454" s="31"/>
      <c r="H2454" s="31"/>
      <c r="I2454" s="31"/>
      <c r="J2454" s="31"/>
      <c r="K2454" s="31"/>
      <c r="L2454" s="31"/>
      <c r="M2454" s="31"/>
      <c r="N2454" s="31"/>
      <c r="O2454" s="31"/>
      <c r="P2454" s="31"/>
      <c r="Q2454" s="31"/>
      <c r="R2454" s="31"/>
    </row>
    <row r="2455" spans="6:18" x14ac:dyDescent="0.25">
      <c r="F2455" s="31"/>
      <c r="G2455" s="31"/>
      <c r="H2455" s="31"/>
      <c r="I2455" s="31"/>
      <c r="J2455" s="31"/>
      <c r="K2455" s="31"/>
      <c r="L2455" s="31"/>
      <c r="M2455" s="31"/>
      <c r="N2455" s="31"/>
      <c r="O2455" s="31"/>
      <c r="P2455" s="31"/>
      <c r="Q2455" s="31"/>
      <c r="R2455" s="31"/>
    </row>
    <row r="2456" spans="6:18" x14ac:dyDescent="0.25">
      <c r="F2456" s="31"/>
      <c r="G2456" s="31"/>
      <c r="H2456" s="31"/>
      <c r="I2456" s="31"/>
      <c r="J2456" s="31"/>
      <c r="K2456" s="31"/>
      <c r="L2456" s="31"/>
      <c r="M2456" s="31"/>
      <c r="N2456" s="31"/>
      <c r="O2456" s="31"/>
      <c r="P2456" s="31"/>
      <c r="Q2456" s="31"/>
      <c r="R2456" s="31"/>
    </row>
    <row r="2457" spans="6:18" x14ac:dyDescent="0.25">
      <c r="F2457" s="31"/>
      <c r="G2457" s="31"/>
      <c r="H2457" s="31"/>
      <c r="I2457" s="31"/>
      <c r="J2457" s="31"/>
      <c r="K2457" s="31"/>
      <c r="L2457" s="31"/>
      <c r="M2457" s="31"/>
      <c r="N2457" s="31"/>
      <c r="O2457" s="31"/>
      <c r="P2457" s="31"/>
      <c r="Q2457" s="31"/>
      <c r="R2457" s="31"/>
    </row>
    <row r="2458" spans="6:18" x14ac:dyDescent="0.25">
      <c r="F2458" s="31"/>
      <c r="G2458" s="31"/>
      <c r="H2458" s="31"/>
      <c r="I2458" s="31"/>
      <c r="J2458" s="31"/>
      <c r="K2458" s="31"/>
      <c r="L2458" s="31"/>
      <c r="M2458" s="31"/>
      <c r="N2458" s="31"/>
      <c r="O2458" s="31"/>
      <c r="P2458" s="31"/>
      <c r="Q2458" s="31"/>
      <c r="R2458" s="31"/>
    </row>
    <row r="2459" spans="6:18" x14ac:dyDescent="0.25">
      <c r="F2459" s="31"/>
      <c r="G2459" s="31"/>
      <c r="H2459" s="31"/>
      <c r="I2459" s="31"/>
      <c r="J2459" s="31"/>
      <c r="K2459" s="31"/>
      <c r="L2459" s="31"/>
      <c r="M2459" s="31"/>
      <c r="N2459" s="31"/>
      <c r="O2459" s="31"/>
      <c r="P2459" s="31"/>
      <c r="Q2459" s="31"/>
      <c r="R2459" s="31"/>
    </row>
    <row r="2460" spans="6:18" x14ac:dyDescent="0.25">
      <c r="F2460" s="31"/>
      <c r="G2460" s="31"/>
      <c r="H2460" s="31"/>
      <c r="I2460" s="31"/>
      <c r="J2460" s="31"/>
      <c r="K2460" s="31"/>
      <c r="L2460" s="31"/>
      <c r="M2460" s="31"/>
      <c r="N2460" s="31"/>
      <c r="O2460" s="31"/>
      <c r="P2460" s="31"/>
      <c r="Q2460" s="31"/>
      <c r="R2460" s="31"/>
    </row>
    <row r="2461" spans="6:18" x14ac:dyDescent="0.25">
      <c r="F2461" s="31"/>
      <c r="G2461" s="31"/>
      <c r="H2461" s="31"/>
      <c r="I2461" s="31"/>
      <c r="J2461" s="31"/>
      <c r="K2461" s="31"/>
      <c r="L2461" s="31"/>
      <c r="M2461" s="31"/>
      <c r="N2461" s="31"/>
      <c r="O2461" s="31"/>
      <c r="P2461" s="31"/>
      <c r="Q2461" s="31"/>
      <c r="R2461" s="31"/>
    </row>
    <row r="2462" spans="6:18" x14ac:dyDescent="0.25">
      <c r="F2462" s="31"/>
      <c r="G2462" s="31"/>
      <c r="H2462" s="31"/>
      <c r="I2462" s="31"/>
      <c r="J2462" s="31"/>
      <c r="K2462" s="31"/>
      <c r="L2462" s="31"/>
      <c r="M2462" s="31"/>
      <c r="N2462" s="31"/>
      <c r="O2462" s="31"/>
      <c r="P2462" s="31"/>
      <c r="Q2462" s="31"/>
      <c r="R2462" s="31"/>
    </row>
    <row r="2463" spans="6:18" x14ac:dyDescent="0.25">
      <c r="F2463" s="31"/>
      <c r="G2463" s="31"/>
      <c r="H2463" s="31"/>
      <c r="I2463" s="31"/>
      <c r="J2463" s="31"/>
      <c r="K2463" s="31"/>
      <c r="L2463" s="31"/>
      <c r="M2463" s="31"/>
      <c r="N2463" s="31"/>
      <c r="O2463" s="31"/>
      <c r="P2463" s="31"/>
      <c r="Q2463" s="31"/>
      <c r="R2463" s="31"/>
    </row>
    <row r="2464" spans="6:18" x14ac:dyDescent="0.25">
      <c r="F2464" s="31"/>
      <c r="G2464" s="31"/>
      <c r="H2464" s="31"/>
      <c r="I2464" s="31"/>
      <c r="J2464" s="31"/>
      <c r="K2464" s="31"/>
      <c r="L2464" s="31"/>
      <c r="M2464" s="31"/>
      <c r="N2464" s="31"/>
      <c r="O2464" s="31"/>
      <c r="P2464" s="31"/>
      <c r="Q2464" s="31"/>
      <c r="R2464" s="31"/>
    </row>
    <row r="2465" spans="6:18" x14ac:dyDescent="0.25">
      <c r="F2465" s="31"/>
      <c r="G2465" s="31"/>
      <c r="H2465" s="31"/>
      <c r="I2465" s="31"/>
      <c r="J2465" s="31"/>
      <c r="K2465" s="31"/>
      <c r="L2465" s="31"/>
      <c r="M2465" s="31"/>
      <c r="N2465" s="31"/>
      <c r="O2465" s="31"/>
      <c r="P2465" s="31"/>
      <c r="Q2465" s="31"/>
      <c r="R2465" s="31"/>
    </row>
    <row r="2466" spans="6:18" x14ac:dyDescent="0.25">
      <c r="F2466" s="31"/>
      <c r="G2466" s="31"/>
      <c r="H2466" s="31"/>
      <c r="I2466" s="31"/>
      <c r="J2466" s="31"/>
      <c r="K2466" s="31"/>
      <c r="L2466" s="31"/>
      <c r="M2466" s="31"/>
      <c r="N2466" s="31"/>
      <c r="O2466" s="31"/>
      <c r="P2466" s="31"/>
      <c r="Q2466" s="31"/>
      <c r="R2466" s="31"/>
    </row>
    <row r="2467" spans="6:18" x14ac:dyDescent="0.25">
      <c r="F2467" s="31"/>
      <c r="G2467" s="31"/>
      <c r="H2467" s="31"/>
      <c r="I2467" s="31"/>
      <c r="J2467" s="31"/>
      <c r="K2467" s="31"/>
      <c r="L2467" s="31"/>
      <c r="M2467" s="31"/>
      <c r="N2467" s="31"/>
      <c r="O2467" s="31"/>
      <c r="P2467" s="31"/>
      <c r="Q2467" s="31"/>
      <c r="R2467" s="31"/>
    </row>
    <row r="2468" spans="6:18" x14ac:dyDescent="0.25">
      <c r="F2468" s="31"/>
      <c r="G2468" s="31"/>
      <c r="H2468" s="31"/>
      <c r="I2468" s="31"/>
      <c r="J2468" s="31"/>
      <c r="K2468" s="31"/>
      <c r="L2468" s="31"/>
      <c r="M2468" s="31"/>
      <c r="N2468" s="31"/>
      <c r="O2468" s="31"/>
      <c r="P2468" s="31"/>
      <c r="Q2468" s="31"/>
      <c r="R2468" s="31"/>
    </row>
    <row r="2469" spans="6:18" x14ac:dyDescent="0.25">
      <c r="F2469" s="31"/>
      <c r="G2469" s="31"/>
      <c r="H2469" s="31"/>
      <c r="I2469" s="31"/>
      <c r="J2469" s="31"/>
      <c r="K2469" s="31"/>
      <c r="L2469" s="31"/>
      <c r="M2469" s="31"/>
      <c r="N2469" s="31"/>
      <c r="O2469" s="31"/>
      <c r="P2469" s="31"/>
      <c r="Q2469" s="31"/>
      <c r="R2469" s="31"/>
    </row>
    <row r="2470" spans="6:18" x14ac:dyDescent="0.25">
      <c r="F2470" s="31"/>
      <c r="G2470" s="31"/>
      <c r="H2470" s="31"/>
      <c r="I2470" s="31"/>
      <c r="J2470" s="31"/>
      <c r="K2470" s="31"/>
      <c r="L2470" s="31"/>
      <c r="M2470" s="31"/>
      <c r="N2470" s="31"/>
      <c r="O2470" s="31"/>
      <c r="P2470" s="31"/>
      <c r="Q2470" s="31"/>
      <c r="R2470" s="31"/>
    </row>
    <row r="2471" spans="6:18" x14ac:dyDescent="0.25">
      <c r="F2471" s="31"/>
      <c r="G2471" s="31"/>
      <c r="H2471" s="31"/>
      <c r="I2471" s="31"/>
      <c r="J2471" s="31"/>
      <c r="K2471" s="31"/>
      <c r="L2471" s="31"/>
      <c r="M2471" s="31"/>
      <c r="N2471" s="31"/>
      <c r="O2471" s="31"/>
      <c r="P2471" s="31"/>
      <c r="Q2471" s="31"/>
      <c r="R2471" s="31"/>
    </row>
    <row r="2472" spans="6:18" x14ac:dyDescent="0.25">
      <c r="F2472" s="31"/>
      <c r="G2472" s="31"/>
      <c r="H2472" s="31"/>
      <c r="I2472" s="31"/>
      <c r="J2472" s="31"/>
      <c r="K2472" s="31"/>
      <c r="L2472" s="31"/>
      <c r="M2472" s="31"/>
      <c r="N2472" s="31"/>
      <c r="O2472" s="31"/>
      <c r="P2472" s="31"/>
      <c r="Q2472" s="31"/>
      <c r="R2472" s="31"/>
    </row>
    <row r="2473" spans="6:18" x14ac:dyDescent="0.25">
      <c r="F2473" s="31"/>
      <c r="G2473" s="31"/>
      <c r="H2473" s="31"/>
      <c r="I2473" s="31"/>
      <c r="J2473" s="31"/>
      <c r="K2473" s="31"/>
      <c r="L2473" s="31"/>
      <c r="M2473" s="31"/>
      <c r="N2473" s="31"/>
      <c r="O2473" s="31"/>
      <c r="P2473" s="31"/>
      <c r="Q2473" s="31"/>
      <c r="R2473" s="31"/>
    </row>
    <row r="2474" spans="6:18" x14ac:dyDescent="0.25">
      <c r="F2474" s="31"/>
      <c r="G2474" s="31"/>
      <c r="H2474" s="31"/>
      <c r="I2474" s="31"/>
      <c r="J2474" s="31"/>
      <c r="K2474" s="31"/>
      <c r="L2474" s="31"/>
      <c r="M2474" s="31"/>
      <c r="N2474" s="31"/>
      <c r="O2474" s="31"/>
      <c r="P2474" s="31"/>
      <c r="Q2474" s="31"/>
      <c r="R2474" s="31"/>
    </row>
    <row r="2475" spans="6:18" x14ac:dyDescent="0.25">
      <c r="F2475" s="31"/>
      <c r="G2475" s="31"/>
      <c r="H2475" s="31"/>
      <c r="I2475" s="31"/>
      <c r="J2475" s="31"/>
      <c r="K2475" s="31"/>
      <c r="L2475" s="31"/>
      <c r="M2475" s="31"/>
      <c r="N2475" s="31"/>
      <c r="O2475" s="31"/>
      <c r="P2475" s="31"/>
      <c r="Q2475" s="31"/>
      <c r="R2475" s="31"/>
    </row>
    <row r="2476" spans="6:18" x14ac:dyDescent="0.25">
      <c r="F2476" s="31"/>
      <c r="G2476" s="31"/>
      <c r="H2476" s="31"/>
      <c r="I2476" s="31"/>
      <c r="J2476" s="31"/>
      <c r="K2476" s="31"/>
      <c r="L2476" s="31"/>
      <c r="M2476" s="31"/>
      <c r="N2476" s="31"/>
      <c r="O2476" s="31"/>
      <c r="P2476" s="31"/>
      <c r="Q2476" s="31"/>
      <c r="R2476" s="31"/>
    </row>
    <row r="2477" spans="6:18" x14ac:dyDescent="0.25">
      <c r="F2477" s="31"/>
      <c r="G2477" s="31"/>
      <c r="H2477" s="31"/>
      <c r="I2477" s="31"/>
      <c r="J2477" s="31"/>
      <c r="K2477" s="31"/>
      <c r="L2477" s="31"/>
      <c r="M2477" s="31"/>
      <c r="N2477" s="31"/>
      <c r="O2477" s="31"/>
      <c r="P2477" s="31"/>
      <c r="Q2477" s="31"/>
      <c r="R2477" s="31"/>
    </row>
    <row r="2478" spans="6:18" x14ac:dyDescent="0.25">
      <c r="F2478" s="31"/>
      <c r="G2478" s="31"/>
      <c r="H2478" s="31"/>
      <c r="I2478" s="31"/>
      <c r="J2478" s="31"/>
      <c r="K2478" s="31"/>
      <c r="L2478" s="31"/>
      <c r="M2478" s="31"/>
      <c r="N2478" s="31"/>
      <c r="O2478" s="31"/>
      <c r="P2478" s="31"/>
      <c r="Q2478" s="31"/>
      <c r="R2478" s="31"/>
    </row>
    <row r="2479" spans="6:18" x14ac:dyDescent="0.25">
      <c r="F2479" s="31"/>
      <c r="G2479" s="31"/>
      <c r="H2479" s="31"/>
      <c r="I2479" s="31"/>
      <c r="J2479" s="31"/>
      <c r="K2479" s="31"/>
      <c r="L2479" s="31"/>
      <c r="M2479" s="31"/>
      <c r="N2479" s="31"/>
      <c r="O2479" s="31"/>
      <c r="P2479" s="31"/>
      <c r="Q2479" s="31"/>
      <c r="R2479" s="31"/>
    </row>
    <row r="2480" spans="6:18" x14ac:dyDescent="0.25">
      <c r="F2480" s="31"/>
      <c r="G2480" s="31"/>
      <c r="H2480" s="31"/>
      <c r="I2480" s="31"/>
      <c r="J2480" s="31"/>
      <c r="K2480" s="31"/>
      <c r="L2480" s="31"/>
      <c r="M2480" s="31"/>
      <c r="N2480" s="31"/>
      <c r="O2480" s="31"/>
      <c r="P2480" s="31"/>
      <c r="Q2480" s="31"/>
      <c r="R2480" s="31"/>
    </row>
    <row r="2481" spans="6:18" x14ac:dyDescent="0.25">
      <c r="F2481" s="31"/>
      <c r="G2481" s="31"/>
      <c r="H2481" s="31"/>
      <c r="I2481" s="31"/>
      <c r="J2481" s="31"/>
      <c r="K2481" s="31"/>
      <c r="L2481" s="31"/>
      <c r="M2481" s="31"/>
      <c r="N2481" s="31"/>
      <c r="O2481" s="31"/>
      <c r="P2481" s="31"/>
      <c r="Q2481" s="31"/>
      <c r="R2481" s="31"/>
    </row>
    <row r="2482" spans="6:18" x14ac:dyDescent="0.25">
      <c r="F2482" s="31"/>
      <c r="G2482" s="31"/>
      <c r="H2482" s="31"/>
      <c r="I2482" s="31"/>
      <c r="J2482" s="31"/>
      <c r="K2482" s="31"/>
      <c r="L2482" s="31"/>
      <c r="M2482" s="31"/>
      <c r="N2482" s="31"/>
      <c r="O2482" s="31"/>
      <c r="P2482" s="31"/>
      <c r="Q2482" s="31"/>
      <c r="R2482" s="31"/>
    </row>
    <row r="2483" spans="6:18" x14ac:dyDescent="0.25">
      <c r="F2483" s="31"/>
      <c r="G2483" s="31"/>
      <c r="H2483" s="31"/>
      <c r="I2483" s="31"/>
      <c r="J2483" s="31"/>
      <c r="K2483" s="31"/>
      <c r="L2483" s="31"/>
      <c r="M2483" s="31"/>
      <c r="N2483" s="31"/>
      <c r="O2483" s="31"/>
      <c r="P2483" s="31"/>
      <c r="Q2483" s="31"/>
      <c r="R2483" s="31"/>
    </row>
    <row r="2484" spans="6:18" x14ac:dyDescent="0.25">
      <c r="F2484" s="31"/>
      <c r="G2484" s="31"/>
      <c r="H2484" s="31"/>
      <c r="I2484" s="31"/>
      <c r="J2484" s="31"/>
      <c r="K2484" s="31"/>
      <c r="L2484" s="31"/>
      <c r="M2484" s="31"/>
      <c r="N2484" s="31"/>
      <c r="O2484" s="31"/>
      <c r="P2484" s="31"/>
      <c r="Q2484" s="31"/>
      <c r="R2484" s="31"/>
    </row>
    <row r="2485" spans="6:18" x14ac:dyDescent="0.25">
      <c r="F2485" s="31"/>
      <c r="G2485" s="31"/>
      <c r="H2485" s="31"/>
      <c r="I2485" s="31"/>
      <c r="J2485" s="31"/>
      <c r="K2485" s="31"/>
      <c r="L2485" s="31"/>
      <c r="M2485" s="31"/>
      <c r="N2485" s="31"/>
      <c r="O2485" s="31"/>
      <c r="P2485" s="31"/>
      <c r="Q2485" s="31"/>
      <c r="R2485" s="31"/>
    </row>
    <row r="2486" spans="6:18" x14ac:dyDescent="0.25">
      <c r="F2486" s="31"/>
      <c r="G2486" s="31"/>
      <c r="H2486" s="31"/>
      <c r="I2486" s="31"/>
      <c r="J2486" s="31"/>
      <c r="K2486" s="31"/>
      <c r="L2486" s="31"/>
      <c r="M2486" s="31"/>
      <c r="N2486" s="31"/>
      <c r="O2486" s="31"/>
      <c r="P2486" s="31"/>
      <c r="Q2486" s="31"/>
      <c r="R2486" s="31"/>
    </row>
    <row r="2487" spans="6:18" x14ac:dyDescent="0.25">
      <c r="F2487" s="31"/>
      <c r="G2487" s="31"/>
      <c r="H2487" s="31"/>
      <c r="I2487" s="31"/>
      <c r="J2487" s="31"/>
      <c r="K2487" s="31"/>
      <c r="L2487" s="31"/>
      <c r="M2487" s="31"/>
      <c r="N2487" s="31"/>
      <c r="O2487" s="31"/>
      <c r="P2487" s="31"/>
      <c r="Q2487" s="31"/>
      <c r="R2487" s="31"/>
    </row>
    <row r="2488" spans="6:18" x14ac:dyDescent="0.25">
      <c r="F2488" s="31"/>
      <c r="G2488" s="31"/>
      <c r="H2488" s="31"/>
      <c r="I2488" s="31"/>
      <c r="J2488" s="31"/>
      <c r="K2488" s="31"/>
      <c r="L2488" s="31"/>
      <c r="M2488" s="31"/>
      <c r="N2488" s="31"/>
      <c r="O2488" s="31"/>
      <c r="P2488" s="31"/>
      <c r="Q2488" s="31"/>
      <c r="R2488" s="31"/>
    </row>
    <row r="2489" spans="6:18" x14ac:dyDescent="0.25">
      <c r="F2489" s="31"/>
      <c r="G2489" s="31"/>
      <c r="H2489" s="31"/>
      <c r="I2489" s="31"/>
      <c r="J2489" s="31"/>
      <c r="K2489" s="31"/>
      <c r="L2489" s="31"/>
      <c r="M2489" s="31"/>
      <c r="N2489" s="31"/>
      <c r="O2489" s="31"/>
      <c r="P2489" s="31"/>
      <c r="Q2489" s="31"/>
      <c r="R2489" s="31"/>
    </row>
    <row r="2490" spans="6:18" x14ac:dyDescent="0.25">
      <c r="F2490" s="31"/>
      <c r="G2490" s="31"/>
      <c r="H2490" s="31"/>
      <c r="I2490" s="31"/>
      <c r="J2490" s="31"/>
      <c r="K2490" s="31"/>
      <c r="L2490" s="31"/>
      <c r="M2490" s="31"/>
      <c r="N2490" s="31"/>
      <c r="O2490" s="31"/>
      <c r="P2490" s="31"/>
      <c r="Q2490" s="31"/>
      <c r="R2490" s="31"/>
    </row>
    <row r="2491" spans="6:18" x14ac:dyDescent="0.25">
      <c r="F2491" s="31"/>
      <c r="G2491" s="31"/>
      <c r="H2491" s="31"/>
      <c r="I2491" s="31"/>
      <c r="J2491" s="31"/>
      <c r="K2491" s="31"/>
      <c r="L2491" s="31"/>
      <c r="M2491" s="31"/>
      <c r="N2491" s="31"/>
      <c r="O2491" s="31"/>
      <c r="P2491" s="31"/>
      <c r="Q2491" s="31"/>
      <c r="R2491" s="31"/>
    </row>
    <row r="2492" spans="6:18" x14ac:dyDescent="0.25">
      <c r="F2492" s="31"/>
      <c r="G2492" s="31"/>
      <c r="H2492" s="31"/>
      <c r="I2492" s="31"/>
      <c r="J2492" s="31"/>
      <c r="K2492" s="31"/>
      <c r="L2492" s="31"/>
      <c r="M2492" s="31"/>
      <c r="N2492" s="31"/>
      <c r="O2492" s="31"/>
      <c r="P2492" s="31"/>
      <c r="Q2492" s="31"/>
      <c r="R2492" s="31"/>
    </row>
    <row r="2493" spans="6:18" x14ac:dyDescent="0.25">
      <c r="F2493" s="31"/>
      <c r="G2493" s="31"/>
      <c r="H2493" s="31"/>
      <c r="I2493" s="31"/>
      <c r="J2493" s="31"/>
      <c r="K2493" s="31"/>
      <c r="L2493" s="31"/>
      <c r="M2493" s="31"/>
      <c r="N2493" s="31"/>
      <c r="O2493" s="31"/>
      <c r="P2493" s="31"/>
      <c r="Q2493" s="31"/>
      <c r="R2493" s="31"/>
    </row>
    <row r="2494" spans="6:18" x14ac:dyDescent="0.25">
      <c r="F2494" s="31"/>
      <c r="G2494" s="31"/>
      <c r="H2494" s="31"/>
      <c r="I2494" s="31"/>
      <c r="J2494" s="31"/>
      <c r="K2494" s="31"/>
      <c r="L2494" s="31"/>
      <c r="M2494" s="31"/>
      <c r="N2494" s="31"/>
      <c r="O2494" s="31"/>
      <c r="P2494" s="31"/>
      <c r="Q2494" s="31"/>
      <c r="R2494" s="31"/>
    </row>
    <row r="2495" spans="6:18" x14ac:dyDescent="0.25">
      <c r="F2495" s="31"/>
      <c r="G2495" s="31"/>
      <c r="H2495" s="31"/>
      <c r="I2495" s="31"/>
      <c r="J2495" s="31"/>
      <c r="K2495" s="31"/>
      <c r="L2495" s="31"/>
      <c r="M2495" s="31"/>
      <c r="N2495" s="31"/>
      <c r="O2495" s="31"/>
      <c r="P2495" s="31"/>
      <c r="Q2495" s="31"/>
      <c r="R2495" s="31"/>
    </row>
    <row r="2496" spans="6:18" x14ac:dyDescent="0.25">
      <c r="F2496" s="31"/>
      <c r="G2496" s="31"/>
      <c r="H2496" s="31"/>
      <c r="I2496" s="31"/>
      <c r="J2496" s="31"/>
      <c r="K2496" s="31"/>
      <c r="L2496" s="31"/>
      <c r="M2496" s="31"/>
      <c r="N2496" s="31"/>
      <c r="O2496" s="31"/>
      <c r="P2496" s="31"/>
      <c r="Q2496" s="31"/>
      <c r="R2496" s="31"/>
    </row>
    <row r="2497" spans="6:18" x14ac:dyDescent="0.25">
      <c r="F2497" s="31"/>
      <c r="G2497" s="31"/>
      <c r="H2497" s="31"/>
      <c r="I2497" s="31"/>
      <c r="J2497" s="31"/>
      <c r="K2497" s="31"/>
      <c r="L2497" s="31"/>
      <c r="M2497" s="31"/>
      <c r="N2497" s="31"/>
      <c r="O2497" s="31"/>
      <c r="P2497" s="31"/>
      <c r="Q2497" s="31"/>
      <c r="R2497" s="31"/>
    </row>
    <row r="2498" spans="6:18" x14ac:dyDescent="0.25">
      <c r="F2498" s="31"/>
      <c r="G2498" s="31"/>
      <c r="H2498" s="31"/>
      <c r="I2498" s="31"/>
      <c r="J2498" s="31"/>
      <c r="K2498" s="31"/>
      <c r="L2498" s="31"/>
      <c r="M2498" s="31"/>
      <c r="N2498" s="31"/>
      <c r="O2498" s="31"/>
      <c r="P2498" s="31"/>
      <c r="Q2498" s="31"/>
      <c r="R2498" s="31"/>
    </row>
    <row r="2499" spans="6:18" x14ac:dyDescent="0.25">
      <c r="F2499" s="31"/>
      <c r="G2499" s="31"/>
      <c r="H2499" s="31"/>
      <c r="I2499" s="31"/>
      <c r="J2499" s="31"/>
      <c r="K2499" s="31"/>
      <c r="L2499" s="31"/>
      <c r="M2499" s="31"/>
      <c r="N2499" s="31"/>
      <c r="O2499" s="31"/>
      <c r="P2499" s="31"/>
      <c r="Q2499" s="31"/>
      <c r="R2499" s="31"/>
    </row>
    <row r="2500" spans="6:18" x14ac:dyDescent="0.25">
      <c r="F2500" s="31"/>
      <c r="G2500" s="31"/>
      <c r="H2500" s="31"/>
      <c r="I2500" s="31"/>
      <c r="J2500" s="31"/>
      <c r="K2500" s="31"/>
      <c r="L2500" s="31"/>
      <c r="M2500" s="31"/>
      <c r="N2500" s="31"/>
      <c r="O2500" s="31"/>
      <c r="P2500" s="31"/>
      <c r="Q2500" s="31"/>
      <c r="R2500" s="31"/>
    </row>
    <row r="2501" spans="6:18" x14ac:dyDescent="0.25">
      <c r="F2501" s="31"/>
      <c r="G2501" s="31"/>
      <c r="H2501" s="31"/>
      <c r="I2501" s="31"/>
      <c r="J2501" s="31"/>
      <c r="K2501" s="31"/>
      <c r="L2501" s="31"/>
      <c r="M2501" s="31"/>
      <c r="N2501" s="31"/>
      <c r="O2501" s="31"/>
      <c r="P2501" s="31"/>
      <c r="Q2501" s="31"/>
      <c r="R2501" s="31"/>
    </row>
    <row r="2502" spans="6:18" x14ac:dyDescent="0.25">
      <c r="F2502" s="31"/>
      <c r="G2502" s="31"/>
      <c r="H2502" s="31"/>
      <c r="I2502" s="31"/>
      <c r="J2502" s="31"/>
      <c r="K2502" s="31"/>
      <c r="L2502" s="31"/>
      <c r="M2502" s="31"/>
      <c r="N2502" s="31"/>
      <c r="O2502" s="31"/>
      <c r="P2502" s="31"/>
      <c r="Q2502" s="31"/>
      <c r="R2502" s="31"/>
    </row>
    <row r="2503" spans="6:18" x14ac:dyDescent="0.25">
      <c r="F2503" s="31"/>
      <c r="G2503" s="31"/>
      <c r="H2503" s="31"/>
      <c r="I2503" s="31"/>
      <c r="J2503" s="31"/>
      <c r="K2503" s="31"/>
      <c r="L2503" s="31"/>
      <c r="M2503" s="31"/>
      <c r="N2503" s="31"/>
      <c r="O2503" s="31"/>
      <c r="P2503" s="31"/>
      <c r="Q2503" s="31"/>
      <c r="R2503" s="31"/>
    </row>
    <row r="2504" spans="6:18" x14ac:dyDescent="0.25">
      <c r="F2504" s="31"/>
      <c r="G2504" s="31"/>
      <c r="H2504" s="31"/>
      <c r="I2504" s="31"/>
      <c r="J2504" s="31"/>
      <c r="K2504" s="31"/>
      <c r="L2504" s="31"/>
      <c r="M2504" s="31"/>
      <c r="N2504" s="31"/>
      <c r="O2504" s="31"/>
      <c r="P2504" s="31"/>
      <c r="Q2504" s="31"/>
      <c r="R2504" s="31"/>
    </row>
    <row r="2505" spans="6:18" x14ac:dyDescent="0.25">
      <c r="F2505" s="31"/>
      <c r="G2505" s="31"/>
      <c r="H2505" s="31"/>
      <c r="I2505" s="31"/>
      <c r="J2505" s="31"/>
      <c r="K2505" s="31"/>
      <c r="L2505" s="31"/>
      <c r="M2505" s="31"/>
      <c r="N2505" s="31"/>
      <c r="O2505" s="31"/>
      <c r="P2505" s="31"/>
      <c r="Q2505" s="31"/>
      <c r="R2505" s="31"/>
    </row>
    <row r="2506" spans="6:18" x14ac:dyDescent="0.25">
      <c r="F2506" s="31"/>
      <c r="G2506" s="31"/>
      <c r="H2506" s="31"/>
      <c r="I2506" s="31"/>
      <c r="J2506" s="31"/>
      <c r="K2506" s="31"/>
      <c r="L2506" s="31"/>
      <c r="M2506" s="31"/>
      <c r="N2506" s="31"/>
      <c r="O2506" s="31"/>
      <c r="P2506" s="31"/>
      <c r="Q2506" s="31"/>
      <c r="R2506" s="31"/>
    </row>
    <row r="2507" spans="6:18" x14ac:dyDescent="0.25">
      <c r="F2507" s="31"/>
      <c r="G2507" s="31"/>
      <c r="H2507" s="31"/>
      <c r="I2507" s="31"/>
      <c r="J2507" s="31"/>
      <c r="K2507" s="31"/>
      <c r="L2507" s="31"/>
      <c r="M2507" s="31"/>
      <c r="N2507" s="31"/>
      <c r="O2507" s="31"/>
      <c r="P2507" s="31"/>
      <c r="Q2507" s="31"/>
      <c r="R2507" s="31"/>
    </row>
    <row r="2508" spans="6:18" x14ac:dyDescent="0.25">
      <c r="F2508" s="31"/>
      <c r="G2508" s="31"/>
      <c r="H2508" s="31"/>
      <c r="I2508" s="31"/>
      <c r="J2508" s="31"/>
      <c r="K2508" s="31"/>
      <c r="L2508" s="31"/>
      <c r="M2508" s="31"/>
      <c r="N2508" s="31"/>
      <c r="O2508" s="31"/>
      <c r="P2508" s="31"/>
      <c r="Q2508" s="31"/>
      <c r="R2508" s="31"/>
    </row>
    <row r="2509" spans="6:18" x14ac:dyDescent="0.25">
      <c r="F2509" s="31"/>
      <c r="G2509" s="31"/>
      <c r="H2509" s="31"/>
      <c r="I2509" s="31"/>
      <c r="J2509" s="31"/>
      <c r="K2509" s="31"/>
      <c r="L2509" s="31"/>
      <c r="M2509" s="31"/>
      <c r="N2509" s="31"/>
      <c r="O2509" s="31"/>
      <c r="P2509" s="31"/>
      <c r="Q2509" s="31"/>
      <c r="R2509" s="31"/>
    </row>
    <row r="2510" spans="6:18" x14ac:dyDescent="0.25">
      <c r="F2510" s="31"/>
      <c r="G2510" s="31"/>
      <c r="H2510" s="31"/>
      <c r="I2510" s="31"/>
      <c r="J2510" s="31"/>
      <c r="K2510" s="31"/>
      <c r="L2510" s="31"/>
      <c r="M2510" s="31"/>
      <c r="N2510" s="31"/>
      <c r="O2510" s="31"/>
      <c r="P2510" s="31"/>
      <c r="Q2510" s="31"/>
      <c r="R2510" s="31"/>
    </row>
    <row r="2511" spans="6:18" x14ac:dyDescent="0.25">
      <c r="F2511" s="31"/>
      <c r="G2511" s="31"/>
      <c r="H2511" s="31"/>
      <c r="I2511" s="31"/>
      <c r="J2511" s="31"/>
      <c r="K2511" s="31"/>
      <c r="L2511" s="31"/>
      <c r="M2511" s="31"/>
      <c r="N2511" s="31"/>
      <c r="O2511" s="31"/>
      <c r="P2511" s="31"/>
      <c r="Q2511" s="31"/>
      <c r="R2511" s="31"/>
    </row>
    <row r="2512" spans="6:18" x14ac:dyDescent="0.25">
      <c r="F2512" s="31"/>
      <c r="G2512" s="31"/>
      <c r="H2512" s="31"/>
      <c r="I2512" s="31"/>
      <c r="J2512" s="31"/>
      <c r="K2512" s="31"/>
      <c r="L2512" s="31"/>
      <c r="M2512" s="31"/>
      <c r="N2512" s="31"/>
      <c r="O2512" s="31"/>
      <c r="P2512" s="31"/>
      <c r="Q2512" s="31"/>
      <c r="R2512" s="31"/>
    </row>
    <row r="2513" spans="6:18" x14ac:dyDescent="0.25">
      <c r="F2513" s="31"/>
      <c r="G2513" s="31"/>
      <c r="H2513" s="31"/>
      <c r="I2513" s="31"/>
      <c r="J2513" s="31"/>
      <c r="K2513" s="31"/>
      <c r="L2513" s="31"/>
      <c r="M2513" s="31"/>
      <c r="N2513" s="31"/>
      <c r="O2513" s="31"/>
      <c r="P2513" s="31"/>
      <c r="Q2513" s="31"/>
      <c r="R2513" s="31"/>
    </row>
    <row r="2514" spans="6:18" x14ac:dyDescent="0.25">
      <c r="F2514" s="31"/>
      <c r="G2514" s="31"/>
      <c r="H2514" s="31"/>
      <c r="I2514" s="31"/>
      <c r="J2514" s="31"/>
      <c r="K2514" s="31"/>
      <c r="L2514" s="31"/>
      <c r="M2514" s="31"/>
      <c r="N2514" s="31"/>
      <c r="O2514" s="31"/>
      <c r="P2514" s="31"/>
      <c r="Q2514" s="31"/>
      <c r="R2514" s="31"/>
    </row>
    <row r="2515" spans="6:18" x14ac:dyDescent="0.25">
      <c r="F2515" s="31"/>
      <c r="G2515" s="31"/>
      <c r="H2515" s="31"/>
      <c r="I2515" s="31"/>
      <c r="J2515" s="31"/>
      <c r="K2515" s="31"/>
      <c r="L2515" s="31"/>
      <c r="M2515" s="31"/>
      <c r="N2515" s="31"/>
      <c r="O2515" s="31"/>
      <c r="P2515" s="31"/>
      <c r="Q2515" s="31"/>
      <c r="R2515" s="31"/>
    </row>
    <row r="2516" spans="6:18" x14ac:dyDescent="0.25">
      <c r="F2516" s="31"/>
      <c r="G2516" s="31"/>
      <c r="H2516" s="31"/>
      <c r="I2516" s="31"/>
      <c r="J2516" s="31"/>
      <c r="K2516" s="31"/>
      <c r="L2516" s="31"/>
      <c r="M2516" s="31"/>
      <c r="N2516" s="31"/>
      <c r="O2516" s="31"/>
      <c r="P2516" s="31"/>
      <c r="Q2516" s="31"/>
      <c r="R2516" s="31"/>
    </row>
    <row r="2517" spans="6:18" x14ac:dyDescent="0.25">
      <c r="F2517" s="31"/>
      <c r="G2517" s="31"/>
      <c r="H2517" s="31"/>
      <c r="I2517" s="31"/>
      <c r="J2517" s="31"/>
      <c r="K2517" s="31"/>
      <c r="L2517" s="31"/>
      <c r="M2517" s="31"/>
      <c r="N2517" s="31"/>
      <c r="O2517" s="31"/>
      <c r="P2517" s="31"/>
      <c r="Q2517" s="31"/>
      <c r="R2517" s="31"/>
    </row>
    <row r="2518" spans="6:18" x14ac:dyDescent="0.25">
      <c r="F2518" s="31"/>
      <c r="G2518" s="31"/>
      <c r="H2518" s="31"/>
      <c r="I2518" s="31"/>
      <c r="J2518" s="31"/>
      <c r="K2518" s="31"/>
      <c r="L2518" s="31"/>
      <c r="M2518" s="31"/>
      <c r="N2518" s="31"/>
      <c r="O2518" s="31"/>
      <c r="P2518" s="31"/>
      <c r="Q2518" s="31"/>
      <c r="R2518" s="31"/>
    </row>
    <row r="2519" spans="6:18" x14ac:dyDescent="0.25">
      <c r="F2519" s="31"/>
      <c r="G2519" s="31"/>
      <c r="H2519" s="31"/>
      <c r="I2519" s="31"/>
      <c r="J2519" s="31"/>
      <c r="K2519" s="31"/>
      <c r="L2519" s="31"/>
      <c r="M2519" s="31"/>
      <c r="N2519" s="31"/>
      <c r="O2519" s="31"/>
      <c r="P2519" s="31"/>
      <c r="Q2519" s="31"/>
      <c r="R2519" s="31"/>
    </row>
    <row r="2520" spans="6:18" x14ac:dyDescent="0.25">
      <c r="F2520" s="31"/>
      <c r="G2520" s="31"/>
      <c r="H2520" s="31"/>
      <c r="I2520" s="31"/>
      <c r="J2520" s="31"/>
      <c r="K2520" s="31"/>
      <c r="L2520" s="31"/>
      <c r="M2520" s="31"/>
      <c r="N2520" s="31"/>
      <c r="O2520" s="31"/>
      <c r="P2520" s="31"/>
      <c r="Q2520" s="31"/>
      <c r="R2520" s="31"/>
    </row>
    <row r="2521" spans="6:18" x14ac:dyDescent="0.25">
      <c r="F2521" s="31"/>
      <c r="G2521" s="31"/>
      <c r="H2521" s="31"/>
      <c r="I2521" s="31"/>
      <c r="J2521" s="31"/>
      <c r="K2521" s="31"/>
      <c r="L2521" s="31"/>
      <c r="M2521" s="31"/>
      <c r="N2521" s="31"/>
      <c r="O2521" s="31"/>
      <c r="P2521" s="31"/>
      <c r="Q2521" s="31"/>
      <c r="R2521" s="31"/>
    </row>
    <row r="2522" spans="6:18" x14ac:dyDescent="0.25">
      <c r="F2522" s="31"/>
      <c r="G2522" s="31"/>
      <c r="H2522" s="31"/>
      <c r="I2522" s="31"/>
      <c r="J2522" s="31"/>
      <c r="K2522" s="31"/>
      <c r="L2522" s="31"/>
      <c r="M2522" s="31"/>
      <c r="N2522" s="31"/>
      <c r="O2522" s="31"/>
      <c r="P2522" s="31"/>
      <c r="Q2522" s="31"/>
      <c r="R2522" s="31"/>
    </row>
    <row r="2523" spans="6:18" x14ac:dyDescent="0.25">
      <c r="F2523" s="31"/>
      <c r="G2523" s="31"/>
      <c r="H2523" s="31"/>
      <c r="I2523" s="31"/>
      <c r="J2523" s="31"/>
      <c r="K2523" s="31"/>
      <c r="L2523" s="31"/>
      <c r="M2523" s="31"/>
      <c r="N2523" s="31"/>
      <c r="O2523" s="31"/>
      <c r="P2523" s="31"/>
      <c r="Q2523" s="31"/>
      <c r="R2523" s="31"/>
    </row>
    <row r="2524" spans="6:18" x14ac:dyDescent="0.25">
      <c r="F2524" s="31"/>
      <c r="G2524" s="31"/>
      <c r="H2524" s="31"/>
      <c r="I2524" s="31"/>
      <c r="J2524" s="31"/>
      <c r="K2524" s="31"/>
      <c r="L2524" s="31"/>
      <c r="M2524" s="31"/>
      <c r="N2524" s="31"/>
      <c r="O2524" s="31"/>
      <c r="P2524" s="31"/>
      <c r="Q2524" s="31"/>
      <c r="R2524" s="31"/>
    </row>
    <row r="2525" spans="6:18" x14ac:dyDescent="0.25">
      <c r="F2525" s="31"/>
      <c r="G2525" s="31"/>
      <c r="H2525" s="31"/>
      <c r="I2525" s="31"/>
      <c r="J2525" s="31"/>
      <c r="K2525" s="31"/>
      <c r="L2525" s="31"/>
      <c r="M2525" s="31"/>
      <c r="N2525" s="31"/>
      <c r="O2525" s="31"/>
      <c r="P2525" s="31"/>
      <c r="Q2525" s="31"/>
      <c r="R2525" s="31"/>
    </row>
    <row r="2526" spans="6:18" x14ac:dyDescent="0.25">
      <c r="F2526" s="31"/>
      <c r="G2526" s="31"/>
      <c r="H2526" s="31"/>
      <c r="I2526" s="31"/>
      <c r="J2526" s="31"/>
      <c r="K2526" s="31"/>
      <c r="L2526" s="31"/>
      <c r="M2526" s="31"/>
      <c r="N2526" s="31"/>
      <c r="O2526" s="31"/>
      <c r="P2526" s="31"/>
      <c r="Q2526" s="31"/>
      <c r="R2526" s="31"/>
    </row>
    <row r="2527" spans="6:18" x14ac:dyDescent="0.25">
      <c r="F2527" s="31"/>
      <c r="G2527" s="31"/>
      <c r="H2527" s="31"/>
      <c r="I2527" s="31"/>
      <c r="J2527" s="31"/>
      <c r="K2527" s="31"/>
      <c r="L2527" s="31"/>
      <c r="M2527" s="31"/>
      <c r="N2527" s="31"/>
      <c r="O2527" s="31"/>
      <c r="P2527" s="31"/>
      <c r="Q2527" s="31"/>
      <c r="R2527" s="31"/>
    </row>
    <row r="2528" spans="6:18" x14ac:dyDescent="0.25">
      <c r="F2528" s="31"/>
      <c r="G2528" s="31"/>
      <c r="H2528" s="31"/>
      <c r="I2528" s="31"/>
      <c r="J2528" s="31"/>
      <c r="K2528" s="31"/>
      <c r="L2528" s="31"/>
      <c r="M2528" s="31"/>
      <c r="N2528" s="31"/>
      <c r="O2528" s="31"/>
      <c r="P2528" s="31"/>
      <c r="Q2528" s="31"/>
      <c r="R2528" s="31"/>
    </row>
    <row r="2529" spans="6:18" x14ac:dyDescent="0.25">
      <c r="F2529" s="31"/>
      <c r="G2529" s="31"/>
      <c r="H2529" s="31"/>
      <c r="I2529" s="31"/>
      <c r="J2529" s="31"/>
      <c r="K2529" s="31"/>
      <c r="L2529" s="31"/>
      <c r="M2529" s="31"/>
      <c r="N2529" s="31"/>
      <c r="O2529" s="31"/>
      <c r="P2529" s="31"/>
      <c r="Q2529" s="31"/>
      <c r="R2529" s="31"/>
    </row>
    <row r="2530" spans="6:18" x14ac:dyDescent="0.25">
      <c r="F2530" s="31"/>
      <c r="G2530" s="31"/>
      <c r="H2530" s="31"/>
      <c r="I2530" s="31"/>
      <c r="J2530" s="31"/>
      <c r="K2530" s="31"/>
      <c r="L2530" s="31"/>
      <c r="M2530" s="31"/>
      <c r="N2530" s="31"/>
      <c r="O2530" s="31"/>
      <c r="P2530" s="31"/>
      <c r="Q2530" s="31"/>
      <c r="R2530" s="31"/>
    </row>
    <row r="2531" spans="6:18" x14ac:dyDescent="0.25">
      <c r="F2531" s="31"/>
      <c r="G2531" s="31"/>
      <c r="H2531" s="31"/>
      <c r="I2531" s="31"/>
      <c r="J2531" s="31"/>
      <c r="K2531" s="31"/>
      <c r="L2531" s="31"/>
      <c r="M2531" s="31"/>
      <c r="N2531" s="31"/>
      <c r="O2531" s="31"/>
      <c r="P2531" s="31"/>
      <c r="Q2531" s="31"/>
      <c r="R2531" s="31"/>
    </row>
    <row r="2532" spans="6:18" x14ac:dyDescent="0.25">
      <c r="F2532" s="31"/>
      <c r="G2532" s="31"/>
      <c r="H2532" s="31"/>
      <c r="I2532" s="31"/>
      <c r="J2532" s="31"/>
      <c r="K2532" s="31"/>
      <c r="L2532" s="31"/>
      <c r="M2532" s="31"/>
      <c r="N2532" s="31"/>
      <c r="O2532" s="31"/>
      <c r="P2532" s="31"/>
      <c r="Q2532" s="31"/>
      <c r="R2532" s="31"/>
    </row>
    <row r="2533" spans="6:18" x14ac:dyDescent="0.25">
      <c r="F2533" s="31"/>
      <c r="G2533" s="31"/>
      <c r="H2533" s="31"/>
      <c r="I2533" s="31"/>
      <c r="J2533" s="31"/>
      <c r="K2533" s="31"/>
      <c r="L2533" s="31"/>
      <c r="M2533" s="31"/>
      <c r="N2533" s="31"/>
      <c r="O2533" s="31"/>
      <c r="P2533" s="31"/>
      <c r="Q2533" s="31"/>
      <c r="R2533" s="31"/>
    </row>
    <row r="2534" spans="6:18" x14ac:dyDescent="0.25">
      <c r="F2534" s="31"/>
      <c r="G2534" s="31"/>
      <c r="H2534" s="31"/>
      <c r="I2534" s="31"/>
      <c r="J2534" s="31"/>
      <c r="K2534" s="31"/>
      <c r="L2534" s="31"/>
      <c r="M2534" s="31"/>
      <c r="N2534" s="31"/>
      <c r="O2534" s="31"/>
      <c r="P2534" s="31"/>
      <c r="Q2534" s="31"/>
      <c r="R2534" s="31"/>
    </row>
    <row r="2535" spans="6:18" x14ac:dyDescent="0.25">
      <c r="F2535" s="31"/>
      <c r="G2535" s="31"/>
      <c r="H2535" s="31"/>
      <c r="I2535" s="31"/>
      <c r="J2535" s="31"/>
      <c r="K2535" s="31"/>
      <c r="L2535" s="31"/>
      <c r="M2535" s="31"/>
      <c r="N2535" s="31"/>
      <c r="O2535" s="31"/>
      <c r="P2535" s="31"/>
      <c r="Q2535" s="31"/>
      <c r="R2535" s="31"/>
    </row>
    <row r="2536" spans="6:18" x14ac:dyDescent="0.25">
      <c r="F2536" s="31"/>
      <c r="G2536" s="31"/>
      <c r="H2536" s="31"/>
      <c r="I2536" s="31"/>
      <c r="J2536" s="31"/>
      <c r="K2536" s="31"/>
      <c r="L2536" s="31"/>
      <c r="M2536" s="31"/>
      <c r="N2536" s="31"/>
      <c r="O2536" s="31"/>
      <c r="P2536" s="31"/>
      <c r="Q2536" s="31"/>
      <c r="R2536" s="31"/>
    </row>
    <row r="2537" spans="6:18" x14ac:dyDescent="0.25">
      <c r="F2537" s="31"/>
      <c r="G2537" s="31"/>
      <c r="H2537" s="31"/>
      <c r="I2537" s="31"/>
      <c r="J2537" s="31"/>
      <c r="K2537" s="31"/>
      <c r="L2537" s="31"/>
      <c r="M2537" s="31"/>
      <c r="N2537" s="31"/>
      <c r="O2537" s="31"/>
      <c r="P2537" s="31"/>
      <c r="Q2537" s="31"/>
      <c r="R2537" s="31"/>
    </row>
    <row r="2538" spans="6:18" x14ac:dyDescent="0.25">
      <c r="F2538" s="31"/>
      <c r="G2538" s="31"/>
      <c r="H2538" s="31"/>
      <c r="I2538" s="31"/>
      <c r="J2538" s="31"/>
      <c r="K2538" s="31"/>
      <c r="L2538" s="31"/>
      <c r="M2538" s="31"/>
      <c r="N2538" s="31"/>
      <c r="O2538" s="31"/>
      <c r="P2538" s="31"/>
      <c r="Q2538" s="31"/>
      <c r="R2538" s="31"/>
    </row>
    <row r="2539" spans="6:18" x14ac:dyDescent="0.25">
      <c r="F2539" s="31"/>
      <c r="G2539" s="31"/>
      <c r="H2539" s="31"/>
      <c r="I2539" s="31"/>
      <c r="J2539" s="31"/>
      <c r="K2539" s="31"/>
      <c r="L2539" s="31"/>
      <c r="M2539" s="31"/>
      <c r="N2539" s="31"/>
      <c r="O2539" s="31"/>
      <c r="P2539" s="31"/>
      <c r="Q2539" s="31"/>
      <c r="R2539" s="31"/>
    </row>
    <row r="2540" spans="6:18" x14ac:dyDescent="0.25">
      <c r="F2540" s="31"/>
      <c r="G2540" s="31"/>
      <c r="H2540" s="31"/>
      <c r="I2540" s="31"/>
      <c r="J2540" s="31"/>
      <c r="K2540" s="31"/>
      <c r="L2540" s="31"/>
      <c r="M2540" s="31"/>
      <c r="N2540" s="31"/>
      <c r="O2540" s="31"/>
      <c r="P2540" s="31"/>
      <c r="Q2540" s="31"/>
      <c r="R2540" s="31"/>
    </row>
    <row r="2541" spans="6:18" x14ac:dyDescent="0.25">
      <c r="F2541" s="31"/>
      <c r="G2541" s="31"/>
      <c r="H2541" s="31"/>
      <c r="I2541" s="31"/>
      <c r="J2541" s="31"/>
      <c r="K2541" s="31"/>
      <c r="L2541" s="31"/>
      <c r="M2541" s="31"/>
      <c r="N2541" s="31"/>
      <c r="O2541" s="31"/>
      <c r="P2541" s="31"/>
      <c r="Q2541" s="31"/>
      <c r="R2541" s="31"/>
    </row>
    <row r="2542" spans="6:18" x14ac:dyDescent="0.25">
      <c r="F2542" s="31"/>
      <c r="G2542" s="31"/>
      <c r="H2542" s="31"/>
      <c r="I2542" s="31"/>
      <c r="J2542" s="31"/>
      <c r="K2542" s="31"/>
      <c r="L2542" s="31"/>
      <c r="M2542" s="31"/>
      <c r="N2542" s="31"/>
      <c r="O2542" s="31"/>
      <c r="P2542" s="31"/>
      <c r="Q2542" s="31"/>
      <c r="R2542" s="31"/>
    </row>
    <row r="2543" spans="6:18" x14ac:dyDescent="0.25">
      <c r="F2543" s="31"/>
      <c r="G2543" s="31"/>
      <c r="H2543" s="31"/>
      <c r="I2543" s="31"/>
      <c r="J2543" s="31"/>
      <c r="K2543" s="31"/>
      <c r="L2543" s="31"/>
      <c r="M2543" s="31"/>
      <c r="N2543" s="31"/>
      <c r="O2543" s="31"/>
      <c r="P2543" s="31"/>
      <c r="Q2543" s="31"/>
      <c r="R2543" s="31"/>
    </row>
    <row r="2544" spans="6:18" x14ac:dyDescent="0.25">
      <c r="F2544" s="31"/>
      <c r="G2544" s="31"/>
      <c r="H2544" s="31"/>
      <c r="I2544" s="31"/>
      <c r="J2544" s="31"/>
      <c r="K2544" s="31"/>
      <c r="L2544" s="31"/>
      <c r="M2544" s="31"/>
      <c r="N2544" s="31"/>
      <c r="O2544" s="31"/>
      <c r="P2544" s="31"/>
      <c r="Q2544" s="31"/>
      <c r="R2544" s="31"/>
    </row>
    <row r="2545" spans="6:18" x14ac:dyDescent="0.25">
      <c r="F2545" s="31"/>
      <c r="G2545" s="31"/>
      <c r="H2545" s="31"/>
      <c r="I2545" s="31"/>
      <c r="J2545" s="31"/>
      <c r="K2545" s="31"/>
      <c r="L2545" s="31"/>
      <c r="M2545" s="31"/>
      <c r="N2545" s="31"/>
      <c r="O2545" s="31"/>
      <c r="P2545" s="31"/>
      <c r="Q2545" s="31"/>
      <c r="R2545" s="31"/>
    </row>
    <row r="2546" spans="6:18" x14ac:dyDescent="0.25">
      <c r="F2546" s="31"/>
      <c r="G2546" s="31"/>
      <c r="H2546" s="31"/>
      <c r="I2546" s="31"/>
      <c r="J2546" s="31"/>
      <c r="K2546" s="31"/>
      <c r="L2546" s="31"/>
      <c r="M2546" s="31"/>
      <c r="N2546" s="31"/>
      <c r="O2546" s="31"/>
      <c r="P2546" s="31"/>
      <c r="Q2546" s="31"/>
      <c r="R2546" s="31"/>
    </row>
    <row r="2547" spans="6:18" x14ac:dyDescent="0.25">
      <c r="F2547" s="31"/>
      <c r="G2547" s="31"/>
      <c r="H2547" s="31"/>
      <c r="I2547" s="31"/>
      <c r="J2547" s="31"/>
      <c r="K2547" s="31"/>
      <c r="L2547" s="31"/>
      <c r="M2547" s="31"/>
      <c r="N2547" s="31"/>
      <c r="O2547" s="31"/>
      <c r="P2547" s="31"/>
      <c r="Q2547" s="31"/>
      <c r="R2547" s="31"/>
    </row>
    <row r="2548" spans="6:18" x14ac:dyDescent="0.25">
      <c r="F2548" s="31"/>
      <c r="G2548" s="31"/>
      <c r="H2548" s="31"/>
      <c r="I2548" s="31"/>
      <c r="J2548" s="31"/>
      <c r="K2548" s="31"/>
      <c r="L2548" s="31"/>
      <c r="M2548" s="31"/>
      <c r="N2548" s="31"/>
      <c r="O2548" s="31"/>
      <c r="P2548" s="31"/>
      <c r="Q2548" s="31"/>
      <c r="R2548" s="31"/>
    </row>
    <row r="2549" spans="6:18" x14ac:dyDescent="0.25">
      <c r="F2549" s="31"/>
      <c r="G2549" s="31"/>
      <c r="H2549" s="31"/>
      <c r="I2549" s="31"/>
      <c r="J2549" s="31"/>
      <c r="K2549" s="31"/>
      <c r="L2549" s="31"/>
      <c r="M2549" s="31"/>
      <c r="N2549" s="31"/>
      <c r="O2549" s="31"/>
      <c r="P2549" s="31"/>
      <c r="Q2549" s="31"/>
      <c r="R2549" s="31"/>
    </row>
    <row r="2550" spans="6:18" x14ac:dyDescent="0.25">
      <c r="F2550" s="31"/>
      <c r="G2550" s="31"/>
      <c r="H2550" s="31"/>
      <c r="I2550" s="31"/>
      <c r="J2550" s="31"/>
      <c r="K2550" s="31"/>
      <c r="L2550" s="31"/>
      <c r="M2550" s="31"/>
      <c r="N2550" s="31"/>
      <c r="O2550" s="31"/>
      <c r="P2550" s="31"/>
      <c r="Q2550" s="31"/>
      <c r="R2550" s="31"/>
    </row>
    <row r="2551" spans="6:18" x14ac:dyDescent="0.25">
      <c r="F2551" s="31"/>
      <c r="G2551" s="31"/>
      <c r="H2551" s="31"/>
      <c r="I2551" s="31"/>
      <c r="J2551" s="31"/>
      <c r="K2551" s="31"/>
      <c r="L2551" s="31"/>
      <c r="M2551" s="31"/>
      <c r="N2551" s="31"/>
      <c r="O2551" s="31"/>
      <c r="P2551" s="31"/>
      <c r="Q2551" s="31"/>
      <c r="R2551" s="31"/>
    </row>
    <row r="2552" spans="6:18" x14ac:dyDescent="0.25">
      <c r="F2552" s="31"/>
      <c r="G2552" s="31"/>
      <c r="H2552" s="31"/>
      <c r="I2552" s="31"/>
      <c r="J2552" s="31"/>
      <c r="K2552" s="31"/>
      <c r="L2552" s="31"/>
      <c r="M2552" s="31"/>
      <c r="N2552" s="31"/>
      <c r="O2552" s="31"/>
      <c r="P2552" s="31"/>
      <c r="Q2552" s="31"/>
      <c r="R2552" s="31"/>
    </row>
    <row r="2553" spans="6:18" x14ac:dyDescent="0.25">
      <c r="F2553" s="31"/>
      <c r="G2553" s="31"/>
      <c r="H2553" s="31"/>
      <c r="I2553" s="31"/>
      <c r="J2553" s="31"/>
      <c r="K2553" s="31"/>
      <c r="L2553" s="31"/>
      <c r="M2553" s="31"/>
      <c r="N2553" s="31"/>
      <c r="O2553" s="31"/>
      <c r="P2553" s="31"/>
      <c r="Q2553" s="31"/>
      <c r="R2553" s="31"/>
    </row>
    <row r="2554" spans="6:18" x14ac:dyDescent="0.25">
      <c r="F2554" s="31"/>
      <c r="G2554" s="31"/>
      <c r="H2554" s="31"/>
      <c r="I2554" s="31"/>
      <c r="J2554" s="31"/>
      <c r="K2554" s="31"/>
      <c r="L2554" s="31"/>
      <c r="M2554" s="31"/>
      <c r="N2554" s="31"/>
      <c r="O2554" s="31"/>
      <c r="P2554" s="31"/>
      <c r="Q2554" s="31"/>
      <c r="R2554" s="31"/>
    </row>
    <row r="2555" spans="6:18" x14ac:dyDescent="0.25">
      <c r="F2555" s="31"/>
      <c r="G2555" s="31"/>
      <c r="H2555" s="31"/>
      <c r="I2555" s="31"/>
      <c r="J2555" s="31"/>
      <c r="K2555" s="31"/>
      <c r="L2555" s="31"/>
      <c r="M2555" s="31"/>
      <c r="N2555" s="31"/>
      <c r="O2555" s="31"/>
      <c r="P2555" s="31"/>
      <c r="Q2555" s="31"/>
      <c r="R2555" s="31"/>
    </row>
    <row r="2556" spans="6:18" x14ac:dyDescent="0.25">
      <c r="F2556" s="31"/>
      <c r="G2556" s="31"/>
      <c r="H2556" s="31"/>
      <c r="I2556" s="31"/>
      <c r="J2556" s="31"/>
      <c r="K2556" s="31"/>
      <c r="L2556" s="31"/>
      <c r="M2556" s="31"/>
      <c r="N2556" s="31"/>
      <c r="O2556" s="31"/>
      <c r="P2556" s="31"/>
      <c r="Q2556" s="31"/>
      <c r="R2556" s="31"/>
    </row>
    <row r="2557" spans="6:18" x14ac:dyDescent="0.25">
      <c r="F2557" s="31"/>
      <c r="G2557" s="31"/>
      <c r="H2557" s="31"/>
      <c r="I2557" s="31"/>
      <c r="J2557" s="31"/>
      <c r="K2557" s="31"/>
      <c r="L2557" s="31"/>
      <c r="M2557" s="31"/>
      <c r="N2557" s="31"/>
      <c r="O2557" s="31"/>
      <c r="P2557" s="31"/>
      <c r="Q2557" s="31"/>
      <c r="R2557" s="31"/>
    </row>
    <row r="2558" spans="6:18" x14ac:dyDescent="0.25">
      <c r="F2558" s="31"/>
      <c r="G2558" s="31"/>
      <c r="H2558" s="31"/>
      <c r="I2558" s="31"/>
      <c r="J2558" s="31"/>
      <c r="K2558" s="31"/>
      <c r="L2558" s="31"/>
      <c r="M2558" s="31"/>
      <c r="N2558" s="31"/>
      <c r="O2558" s="31"/>
      <c r="P2558" s="31"/>
      <c r="Q2558" s="31"/>
      <c r="R2558" s="31"/>
    </row>
    <row r="2559" spans="6:18" x14ac:dyDescent="0.25">
      <c r="F2559" s="31"/>
      <c r="G2559" s="31"/>
      <c r="H2559" s="31"/>
      <c r="I2559" s="31"/>
      <c r="J2559" s="31"/>
      <c r="K2559" s="31"/>
      <c r="L2559" s="31"/>
      <c r="M2559" s="31"/>
      <c r="N2559" s="31"/>
      <c r="O2559" s="31"/>
      <c r="P2559" s="31"/>
      <c r="Q2559" s="31"/>
      <c r="R2559" s="31"/>
    </row>
    <row r="2560" spans="6:18" x14ac:dyDescent="0.25">
      <c r="F2560" s="31"/>
      <c r="G2560" s="31"/>
      <c r="H2560" s="31"/>
      <c r="I2560" s="31"/>
      <c r="J2560" s="31"/>
      <c r="K2560" s="31"/>
      <c r="L2560" s="31"/>
      <c r="M2560" s="31"/>
      <c r="N2560" s="31"/>
      <c r="O2560" s="31"/>
      <c r="P2560" s="31"/>
      <c r="Q2560" s="31"/>
      <c r="R2560" s="31"/>
    </row>
    <row r="2561" spans="6:18" x14ac:dyDescent="0.25">
      <c r="F2561" s="31"/>
      <c r="G2561" s="31"/>
      <c r="H2561" s="31"/>
      <c r="I2561" s="31"/>
      <c r="J2561" s="31"/>
      <c r="K2561" s="31"/>
      <c r="L2561" s="31"/>
      <c r="M2561" s="31"/>
      <c r="N2561" s="31"/>
      <c r="O2561" s="31"/>
      <c r="P2561" s="31"/>
      <c r="Q2561" s="31"/>
      <c r="R2561" s="31"/>
    </row>
    <row r="2562" spans="6:18" x14ac:dyDescent="0.25">
      <c r="F2562" s="31"/>
      <c r="G2562" s="31"/>
      <c r="H2562" s="31"/>
      <c r="I2562" s="31"/>
      <c r="J2562" s="31"/>
      <c r="K2562" s="31"/>
      <c r="L2562" s="31"/>
      <c r="M2562" s="31"/>
      <c r="N2562" s="31"/>
      <c r="O2562" s="31"/>
      <c r="P2562" s="31"/>
      <c r="Q2562" s="31"/>
      <c r="R2562" s="31"/>
    </row>
    <row r="2563" spans="6:18" x14ac:dyDescent="0.25">
      <c r="F2563" s="31"/>
      <c r="G2563" s="31"/>
      <c r="H2563" s="31"/>
      <c r="I2563" s="31"/>
      <c r="J2563" s="31"/>
      <c r="K2563" s="31"/>
      <c r="L2563" s="31"/>
      <c r="M2563" s="31"/>
      <c r="N2563" s="31"/>
      <c r="O2563" s="31"/>
      <c r="P2563" s="31"/>
      <c r="Q2563" s="31"/>
      <c r="R2563" s="31"/>
    </row>
    <row r="2564" spans="6:18" x14ac:dyDescent="0.25">
      <c r="F2564" s="31"/>
      <c r="G2564" s="31"/>
      <c r="H2564" s="31"/>
      <c r="I2564" s="31"/>
      <c r="J2564" s="31"/>
      <c r="K2564" s="31"/>
      <c r="L2564" s="31"/>
      <c r="M2564" s="31"/>
      <c r="N2564" s="31"/>
      <c r="O2564" s="31"/>
      <c r="P2564" s="31"/>
      <c r="Q2564" s="31"/>
      <c r="R2564" s="31"/>
    </row>
    <row r="2565" spans="6:18" x14ac:dyDescent="0.25">
      <c r="F2565" s="31"/>
      <c r="G2565" s="31"/>
      <c r="H2565" s="31"/>
      <c r="I2565" s="31"/>
      <c r="J2565" s="31"/>
      <c r="K2565" s="31"/>
      <c r="L2565" s="31"/>
      <c r="M2565" s="31"/>
      <c r="N2565" s="31"/>
      <c r="O2565" s="31"/>
      <c r="P2565" s="31"/>
      <c r="Q2565" s="31"/>
      <c r="R2565" s="31"/>
    </row>
    <row r="2566" spans="6:18" x14ac:dyDescent="0.25">
      <c r="F2566" s="31"/>
      <c r="G2566" s="31"/>
      <c r="H2566" s="31"/>
      <c r="I2566" s="31"/>
      <c r="J2566" s="31"/>
      <c r="K2566" s="31"/>
      <c r="L2566" s="31"/>
      <c r="M2566" s="31"/>
      <c r="N2566" s="31"/>
      <c r="O2566" s="31"/>
      <c r="P2566" s="31"/>
      <c r="Q2566" s="31"/>
      <c r="R2566" s="31"/>
    </row>
    <row r="2567" spans="6:18" x14ac:dyDescent="0.25">
      <c r="F2567" s="31"/>
      <c r="G2567" s="31"/>
      <c r="H2567" s="31"/>
      <c r="I2567" s="31"/>
      <c r="J2567" s="31"/>
      <c r="K2567" s="31"/>
      <c r="L2567" s="31"/>
      <c r="M2567" s="31"/>
      <c r="N2567" s="31"/>
      <c r="O2567" s="31"/>
      <c r="P2567" s="31"/>
      <c r="Q2567" s="31"/>
      <c r="R2567" s="31"/>
    </row>
    <row r="2568" spans="6:18" x14ac:dyDescent="0.25">
      <c r="F2568" s="31"/>
      <c r="G2568" s="31"/>
      <c r="H2568" s="31"/>
      <c r="I2568" s="31"/>
      <c r="J2568" s="31"/>
      <c r="K2568" s="31"/>
      <c r="L2568" s="31"/>
      <c r="M2568" s="31"/>
      <c r="N2568" s="31"/>
      <c r="O2568" s="31"/>
      <c r="P2568" s="31"/>
      <c r="Q2568" s="31"/>
      <c r="R2568" s="31"/>
    </row>
    <row r="2569" spans="6:18" x14ac:dyDescent="0.25">
      <c r="F2569" s="31"/>
      <c r="G2569" s="31"/>
      <c r="H2569" s="31"/>
      <c r="I2569" s="31"/>
      <c r="J2569" s="31"/>
      <c r="K2569" s="31"/>
      <c r="L2569" s="31"/>
      <c r="M2569" s="31"/>
      <c r="N2569" s="31"/>
      <c r="O2569" s="31"/>
      <c r="P2569" s="31"/>
      <c r="Q2569" s="31"/>
      <c r="R2569" s="31"/>
    </row>
    <row r="2570" spans="6:18" x14ac:dyDescent="0.25">
      <c r="F2570" s="31"/>
      <c r="G2570" s="31"/>
      <c r="H2570" s="31"/>
      <c r="I2570" s="31"/>
      <c r="J2570" s="31"/>
      <c r="K2570" s="31"/>
      <c r="L2570" s="31"/>
      <c r="M2570" s="31"/>
      <c r="N2570" s="31"/>
      <c r="O2570" s="31"/>
      <c r="P2570" s="31"/>
      <c r="Q2570" s="31"/>
      <c r="R2570" s="31"/>
    </row>
    <row r="2571" spans="6:18" x14ac:dyDescent="0.25">
      <c r="F2571" s="31"/>
      <c r="G2571" s="31"/>
      <c r="H2571" s="31"/>
      <c r="I2571" s="31"/>
      <c r="J2571" s="31"/>
      <c r="K2571" s="31"/>
      <c r="L2571" s="31"/>
      <c r="M2571" s="31"/>
      <c r="N2571" s="31"/>
      <c r="O2571" s="31"/>
      <c r="P2571" s="31"/>
      <c r="Q2571" s="31"/>
      <c r="R2571" s="31"/>
    </row>
    <row r="2572" spans="6:18" x14ac:dyDescent="0.25">
      <c r="F2572" s="31"/>
      <c r="G2572" s="31"/>
      <c r="H2572" s="31"/>
      <c r="I2572" s="31"/>
      <c r="J2572" s="31"/>
      <c r="K2572" s="31"/>
      <c r="L2572" s="31"/>
      <c r="M2572" s="31"/>
      <c r="N2572" s="31"/>
      <c r="O2572" s="31"/>
      <c r="P2572" s="31"/>
      <c r="Q2572" s="31"/>
      <c r="R2572" s="31"/>
    </row>
    <row r="2573" spans="6:18" x14ac:dyDescent="0.25">
      <c r="F2573" s="31"/>
      <c r="G2573" s="31"/>
      <c r="H2573" s="31"/>
      <c r="I2573" s="31"/>
      <c r="J2573" s="31"/>
      <c r="K2573" s="31"/>
      <c r="L2573" s="31"/>
      <c r="M2573" s="31"/>
      <c r="N2573" s="31"/>
      <c r="O2573" s="31"/>
      <c r="P2573" s="31"/>
      <c r="Q2573" s="31"/>
      <c r="R2573" s="31"/>
    </row>
    <row r="2574" spans="6:18" x14ac:dyDescent="0.25">
      <c r="F2574" s="31"/>
      <c r="G2574" s="31"/>
      <c r="H2574" s="31"/>
      <c r="I2574" s="31"/>
      <c r="J2574" s="31"/>
      <c r="K2574" s="31"/>
      <c r="L2574" s="31"/>
      <c r="M2574" s="31"/>
      <c r="N2574" s="31"/>
      <c r="O2574" s="31"/>
      <c r="P2574" s="31"/>
      <c r="Q2574" s="31"/>
      <c r="R2574" s="31"/>
    </row>
    <row r="2575" spans="6:18" x14ac:dyDescent="0.25">
      <c r="F2575" s="31"/>
      <c r="G2575" s="31"/>
      <c r="H2575" s="31"/>
      <c r="I2575" s="31"/>
      <c r="J2575" s="31"/>
      <c r="K2575" s="31"/>
      <c r="L2575" s="31"/>
      <c r="M2575" s="31"/>
      <c r="N2575" s="31"/>
      <c r="O2575" s="31"/>
      <c r="P2575" s="31"/>
      <c r="Q2575" s="31"/>
      <c r="R2575" s="31"/>
    </row>
    <row r="2576" spans="6:18" x14ac:dyDescent="0.25">
      <c r="F2576" s="31"/>
      <c r="G2576" s="31"/>
      <c r="H2576" s="31"/>
      <c r="I2576" s="31"/>
      <c r="J2576" s="31"/>
      <c r="K2576" s="31"/>
      <c r="L2576" s="31"/>
      <c r="M2576" s="31"/>
      <c r="N2576" s="31"/>
      <c r="O2576" s="31"/>
      <c r="P2576" s="31"/>
      <c r="Q2576" s="31"/>
      <c r="R2576" s="31"/>
    </row>
    <row r="2577" spans="6:18" x14ac:dyDescent="0.25">
      <c r="F2577" s="31"/>
      <c r="G2577" s="31"/>
      <c r="H2577" s="31"/>
      <c r="I2577" s="31"/>
      <c r="J2577" s="31"/>
      <c r="K2577" s="31"/>
      <c r="L2577" s="31"/>
      <c r="M2577" s="31"/>
      <c r="N2577" s="31"/>
      <c r="O2577" s="31"/>
      <c r="P2577" s="31"/>
      <c r="Q2577" s="31"/>
      <c r="R2577" s="31"/>
    </row>
    <row r="2578" spans="6:18" x14ac:dyDescent="0.25">
      <c r="F2578" s="31"/>
      <c r="G2578" s="31"/>
      <c r="H2578" s="31"/>
      <c r="I2578" s="31"/>
      <c r="J2578" s="31"/>
      <c r="K2578" s="31"/>
      <c r="L2578" s="31"/>
      <c r="M2578" s="31"/>
      <c r="N2578" s="31"/>
      <c r="O2578" s="31"/>
      <c r="P2578" s="31"/>
      <c r="Q2578" s="31"/>
      <c r="R2578" s="31"/>
    </row>
    <row r="2579" spans="6:18" x14ac:dyDescent="0.25">
      <c r="F2579" s="31"/>
      <c r="G2579" s="31"/>
      <c r="H2579" s="31"/>
      <c r="I2579" s="31"/>
      <c r="J2579" s="31"/>
      <c r="K2579" s="31"/>
      <c r="L2579" s="31"/>
      <c r="M2579" s="31"/>
      <c r="N2579" s="31"/>
      <c r="O2579" s="31"/>
      <c r="P2579" s="31"/>
      <c r="Q2579" s="31"/>
      <c r="R2579" s="31"/>
    </row>
    <row r="2580" spans="6:18" x14ac:dyDescent="0.25">
      <c r="F2580" s="31"/>
      <c r="G2580" s="31"/>
      <c r="H2580" s="31"/>
      <c r="I2580" s="31"/>
      <c r="J2580" s="31"/>
      <c r="K2580" s="31"/>
      <c r="L2580" s="31"/>
      <c r="M2580" s="31"/>
      <c r="N2580" s="31"/>
      <c r="O2580" s="31"/>
      <c r="P2580" s="31"/>
      <c r="Q2580" s="31"/>
      <c r="R2580" s="31"/>
    </row>
    <row r="2581" spans="6:18" x14ac:dyDescent="0.25">
      <c r="F2581" s="31"/>
      <c r="G2581" s="31"/>
      <c r="H2581" s="31"/>
      <c r="I2581" s="31"/>
      <c r="J2581" s="31"/>
      <c r="K2581" s="31"/>
      <c r="L2581" s="31"/>
      <c r="M2581" s="31"/>
      <c r="N2581" s="31"/>
      <c r="O2581" s="31"/>
      <c r="P2581" s="31"/>
      <c r="Q2581" s="31"/>
      <c r="R2581" s="31"/>
    </row>
    <row r="2582" spans="6:18" x14ac:dyDescent="0.25">
      <c r="F2582" s="31"/>
      <c r="G2582" s="31"/>
      <c r="H2582" s="31"/>
      <c r="I2582" s="31"/>
      <c r="J2582" s="31"/>
      <c r="K2582" s="31"/>
      <c r="L2582" s="31"/>
      <c r="M2582" s="31"/>
      <c r="N2582" s="31"/>
      <c r="O2582" s="31"/>
      <c r="P2582" s="31"/>
      <c r="Q2582" s="31"/>
      <c r="R2582" s="31"/>
    </row>
    <row r="2583" spans="6:18" x14ac:dyDescent="0.25">
      <c r="F2583" s="31"/>
      <c r="G2583" s="31"/>
      <c r="H2583" s="31"/>
      <c r="I2583" s="31"/>
      <c r="J2583" s="31"/>
      <c r="K2583" s="31"/>
      <c r="L2583" s="31"/>
      <c r="M2583" s="31"/>
      <c r="N2583" s="31"/>
      <c r="O2583" s="31"/>
      <c r="P2583" s="31"/>
      <c r="Q2583" s="31"/>
      <c r="R2583" s="31"/>
    </row>
    <row r="2584" spans="6:18" x14ac:dyDescent="0.25">
      <c r="F2584" s="31"/>
      <c r="G2584" s="31"/>
      <c r="H2584" s="31"/>
      <c r="I2584" s="31"/>
      <c r="J2584" s="31"/>
      <c r="K2584" s="31"/>
      <c r="L2584" s="31"/>
      <c r="M2584" s="31"/>
      <c r="N2584" s="31"/>
      <c r="O2584" s="31"/>
      <c r="P2584" s="31"/>
      <c r="Q2584" s="31"/>
      <c r="R2584" s="31"/>
    </row>
    <row r="2585" spans="6:18" x14ac:dyDescent="0.25">
      <c r="F2585" s="31"/>
      <c r="G2585" s="31"/>
      <c r="H2585" s="31"/>
      <c r="I2585" s="31"/>
      <c r="J2585" s="31"/>
      <c r="K2585" s="31"/>
      <c r="L2585" s="31"/>
      <c r="M2585" s="31"/>
      <c r="N2585" s="31"/>
      <c r="O2585" s="31"/>
      <c r="P2585" s="31"/>
      <c r="Q2585" s="31"/>
      <c r="R2585" s="31"/>
    </row>
    <row r="2586" spans="6:18" x14ac:dyDescent="0.25">
      <c r="F2586" s="31"/>
      <c r="G2586" s="31"/>
      <c r="H2586" s="31"/>
      <c r="I2586" s="31"/>
      <c r="J2586" s="31"/>
      <c r="K2586" s="31"/>
      <c r="L2586" s="31"/>
      <c r="M2586" s="31"/>
      <c r="N2586" s="31"/>
      <c r="O2586" s="31"/>
      <c r="P2586" s="31"/>
      <c r="Q2586" s="31"/>
      <c r="R2586" s="31"/>
    </row>
    <row r="2587" spans="6:18" x14ac:dyDescent="0.25">
      <c r="F2587" s="31"/>
      <c r="G2587" s="31"/>
      <c r="H2587" s="31"/>
      <c r="I2587" s="31"/>
      <c r="J2587" s="31"/>
      <c r="K2587" s="31"/>
      <c r="L2587" s="31"/>
      <c r="M2587" s="31"/>
      <c r="N2587" s="31"/>
      <c r="O2587" s="31"/>
      <c r="P2587" s="31"/>
      <c r="Q2587" s="31"/>
      <c r="R2587" s="31"/>
    </row>
    <row r="2588" spans="6:18" x14ac:dyDescent="0.25">
      <c r="F2588" s="31"/>
      <c r="G2588" s="31"/>
      <c r="H2588" s="31"/>
      <c r="I2588" s="31"/>
      <c r="J2588" s="31"/>
      <c r="K2588" s="31"/>
      <c r="L2588" s="31"/>
      <c r="M2588" s="31"/>
      <c r="N2588" s="31"/>
      <c r="O2588" s="31"/>
      <c r="P2588" s="31"/>
      <c r="Q2588" s="31"/>
      <c r="R2588" s="31"/>
    </row>
    <row r="2589" spans="6:18" x14ac:dyDescent="0.25">
      <c r="F2589" s="31"/>
      <c r="G2589" s="31"/>
      <c r="H2589" s="31"/>
      <c r="I2589" s="31"/>
      <c r="J2589" s="31"/>
      <c r="K2589" s="31"/>
      <c r="L2589" s="31"/>
      <c r="M2589" s="31"/>
      <c r="N2589" s="31"/>
      <c r="O2589" s="31"/>
      <c r="P2589" s="31"/>
      <c r="Q2589" s="31"/>
      <c r="R2589" s="31"/>
    </row>
    <row r="2590" spans="6:18" x14ac:dyDescent="0.25">
      <c r="F2590" s="31"/>
      <c r="G2590" s="31"/>
      <c r="H2590" s="31"/>
      <c r="I2590" s="31"/>
      <c r="J2590" s="31"/>
      <c r="K2590" s="31"/>
      <c r="L2590" s="31"/>
      <c r="M2590" s="31"/>
      <c r="N2590" s="31"/>
      <c r="O2590" s="31"/>
      <c r="P2590" s="31"/>
      <c r="Q2590" s="31"/>
      <c r="R2590" s="31"/>
    </row>
    <row r="2591" spans="6:18" x14ac:dyDescent="0.25">
      <c r="F2591" s="31"/>
      <c r="G2591" s="31"/>
      <c r="H2591" s="31"/>
      <c r="I2591" s="31"/>
      <c r="J2591" s="31"/>
      <c r="K2591" s="31"/>
      <c r="L2591" s="31"/>
      <c r="M2591" s="31"/>
      <c r="N2591" s="31"/>
      <c r="O2591" s="31"/>
      <c r="P2591" s="31"/>
      <c r="Q2591" s="31"/>
      <c r="R2591" s="31"/>
    </row>
    <row r="2592" spans="6:18" x14ac:dyDescent="0.25">
      <c r="F2592" s="31"/>
      <c r="G2592" s="31"/>
      <c r="H2592" s="31"/>
      <c r="I2592" s="31"/>
      <c r="J2592" s="31"/>
      <c r="K2592" s="31"/>
      <c r="L2592" s="31"/>
      <c r="M2592" s="31"/>
      <c r="N2592" s="31"/>
      <c r="O2592" s="31"/>
      <c r="P2592" s="31"/>
      <c r="Q2592" s="31"/>
      <c r="R2592" s="31"/>
    </row>
    <row r="2593" spans="6:18" x14ac:dyDescent="0.25">
      <c r="F2593" s="31"/>
      <c r="G2593" s="31"/>
      <c r="H2593" s="31"/>
      <c r="I2593" s="31"/>
      <c r="J2593" s="31"/>
      <c r="K2593" s="31"/>
      <c r="L2593" s="31"/>
      <c r="M2593" s="31"/>
      <c r="N2593" s="31"/>
      <c r="O2593" s="31"/>
      <c r="P2593" s="31"/>
      <c r="Q2593" s="31"/>
      <c r="R2593" s="31"/>
    </row>
    <row r="2594" spans="6:18" x14ac:dyDescent="0.25">
      <c r="F2594" s="31"/>
      <c r="G2594" s="31"/>
      <c r="H2594" s="31"/>
      <c r="I2594" s="31"/>
      <c r="J2594" s="31"/>
      <c r="K2594" s="31"/>
      <c r="L2594" s="31"/>
      <c r="M2594" s="31"/>
      <c r="N2594" s="31"/>
      <c r="O2594" s="31"/>
      <c r="P2594" s="31"/>
      <c r="Q2594" s="31"/>
      <c r="R2594" s="31"/>
    </row>
    <row r="2595" spans="6:18" x14ac:dyDescent="0.25">
      <c r="F2595" s="31"/>
      <c r="G2595" s="31"/>
      <c r="H2595" s="31"/>
      <c r="I2595" s="31"/>
      <c r="J2595" s="31"/>
      <c r="K2595" s="31"/>
      <c r="L2595" s="31"/>
      <c r="M2595" s="31"/>
      <c r="N2595" s="31"/>
      <c r="O2595" s="31"/>
      <c r="P2595" s="31"/>
      <c r="Q2595" s="31"/>
      <c r="R2595" s="31"/>
    </row>
    <row r="2596" spans="6:18" x14ac:dyDescent="0.25">
      <c r="F2596" s="31"/>
      <c r="G2596" s="31"/>
      <c r="H2596" s="31"/>
      <c r="I2596" s="31"/>
      <c r="J2596" s="31"/>
      <c r="K2596" s="31"/>
      <c r="L2596" s="31"/>
      <c r="M2596" s="31"/>
      <c r="N2596" s="31"/>
      <c r="O2596" s="31"/>
      <c r="P2596" s="31"/>
      <c r="Q2596" s="31"/>
      <c r="R2596" s="31"/>
    </row>
    <row r="2597" spans="6:18" x14ac:dyDescent="0.25">
      <c r="F2597" s="31"/>
      <c r="G2597" s="31"/>
      <c r="H2597" s="31"/>
      <c r="I2597" s="31"/>
      <c r="J2597" s="31"/>
      <c r="K2597" s="31"/>
      <c r="L2597" s="31"/>
      <c r="M2597" s="31"/>
      <c r="N2597" s="31"/>
      <c r="O2597" s="31"/>
      <c r="P2597" s="31"/>
      <c r="Q2597" s="31"/>
      <c r="R2597" s="31"/>
    </row>
    <row r="2598" spans="6:18" x14ac:dyDescent="0.25">
      <c r="F2598" s="31"/>
      <c r="G2598" s="31"/>
      <c r="H2598" s="31"/>
      <c r="I2598" s="31"/>
      <c r="J2598" s="31"/>
      <c r="K2598" s="31"/>
      <c r="L2598" s="31"/>
      <c r="M2598" s="31"/>
      <c r="N2598" s="31"/>
      <c r="O2598" s="31"/>
      <c r="P2598" s="31"/>
      <c r="Q2598" s="31"/>
      <c r="R2598" s="31"/>
    </row>
    <row r="2599" spans="6:18" x14ac:dyDescent="0.25">
      <c r="F2599" s="31"/>
      <c r="G2599" s="31"/>
      <c r="H2599" s="31"/>
      <c r="I2599" s="31"/>
      <c r="J2599" s="31"/>
      <c r="K2599" s="31"/>
      <c r="L2599" s="31"/>
      <c r="M2599" s="31"/>
      <c r="N2599" s="31"/>
      <c r="O2599" s="31"/>
      <c r="P2599" s="31"/>
      <c r="Q2599" s="31"/>
      <c r="R2599" s="31"/>
    </row>
    <row r="2600" spans="6:18" x14ac:dyDescent="0.25">
      <c r="F2600" s="31"/>
      <c r="G2600" s="31"/>
      <c r="H2600" s="31"/>
      <c r="I2600" s="31"/>
      <c r="J2600" s="31"/>
      <c r="K2600" s="31"/>
      <c r="L2600" s="31"/>
      <c r="M2600" s="31"/>
      <c r="N2600" s="31"/>
      <c r="O2600" s="31"/>
      <c r="P2600" s="31"/>
      <c r="Q2600" s="31"/>
      <c r="R2600" s="31"/>
    </row>
    <row r="2601" spans="6:18" x14ac:dyDescent="0.25">
      <c r="F2601" s="31"/>
      <c r="G2601" s="31"/>
      <c r="H2601" s="31"/>
      <c r="I2601" s="31"/>
      <c r="J2601" s="31"/>
      <c r="K2601" s="31"/>
      <c r="L2601" s="31"/>
      <c r="M2601" s="31"/>
      <c r="N2601" s="31"/>
      <c r="O2601" s="31"/>
      <c r="P2601" s="31"/>
      <c r="Q2601" s="31"/>
      <c r="R2601" s="31"/>
    </row>
    <row r="2602" spans="6:18" x14ac:dyDescent="0.25">
      <c r="F2602" s="31"/>
      <c r="G2602" s="31"/>
      <c r="H2602" s="31"/>
      <c r="I2602" s="31"/>
      <c r="J2602" s="31"/>
      <c r="K2602" s="31"/>
      <c r="L2602" s="31"/>
      <c r="M2602" s="31"/>
      <c r="N2602" s="31"/>
      <c r="O2602" s="31"/>
      <c r="P2602" s="31"/>
      <c r="Q2602" s="31"/>
      <c r="R2602" s="31"/>
    </row>
    <row r="2603" spans="6:18" x14ac:dyDescent="0.25">
      <c r="F2603" s="31"/>
      <c r="G2603" s="31"/>
      <c r="H2603" s="31"/>
      <c r="I2603" s="31"/>
      <c r="J2603" s="31"/>
      <c r="K2603" s="31"/>
      <c r="L2603" s="31"/>
      <c r="M2603" s="31"/>
      <c r="N2603" s="31"/>
      <c r="O2603" s="31"/>
      <c r="P2603" s="31"/>
      <c r="Q2603" s="31"/>
      <c r="R2603" s="31"/>
    </row>
    <row r="2604" spans="6:18" x14ac:dyDescent="0.25">
      <c r="F2604" s="31"/>
      <c r="G2604" s="31"/>
      <c r="H2604" s="31"/>
      <c r="I2604" s="31"/>
      <c r="J2604" s="31"/>
      <c r="K2604" s="31"/>
      <c r="L2604" s="31"/>
      <c r="M2604" s="31"/>
      <c r="N2604" s="31"/>
      <c r="O2604" s="31"/>
      <c r="P2604" s="31"/>
      <c r="Q2604" s="31"/>
      <c r="R2604" s="31"/>
    </row>
    <row r="2605" spans="6:18" x14ac:dyDescent="0.25">
      <c r="F2605" s="31"/>
      <c r="G2605" s="31"/>
      <c r="H2605" s="31"/>
      <c r="I2605" s="31"/>
      <c r="J2605" s="31"/>
      <c r="K2605" s="31"/>
      <c r="L2605" s="31"/>
      <c r="M2605" s="31"/>
      <c r="N2605" s="31"/>
      <c r="O2605" s="31"/>
      <c r="P2605" s="31"/>
      <c r="Q2605" s="31"/>
      <c r="R2605" s="31"/>
    </row>
    <row r="2606" spans="6:18" x14ac:dyDescent="0.25">
      <c r="F2606" s="31"/>
      <c r="G2606" s="31"/>
      <c r="H2606" s="31"/>
      <c r="I2606" s="31"/>
      <c r="J2606" s="31"/>
      <c r="K2606" s="31"/>
      <c r="L2606" s="31"/>
      <c r="M2606" s="31"/>
      <c r="N2606" s="31"/>
      <c r="O2606" s="31"/>
      <c r="P2606" s="31"/>
      <c r="Q2606" s="31"/>
      <c r="R2606" s="31"/>
    </row>
    <row r="2607" spans="6:18" x14ac:dyDescent="0.25">
      <c r="F2607" s="31"/>
      <c r="G2607" s="31"/>
      <c r="H2607" s="31"/>
      <c r="I2607" s="31"/>
      <c r="J2607" s="31"/>
      <c r="K2607" s="31"/>
      <c r="L2607" s="31"/>
      <c r="M2607" s="31"/>
      <c r="N2607" s="31"/>
      <c r="O2607" s="31"/>
      <c r="P2607" s="31"/>
      <c r="Q2607" s="31"/>
      <c r="R2607" s="31"/>
    </row>
    <row r="2608" spans="6:18" x14ac:dyDescent="0.25">
      <c r="F2608" s="31"/>
      <c r="G2608" s="31"/>
      <c r="H2608" s="31"/>
      <c r="I2608" s="31"/>
      <c r="J2608" s="31"/>
      <c r="K2608" s="31"/>
      <c r="L2608" s="31"/>
      <c r="M2608" s="31"/>
      <c r="N2608" s="31"/>
      <c r="O2608" s="31"/>
      <c r="P2608" s="31"/>
      <c r="Q2608" s="31"/>
      <c r="R2608" s="31"/>
    </row>
    <row r="2609" spans="6:18" x14ac:dyDescent="0.25">
      <c r="F2609" s="31"/>
      <c r="G2609" s="31"/>
      <c r="H2609" s="31"/>
      <c r="I2609" s="31"/>
      <c r="J2609" s="31"/>
      <c r="K2609" s="31"/>
      <c r="L2609" s="31"/>
      <c r="M2609" s="31"/>
      <c r="N2609" s="31"/>
      <c r="O2609" s="31"/>
      <c r="P2609" s="31"/>
      <c r="Q2609" s="31"/>
      <c r="R2609" s="31"/>
    </row>
    <row r="2610" spans="6:18" x14ac:dyDescent="0.25">
      <c r="F2610" s="31"/>
      <c r="G2610" s="31"/>
      <c r="H2610" s="31"/>
      <c r="I2610" s="31"/>
      <c r="J2610" s="31"/>
      <c r="K2610" s="31"/>
      <c r="L2610" s="31"/>
      <c r="M2610" s="31"/>
      <c r="N2610" s="31"/>
      <c r="O2610" s="31"/>
      <c r="P2610" s="31"/>
      <c r="Q2610" s="31"/>
      <c r="R2610" s="31"/>
    </row>
    <row r="2611" spans="6:18" x14ac:dyDescent="0.25">
      <c r="F2611" s="31"/>
      <c r="G2611" s="31"/>
      <c r="H2611" s="31"/>
      <c r="I2611" s="31"/>
      <c r="J2611" s="31"/>
      <c r="K2611" s="31"/>
      <c r="L2611" s="31"/>
      <c r="M2611" s="31"/>
      <c r="N2611" s="31"/>
      <c r="O2611" s="31"/>
      <c r="P2611" s="31"/>
      <c r="Q2611" s="31"/>
      <c r="R2611" s="31"/>
    </row>
    <row r="2612" spans="6:18" x14ac:dyDescent="0.25">
      <c r="F2612" s="31"/>
      <c r="G2612" s="31"/>
      <c r="H2612" s="31"/>
      <c r="I2612" s="31"/>
      <c r="J2612" s="31"/>
      <c r="K2612" s="31"/>
      <c r="L2612" s="31"/>
      <c r="M2612" s="31"/>
      <c r="N2612" s="31"/>
      <c r="O2612" s="31"/>
      <c r="P2612" s="31"/>
      <c r="Q2612" s="31"/>
      <c r="R2612" s="31"/>
    </row>
    <row r="2613" spans="6:18" x14ac:dyDescent="0.25">
      <c r="F2613" s="31"/>
      <c r="G2613" s="31"/>
      <c r="H2613" s="31"/>
      <c r="I2613" s="31"/>
      <c r="J2613" s="31"/>
      <c r="K2613" s="31"/>
      <c r="L2613" s="31"/>
      <c r="M2613" s="31"/>
      <c r="N2613" s="31"/>
      <c r="O2613" s="31"/>
      <c r="P2613" s="31"/>
      <c r="Q2613" s="31"/>
      <c r="R2613" s="31"/>
    </row>
    <row r="2614" spans="6:18" x14ac:dyDescent="0.25">
      <c r="F2614" s="31"/>
      <c r="G2614" s="31"/>
      <c r="H2614" s="31"/>
      <c r="I2614" s="31"/>
      <c r="J2614" s="31"/>
      <c r="K2614" s="31"/>
      <c r="L2614" s="31"/>
      <c r="M2614" s="31"/>
      <c r="N2614" s="31"/>
      <c r="O2614" s="31"/>
      <c r="P2614" s="31"/>
      <c r="Q2614" s="31"/>
      <c r="R2614" s="31"/>
    </row>
    <row r="2615" spans="6:18" x14ac:dyDescent="0.25">
      <c r="F2615" s="31"/>
      <c r="G2615" s="31"/>
      <c r="H2615" s="31"/>
      <c r="I2615" s="31"/>
      <c r="J2615" s="31"/>
      <c r="K2615" s="31"/>
      <c r="L2615" s="31"/>
      <c r="M2615" s="31"/>
      <c r="N2615" s="31"/>
      <c r="O2615" s="31"/>
      <c r="P2615" s="31"/>
      <c r="Q2615" s="31"/>
      <c r="R2615" s="31"/>
    </row>
    <row r="2616" spans="6:18" x14ac:dyDescent="0.25">
      <c r="F2616" s="31"/>
      <c r="G2616" s="31"/>
      <c r="H2616" s="31"/>
      <c r="I2616" s="31"/>
      <c r="J2616" s="31"/>
      <c r="K2616" s="31"/>
      <c r="L2616" s="31"/>
      <c r="M2616" s="31"/>
      <c r="N2616" s="31"/>
      <c r="O2616" s="31"/>
      <c r="P2616" s="31"/>
      <c r="Q2616" s="31"/>
      <c r="R2616" s="31"/>
    </row>
    <row r="2617" spans="6:18" x14ac:dyDescent="0.25">
      <c r="F2617" s="31"/>
      <c r="G2617" s="31"/>
      <c r="H2617" s="31"/>
      <c r="I2617" s="31"/>
      <c r="J2617" s="31"/>
      <c r="K2617" s="31"/>
      <c r="L2617" s="31"/>
      <c r="M2617" s="31"/>
      <c r="N2617" s="31"/>
      <c r="O2617" s="31"/>
      <c r="P2617" s="31"/>
      <c r="Q2617" s="31"/>
      <c r="R2617" s="31"/>
    </row>
    <row r="2618" spans="6:18" x14ac:dyDescent="0.25">
      <c r="F2618" s="31"/>
      <c r="G2618" s="31"/>
      <c r="H2618" s="31"/>
      <c r="I2618" s="31"/>
      <c r="J2618" s="31"/>
      <c r="K2618" s="31"/>
      <c r="L2618" s="31"/>
      <c r="M2618" s="31"/>
      <c r="N2618" s="31"/>
      <c r="O2618" s="31"/>
      <c r="P2618" s="31"/>
      <c r="Q2618" s="31"/>
      <c r="R2618" s="31"/>
    </row>
    <row r="2619" spans="6:18" x14ac:dyDescent="0.25">
      <c r="F2619" s="31"/>
      <c r="G2619" s="31"/>
      <c r="H2619" s="31"/>
      <c r="I2619" s="31"/>
      <c r="J2619" s="31"/>
      <c r="K2619" s="31"/>
      <c r="L2619" s="31"/>
      <c r="M2619" s="31"/>
      <c r="N2619" s="31"/>
      <c r="O2619" s="31"/>
      <c r="P2619" s="31"/>
      <c r="Q2619" s="31"/>
      <c r="R2619" s="31"/>
    </row>
    <row r="2620" spans="6:18" x14ac:dyDescent="0.25">
      <c r="F2620" s="31"/>
      <c r="G2620" s="31"/>
      <c r="H2620" s="31"/>
      <c r="I2620" s="31"/>
      <c r="J2620" s="31"/>
      <c r="K2620" s="31"/>
      <c r="L2620" s="31"/>
      <c r="M2620" s="31"/>
      <c r="N2620" s="31"/>
      <c r="O2620" s="31"/>
      <c r="P2620" s="31"/>
      <c r="Q2620" s="31"/>
      <c r="R2620" s="31"/>
    </row>
    <row r="2621" spans="6:18" x14ac:dyDescent="0.25">
      <c r="F2621" s="31"/>
      <c r="G2621" s="31"/>
      <c r="H2621" s="31"/>
      <c r="I2621" s="31"/>
      <c r="J2621" s="31"/>
      <c r="K2621" s="31"/>
      <c r="L2621" s="31"/>
      <c r="M2621" s="31"/>
      <c r="N2621" s="31"/>
      <c r="O2621" s="31"/>
      <c r="P2621" s="31"/>
      <c r="Q2621" s="31"/>
      <c r="R2621" s="31"/>
    </row>
    <row r="2622" spans="6:18" x14ac:dyDescent="0.25">
      <c r="F2622" s="31"/>
      <c r="G2622" s="31"/>
      <c r="H2622" s="31"/>
      <c r="I2622" s="31"/>
      <c r="J2622" s="31"/>
      <c r="K2622" s="31"/>
      <c r="L2622" s="31"/>
      <c r="M2622" s="31"/>
      <c r="N2622" s="31"/>
      <c r="O2622" s="31"/>
      <c r="P2622" s="31"/>
      <c r="Q2622" s="31"/>
      <c r="R2622" s="31"/>
    </row>
    <row r="2623" spans="6:18" x14ac:dyDescent="0.25">
      <c r="F2623" s="31"/>
      <c r="G2623" s="31"/>
      <c r="H2623" s="31"/>
      <c r="I2623" s="31"/>
      <c r="J2623" s="31"/>
      <c r="K2623" s="31"/>
      <c r="L2623" s="31"/>
      <c r="M2623" s="31"/>
      <c r="N2623" s="31"/>
      <c r="O2623" s="31"/>
      <c r="P2623" s="31"/>
      <c r="Q2623" s="31"/>
      <c r="R2623" s="31"/>
    </row>
    <row r="2624" spans="6:18" x14ac:dyDescent="0.25">
      <c r="F2624" s="31"/>
      <c r="G2624" s="31"/>
      <c r="H2624" s="31"/>
      <c r="I2624" s="31"/>
      <c r="J2624" s="31"/>
      <c r="K2624" s="31"/>
      <c r="L2624" s="31"/>
      <c r="M2624" s="31"/>
      <c r="N2624" s="31"/>
      <c r="O2624" s="31"/>
      <c r="P2624" s="31"/>
      <c r="Q2624" s="31"/>
      <c r="R2624" s="31"/>
    </row>
    <row r="2625" spans="6:18" x14ac:dyDescent="0.25">
      <c r="F2625" s="31"/>
      <c r="G2625" s="31"/>
      <c r="H2625" s="31"/>
      <c r="I2625" s="31"/>
      <c r="J2625" s="31"/>
      <c r="K2625" s="31"/>
      <c r="L2625" s="31"/>
      <c r="M2625" s="31"/>
      <c r="N2625" s="31"/>
      <c r="O2625" s="31"/>
      <c r="P2625" s="31"/>
      <c r="Q2625" s="31"/>
      <c r="R2625" s="31"/>
    </row>
    <row r="2626" spans="6:18" x14ac:dyDescent="0.25">
      <c r="F2626" s="31"/>
      <c r="G2626" s="31"/>
      <c r="H2626" s="31"/>
      <c r="I2626" s="31"/>
      <c r="J2626" s="31"/>
      <c r="K2626" s="31"/>
      <c r="L2626" s="31"/>
      <c r="M2626" s="31"/>
      <c r="N2626" s="31"/>
      <c r="O2626" s="31"/>
      <c r="P2626" s="31"/>
      <c r="Q2626" s="31"/>
      <c r="R2626" s="31"/>
    </row>
    <row r="2627" spans="6:18" x14ac:dyDescent="0.25">
      <c r="F2627" s="31"/>
      <c r="G2627" s="31"/>
      <c r="H2627" s="31"/>
      <c r="I2627" s="31"/>
      <c r="J2627" s="31"/>
      <c r="K2627" s="31"/>
      <c r="L2627" s="31"/>
      <c r="M2627" s="31"/>
      <c r="N2627" s="31"/>
      <c r="O2627" s="31"/>
      <c r="P2627" s="31"/>
      <c r="Q2627" s="31"/>
      <c r="R2627" s="31"/>
    </row>
    <row r="2628" spans="6:18" x14ac:dyDescent="0.25">
      <c r="F2628" s="31"/>
      <c r="G2628" s="31"/>
      <c r="H2628" s="31"/>
      <c r="I2628" s="31"/>
      <c r="J2628" s="31"/>
      <c r="K2628" s="31"/>
      <c r="L2628" s="31"/>
      <c r="M2628" s="31"/>
      <c r="N2628" s="31"/>
      <c r="O2628" s="31"/>
      <c r="P2628" s="31"/>
      <c r="Q2628" s="31"/>
      <c r="R2628" s="31"/>
    </row>
    <row r="2629" spans="6:18" x14ac:dyDescent="0.25">
      <c r="F2629" s="31"/>
      <c r="G2629" s="31"/>
      <c r="H2629" s="31"/>
      <c r="I2629" s="31"/>
      <c r="J2629" s="31"/>
      <c r="K2629" s="31"/>
      <c r="L2629" s="31"/>
      <c r="M2629" s="31"/>
      <c r="N2629" s="31"/>
      <c r="O2629" s="31"/>
      <c r="P2629" s="31"/>
      <c r="Q2629" s="31"/>
      <c r="R2629" s="31"/>
    </row>
    <row r="2630" spans="6:18" x14ac:dyDescent="0.25">
      <c r="F2630" s="31"/>
      <c r="G2630" s="31"/>
      <c r="H2630" s="31"/>
      <c r="I2630" s="31"/>
      <c r="J2630" s="31"/>
      <c r="K2630" s="31"/>
      <c r="L2630" s="31"/>
      <c r="M2630" s="31"/>
      <c r="N2630" s="31"/>
      <c r="O2630" s="31"/>
      <c r="P2630" s="31"/>
      <c r="Q2630" s="31"/>
      <c r="R2630" s="31"/>
    </row>
    <row r="2631" spans="6:18" x14ac:dyDescent="0.25">
      <c r="F2631" s="31"/>
      <c r="G2631" s="31"/>
      <c r="H2631" s="31"/>
      <c r="I2631" s="31"/>
      <c r="J2631" s="31"/>
      <c r="K2631" s="31"/>
      <c r="L2631" s="31"/>
      <c r="M2631" s="31"/>
      <c r="N2631" s="31"/>
      <c r="O2631" s="31"/>
      <c r="P2631" s="31"/>
      <c r="Q2631" s="31"/>
      <c r="R2631" s="31"/>
    </row>
    <row r="2632" spans="6:18" x14ac:dyDescent="0.25">
      <c r="F2632" s="31"/>
      <c r="G2632" s="31"/>
      <c r="H2632" s="31"/>
      <c r="I2632" s="31"/>
      <c r="J2632" s="31"/>
      <c r="K2632" s="31"/>
      <c r="L2632" s="31"/>
      <c r="M2632" s="31"/>
      <c r="N2632" s="31"/>
      <c r="O2632" s="31"/>
      <c r="P2632" s="31"/>
      <c r="Q2632" s="31"/>
      <c r="R2632" s="31"/>
    </row>
    <row r="2633" spans="6:18" x14ac:dyDescent="0.25">
      <c r="F2633" s="31"/>
      <c r="G2633" s="31"/>
      <c r="H2633" s="31"/>
      <c r="I2633" s="31"/>
      <c r="J2633" s="31"/>
      <c r="K2633" s="31"/>
      <c r="L2633" s="31"/>
      <c r="M2633" s="31"/>
      <c r="N2633" s="31"/>
      <c r="O2633" s="31"/>
      <c r="P2633" s="31"/>
      <c r="Q2633" s="31"/>
      <c r="R2633" s="31"/>
    </row>
    <row r="2634" spans="6:18" x14ac:dyDescent="0.25">
      <c r="F2634" s="31"/>
      <c r="G2634" s="31"/>
      <c r="H2634" s="31"/>
      <c r="I2634" s="31"/>
      <c r="J2634" s="31"/>
      <c r="K2634" s="31"/>
      <c r="L2634" s="31"/>
      <c r="M2634" s="31"/>
      <c r="N2634" s="31"/>
      <c r="O2634" s="31"/>
      <c r="P2634" s="31"/>
      <c r="Q2634" s="31"/>
      <c r="R2634" s="31"/>
    </row>
    <row r="2635" spans="6:18" x14ac:dyDescent="0.25">
      <c r="F2635" s="31"/>
      <c r="G2635" s="31"/>
      <c r="H2635" s="31"/>
      <c r="I2635" s="31"/>
      <c r="J2635" s="31"/>
      <c r="K2635" s="31"/>
      <c r="L2635" s="31"/>
      <c r="M2635" s="31"/>
      <c r="N2635" s="31"/>
      <c r="O2635" s="31"/>
      <c r="P2635" s="31"/>
      <c r="Q2635" s="31"/>
      <c r="R2635" s="31"/>
    </row>
    <row r="2636" spans="6:18" x14ac:dyDescent="0.25">
      <c r="F2636" s="31"/>
      <c r="G2636" s="31"/>
      <c r="H2636" s="31"/>
      <c r="I2636" s="31"/>
      <c r="J2636" s="31"/>
      <c r="K2636" s="31"/>
      <c r="L2636" s="31"/>
      <c r="M2636" s="31"/>
      <c r="N2636" s="31"/>
      <c r="O2636" s="31"/>
      <c r="P2636" s="31"/>
      <c r="Q2636" s="31"/>
      <c r="R2636" s="31"/>
    </row>
    <row r="2637" spans="6:18" x14ac:dyDescent="0.25">
      <c r="F2637" s="31"/>
      <c r="G2637" s="31"/>
      <c r="H2637" s="31"/>
      <c r="I2637" s="31"/>
      <c r="J2637" s="31"/>
      <c r="K2637" s="31"/>
      <c r="L2637" s="31"/>
      <c r="M2637" s="31"/>
      <c r="N2637" s="31"/>
      <c r="O2637" s="31"/>
      <c r="P2637" s="31"/>
      <c r="Q2637" s="31"/>
      <c r="R2637" s="31"/>
    </row>
    <row r="2638" spans="6:18" x14ac:dyDescent="0.25">
      <c r="F2638" s="31"/>
      <c r="G2638" s="31"/>
      <c r="H2638" s="31"/>
      <c r="I2638" s="31"/>
      <c r="J2638" s="31"/>
      <c r="K2638" s="31"/>
      <c r="L2638" s="31"/>
      <c r="M2638" s="31"/>
      <c r="N2638" s="31"/>
      <c r="O2638" s="31"/>
      <c r="P2638" s="31"/>
      <c r="Q2638" s="31"/>
      <c r="R2638" s="31"/>
    </row>
    <row r="2639" spans="6:18" x14ac:dyDescent="0.25">
      <c r="F2639" s="31"/>
      <c r="G2639" s="31"/>
      <c r="H2639" s="31"/>
      <c r="I2639" s="31"/>
      <c r="J2639" s="31"/>
      <c r="K2639" s="31"/>
      <c r="L2639" s="31"/>
      <c r="M2639" s="31"/>
      <c r="N2639" s="31"/>
      <c r="O2639" s="31"/>
      <c r="P2639" s="31"/>
      <c r="Q2639" s="31"/>
      <c r="R2639" s="31"/>
    </row>
    <row r="2640" spans="6:18" x14ac:dyDescent="0.25">
      <c r="F2640" s="31"/>
      <c r="G2640" s="31"/>
      <c r="H2640" s="31"/>
      <c r="I2640" s="31"/>
      <c r="J2640" s="31"/>
      <c r="K2640" s="31"/>
      <c r="L2640" s="31"/>
      <c r="M2640" s="31"/>
      <c r="N2640" s="31"/>
      <c r="O2640" s="31"/>
      <c r="P2640" s="31"/>
      <c r="Q2640" s="31"/>
      <c r="R2640" s="31"/>
    </row>
    <row r="2641" spans="6:18" x14ac:dyDescent="0.25">
      <c r="F2641" s="31"/>
      <c r="G2641" s="31"/>
      <c r="H2641" s="31"/>
      <c r="I2641" s="31"/>
      <c r="J2641" s="31"/>
      <c r="K2641" s="31"/>
      <c r="L2641" s="31"/>
      <c r="M2641" s="31"/>
      <c r="N2641" s="31"/>
      <c r="O2641" s="31"/>
      <c r="P2641" s="31"/>
      <c r="Q2641" s="31"/>
      <c r="R2641" s="31"/>
    </row>
    <row r="2642" spans="6:18" x14ac:dyDescent="0.25">
      <c r="F2642" s="31"/>
      <c r="G2642" s="31"/>
      <c r="H2642" s="31"/>
      <c r="I2642" s="31"/>
      <c r="J2642" s="31"/>
      <c r="K2642" s="31"/>
      <c r="L2642" s="31"/>
      <c r="M2642" s="31"/>
      <c r="N2642" s="31"/>
      <c r="O2642" s="31"/>
      <c r="P2642" s="31"/>
      <c r="Q2642" s="31"/>
      <c r="R2642" s="31"/>
    </row>
    <row r="2643" spans="6:18" x14ac:dyDescent="0.25">
      <c r="F2643" s="31"/>
      <c r="G2643" s="31"/>
      <c r="H2643" s="31"/>
      <c r="I2643" s="31"/>
      <c r="J2643" s="31"/>
      <c r="K2643" s="31"/>
      <c r="L2643" s="31"/>
      <c r="M2643" s="31"/>
      <c r="N2643" s="31"/>
      <c r="O2643" s="31"/>
      <c r="P2643" s="31"/>
      <c r="Q2643" s="31"/>
      <c r="R2643" s="31"/>
    </row>
    <row r="2644" spans="6:18" x14ac:dyDescent="0.25">
      <c r="F2644" s="31"/>
      <c r="G2644" s="31"/>
      <c r="H2644" s="31"/>
      <c r="I2644" s="31"/>
      <c r="J2644" s="31"/>
      <c r="K2644" s="31"/>
      <c r="L2644" s="31"/>
      <c r="M2644" s="31"/>
      <c r="N2644" s="31"/>
      <c r="O2644" s="31"/>
      <c r="P2644" s="31"/>
      <c r="Q2644" s="31"/>
      <c r="R2644" s="31"/>
    </row>
    <row r="2645" spans="6:18" x14ac:dyDescent="0.25">
      <c r="F2645" s="31"/>
      <c r="G2645" s="31"/>
      <c r="H2645" s="31"/>
      <c r="I2645" s="31"/>
      <c r="J2645" s="31"/>
      <c r="K2645" s="31"/>
      <c r="L2645" s="31"/>
      <c r="M2645" s="31"/>
      <c r="N2645" s="31"/>
      <c r="O2645" s="31"/>
      <c r="P2645" s="31"/>
      <c r="Q2645" s="31"/>
      <c r="R2645" s="31"/>
    </row>
    <row r="2646" spans="6:18" x14ac:dyDescent="0.25">
      <c r="F2646" s="31"/>
      <c r="G2646" s="31"/>
      <c r="H2646" s="31"/>
      <c r="I2646" s="31"/>
      <c r="J2646" s="31"/>
      <c r="K2646" s="31"/>
      <c r="L2646" s="31"/>
      <c r="M2646" s="31"/>
      <c r="N2646" s="31"/>
      <c r="O2646" s="31"/>
      <c r="P2646" s="31"/>
      <c r="Q2646" s="31"/>
      <c r="R2646" s="31"/>
    </row>
    <row r="2647" spans="6:18" x14ac:dyDescent="0.25">
      <c r="F2647" s="31"/>
      <c r="G2647" s="31"/>
      <c r="H2647" s="31"/>
      <c r="I2647" s="31"/>
      <c r="J2647" s="31"/>
      <c r="K2647" s="31"/>
      <c r="L2647" s="31"/>
      <c r="M2647" s="31"/>
      <c r="N2647" s="31"/>
      <c r="O2647" s="31"/>
      <c r="P2647" s="31"/>
      <c r="Q2647" s="31"/>
      <c r="R2647" s="31"/>
    </row>
    <row r="2648" spans="6:18" x14ac:dyDescent="0.25">
      <c r="F2648" s="31"/>
      <c r="G2648" s="31"/>
      <c r="H2648" s="31"/>
      <c r="I2648" s="31"/>
      <c r="J2648" s="31"/>
      <c r="K2648" s="31"/>
      <c r="L2648" s="31"/>
      <c r="M2648" s="31"/>
      <c r="N2648" s="31"/>
      <c r="O2648" s="31"/>
      <c r="P2648" s="31"/>
      <c r="Q2648" s="31"/>
      <c r="R2648" s="31"/>
    </row>
    <row r="2649" spans="6:18" x14ac:dyDescent="0.25">
      <c r="F2649" s="31"/>
      <c r="G2649" s="31"/>
      <c r="H2649" s="31"/>
      <c r="I2649" s="31"/>
      <c r="J2649" s="31"/>
      <c r="K2649" s="31"/>
      <c r="L2649" s="31"/>
      <c r="M2649" s="31"/>
      <c r="N2649" s="31"/>
      <c r="O2649" s="31"/>
      <c r="P2649" s="31"/>
      <c r="Q2649" s="31"/>
      <c r="R2649" s="31"/>
    </row>
    <row r="2650" spans="6:18" x14ac:dyDescent="0.25">
      <c r="F2650" s="31"/>
      <c r="G2650" s="31"/>
      <c r="H2650" s="31"/>
      <c r="I2650" s="31"/>
      <c r="J2650" s="31"/>
      <c r="K2650" s="31"/>
      <c r="L2650" s="31"/>
      <c r="M2650" s="31"/>
      <c r="N2650" s="31"/>
      <c r="O2650" s="31"/>
      <c r="P2650" s="31"/>
      <c r="Q2650" s="31"/>
      <c r="R2650" s="31"/>
    </row>
    <row r="2651" spans="6:18" x14ac:dyDescent="0.25">
      <c r="F2651" s="31"/>
      <c r="G2651" s="31"/>
      <c r="H2651" s="31"/>
      <c r="I2651" s="31"/>
      <c r="J2651" s="31"/>
      <c r="K2651" s="31"/>
      <c r="L2651" s="31"/>
      <c r="M2651" s="31"/>
      <c r="N2651" s="31"/>
      <c r="O2651" s="31"/>
      <c r="P2651" s="31"/>
      <c r="Q2651" s="31"/>
      <c r="R2651" s="31"/>
    </row>
    <row r="2652" spans="6:18" x14ac:dyDescent="0.25">
      <c r="F2652" s="31"/>
      <c r="G2652" s="31"/>
      <c r="H2652" s="31"/>
      <c r="I2652" s="31"/>
      <c r="J2652" s="31"/>
      <c r="K2652" s="31"/>
      <c r="L2652" s="31"/>
      <c r="M2652" s="31"/>
      <c r="N2652" s="31"/>
      <c r="O2652" s="31"/>
      <c r="P2652" s="31"/>
      <c r="Q2652" s="31"/>
      <c r="R2652" s="31"/>
    </row>
    <row r="2653" spans="6:18" x14ac:dyDescent="0.25">
      <c r="F2653" s="31"/>
      <c r="G2653" s="31"/>
      <c r="H2653" s="31"/>
      <c r="I2653" s="31"/>
      <c r="J2653" s="31"/>
      <c r="K2653" s="31"/>
      <c r="L2653" s="31"/>
      <c r="M2653" s="31"/>
      <c r="N2653" s="31"/>
      <c r="O2653" s="31"/>
      <c r="P2653" s="31"/>
      <c r="Q2653" s="31"/>
      <c r="R2653" s="31"/>
    </row>
    <row r="2654" spans="6:18" x14ac:dyDescent="0.25">
      <c r="F2654" s="31"/>
      <c r="G2654" s="31"/>
      <c r="H2654" s="31"/>
      <c r="I2654" s="31"/>
      <c r="J2654" s="31"/>
      <c r="K2654" s="31"/>
      <c r="L2654" s="31"/>
      <c r="M2654" s="31"/>
      <c r="N2654" s="31"/>
      <c r="O2654" s="31"/>
      <c r="P2654" s="31"/>
      <c r="Q2654" s="31"/>
      <c r="R2654" s="31"/>
    </row>
    <row r="2655" spans="6:18" x14ac:dyDescent="0.25">
      <c r="F2655" s="31"/>
      <c r="G2655" s="31"/>
      <c r="H2655" s="31"/>
      <c r="I2655" s="31"/>
      <c r="J2655" s="31"/>
      <c r="K2655" s="31"/>
      <c r="L2655" s="31"/>
      <c r="M2655" s="31"/>
      <c r="N2655" s="31"/>
      <c r="O2655" s="31"/>
      <c r="P2655" s="31"/>
      <c r="Q2655" s="31"/>
      <c r="R2655" s="31"/>
    </row>
    <row r="2656" spans="6:18" x14ac:dyDescent="0.25">
      <c r="F2656" s="31"/>
      <c r="G2656" s="31"/>
      <c r="H2656" s="31"/>
      <c r="I2656" s="31"/>
      <c r="J2656" s="31"/>
      <c r="K2656" s="31"/>
      <c r="L2656" s="31"/>
      <c r="M2656" s="31"/>
      <c r="N2656" s="31"/>
      <c r="O2656" s="31"/>
      <c r="P2656" s="31"/>
      <c r="Q2656" s="31"/>
      <c r="R2656" s="31"/>
    </row>
    <row r="2657" spans="6:18" x14ac:dyDescent="0.25">
      <c r="F2657" s="31"/>
      <c r="G2657" s="31"/>
      <c r="H2657" s="31"/>
      <c r="I2657" s="31"/>
      <c r="J2657" s="31"/>
      <c r="K2657" s="31"/>
      <c r="L2657" s="31"/>
      <c r="M2657" s="31"/>
      <c r="N2657" s="31"/>
      <c r="O2657" s="31"/>
      <c r="P2657" s="31"/>
      <c r="Q2657" s="31"/>
      <c r="R2657" s="31"/>
    </row>
    <row r="2658" spans="6:18" x14ac:dyDescent="0.25">
      <c r="F2658" s="31"/>
      <c r="G2658" s="31"/>
      <c r="H2658" s="31"/>
      <c r="I2658" s="31"/>
      <c r="J2658" s="31"/>
      <c r="K2658" s="31"/>
      <c r="L2658" s="31"/>
      <c r="M2658" s="31"/>
      <c r="N2658" s="31"/>
      <c r="O2658" s="31"/>
      <c r="P2658" s="31"/>
      <c r="Q2658" s="31"/>
      <c r="R2658" s="31"/>
    </row>
    <row r="2659" spans="6:18" x14ac:dyDescent="0.25">
      <c r="F2659" s="31"/>
      <c r="G2659" s="31"/>
      <c r="H2659" s="31"/>
      <c r="I2659" s="31"/>
      <c r="J2659" s="31"/>
      <c r="K2659" s="31"/>
      <c r="L2659" s="31"/>
      <c r="M2659" s="31"/>
      <c r="N2659" s="31"/>
      <c r="O2659" s="31"/>
      <c r="P2659" s="31"/>
      <c r="Q2659" s="31"/>
      <c r="R2659" s="31"/>
    </row>
    <row r="2660" spans="6:18" x14ac:dyDescent="0.25">
      <c r="F2660" s="31"/>
      <c r="G2660" s="31"/>
      <c r="H2660" s="31"/>
      <c r="I2660" s="31"/>
      <c r="J2660" s="31"/>
      <c r="K2660" s="31"/>
      <c r="L2660" s="31"/>
      <c r="M2660" s="31"/>
      <c r="N2660" s="31"/>
      <c r="O2660" s="31"/>
      <c r="P2660" s="31"/>
      <c r="Q2660" s="31"/>
      <c r="R2660" s="31"/>
    </row>
    <row r="2661" spans="6:18" x14ac:dyDescent="0.25">
      <c r="F2661" s="31"/>
      <c r="G2661" s="31"/>
      <c r="H2661" s="31"/>
      <c r="I2661" s="31"/>
      <c r="J2661" s="31"/>
      <c r="K2661" s="31"/>
      <c r="L2661" s="31"/>
      <c r="M2661" s="31"/>
      <c r="N2661" s="31"/>
      <c r="O2661" s="31"/>
      <c r="P2661" s="31"/>
      <c r="Q2661" s="31"/>
      <c r="R2661" s="31"/>
    </row>
    <row r="2662" spans="6:18" x14ac:dyDescent="0.25">
      <c r="F2662" s="31"/>
      <c r="G2662" s="31"/>
      <c r="H2662" s="31"/>
      <c r="I2662" s="31"/>
      <c r="J2662" s="31"/>
      <c r="K2662" s="31"/>
      <c r="L2662" s="31"/>
      <c r="M2662" s="31"/>
      <c r="N2662" s="31"/>
      <c r="O2662" s="31"/>
      <c r="P2662" s="31"/>
      <c r="Q2662" s="31"/>
      <c r="R2662" s="31"/>
    </row>
    <row r="2663" spans="6:18" x14ac:dyDescent="0.25">
      <c r="F2663" s="31"/>
      <c r="G2663" s="31"/>
      <c r="H2663" s="31"/>
      <c r="I2663" s="31"/>
      <c r="J2663" s="31"/>
      <c r="K2663" s="31"/>
      <c r="L2663" s="31"/>
      <c r="M2663" s="31"/>
      <c r="N2663" s="31"/>
      <c r="O2663" s="31"/>
      <c r="P2663" s="31"/>
      <c r="Q2663" s="31"/>
      <c r="R2663" s="31"/>
    </row>
    <row r="2664" spans="6:18" x14ac:dyDescent="0.25">
      <c r="F2664" s="31"/>
      <c r="G2664" s="31"/>
      <c r="H2664" s="31"/>
      <c r="I2664" s="31"/>
      <c r="J2664" s="31"/>
      <c r="K2664" s="31"/>
      <c r="L2664" s="31"/>
      <c r="M2664" s="31"/>
      <c r="N2664" s="31"/>
      <c r="O2664" s="31"/>
      <c r="P2664" s="31"/>
      <c r="Q2664" s="31"/>
      <c r="R2664" s="31"/>
    </row>
    <row r="2665" spans="6:18" x14ac:dyDescent="0.25">
      <c r="F2665" s="31"/>
      <c r="G2665" s="31"/>
      <c r="H2665" s="31"/>
      <c r="I2665" s="31"/>
      <c r="J2665" s="31"/>
      <c r="K2665" s="31"/>
      <c r="L2665" s="31"/>
      <c r="M2665" s="31"/>
      <c r="N2665" s="31"/>
      <c r="O2665" s="31"/>
      <c r="P2665" s="31"/>
      <c r="Q2665" s="31"/>
      <c r="R2665" s="31"/>
    </row>
    <row r="2666" spans="6:18" x14ac:dyDescent="0.25">
      <c r="F2666" s="31"/>
      <c r="G2666" s="31"/>
      <c r="H2666" s="31"/>
      <c r="I2666" s="31"/>
      <c r="J2666" s="31"/>
      <c r="K2666" s="31"/>
      <c r="L2666" s="31"/>
      <c r="M2666" s="31"/>
      <c r="N2666" s="31"/>
      <c r="O2666" s="31"/>
      <c r="P2666" s="31"/>
      <c r="Q2666" s="31"/>
      <c r="R2666" s="31"/>
    </row>
    <row r="2667" spans="6:18" x14ac:dyDescent="0.25">
      <c r="F2667" s="31"/>
      <c r="G2667" s="31"/>
      <c r="H2667" s="31"/>
      <c r="I2667" s="31"/>
      <c r="J2667" s="31"/>
      <c r="K2667" s="31"/>
      <c r="L2667" s="31"/>
      <c r="M2667" s="31"/>
      <c r="N2667" s="31"/>
      <c r="O2667" s="31"/>
      <c r="P2667" s="31"/>
      <c r="Q2667" s="31"/>
      <c r="R2667" s="31"/>
    </row>
    <row r="2668" spans="6:18" x14ac:dyDescent="0.25">
      <c r="F2668" s="31"/>
      <c r="G2668" s="31"/>
      <c r="H2668" s="31"/>
      <c r="I2668" s="31"/>
      <c r="J2668" s="31"/>
      <c r="K2668" s="31"/>
      <c r="L2668" s="31"/>
      <c r="M2668" s="31"/>
      <c r="N2668" s="31"/>
      <c r="O2668" s="31"/>
      <c r="P2668" s="31"/>
      <c r="Q2668" s="31"/>
      <c r="R2668" s="31"/>
    </row>
    <row r="2669" spans="6:18" x14ac:dyDescent="0.25">
      <c r="F2669" s="31"/>
      <c r="G2669" s="31"/>
      <c r="H2669" s="31"/>
      <c r="I2669" s="31"/>
      <c r="J2669" s="31"/>
      <c r="K2669" s="31"/>
      <c r="L2669" s="31"/>
      <c r="M2669" s="31"/>
      <c r="N2669" s="31"/>
      <c r="O2669" s="31"/>
      <c r="P2669" s="31"/>
      <c r="Q2669" s="31"/>
      <c r="R2669" s="31"/>
    </row>
    <row r="2670" spans="6:18" x14ac:dyDescent="0.25">
      <c r="F2670" s="31"/>
      <c r="G2670" s="31"/>
      <c r="H2670" s="31"/>
      <c r="I2670" s="31"/>
      <c r="J2670" s="31"/>
      <c r="K2670" s="31"/>
      <c r="L2670" s="31"/>
      <c r="M2670" s="31"/>
      <c r="N2670" s="31"/>
      <c r="O2670" s="31"/>
      <c r="P2670" s="31"/>
      <c r="Q2670" s="31"/>
      <c r="R2670" s="31"/>
    </row>
    <row r="2671" spans="6:18" x14ac:dyDescent="0.25">
      <c r="F2671" s="31"/>
      <c r="G2671" s="31"/>
      <c r="H2671" s="31"/>
      <c r="I2671" s="31"/>
      <c r="J2671" s="31"/>
      <c r="K2671" s="31"/>
      <c r="L2671" s="31"/>
      <c r="M2671" s="31"/>
      <c r="N2671" s="31"/>
      <c r="O2671" s="31"/>
      <c r="P2671" s="31"/>
      <c r="Q2671" s="31"/>
      <c r="R2671" s="31"/>
    </row>
    <row r="2672" spans="6:18" x14ac:dyDescent="0.25">
      <c r="F2672" s="31"/>
      <c r="G2672" s="31"/>
      <c r="H2672" s="31"/>
      <c r="I2672" s="31"/>
      <c r="J2672" s="31"/>
      <c r="K2672" s="31"/>
      <c r="L2672" s="31"/>
      <c r="M2672" s="31"/>
      <c r="N2672" s="31"/>
      <c r="O2672" s="31"/>
      <c r="P2672" s="31"/>
      <c r="Q2672" s="31"/>
      <c r="R2672" s="31"/>
    </row>
    <row r="2673" spans="6:18" x14ac:dyDescent="0.25">
      <c r="F2673" s="31"/>
      <c r="G2673" s="31"/>
      <c r="H2673" s="31"/>
      <c r="I2673" s="31"/>
      <c r="J2673" s="31"/>
      <c r="K2673" s="31"/>
      <c r="L2673" s="31"/>
      <c r="M2673" s="31"/>
      <c r="N2673" s="31"/>
      <c r="O2673" s="31"/>
      <c r="P2673" s="31"/>
      <c r="Q2673" s="31"/>
      <c r="R2673" s="31"/>
    </row>
    <row r="2674" spans="6:18" x14ac:dyDescent="0.25">
      <c r="F2674" s="31"/>
      <c r="G2674" s="31"/>
      <c r="H2674" s="31"/>
      <c r="I2674" s="31"/>
      <c r="J2674" s="31"/>
      <c r="K2674" s="31"/>
      <c r="L2674" s="31"/>
      <c r="M2674" s="31"/>
      <c r="N2674" s="31"/>
      <c r="O2674" s="31"/>
      <c r="P2674" s="31"/>
      <c r="Q2674" s="31"/>
      <c r="R2674" s="31"/>
    </row>
    <row r="2675" spans="6:18" x14ac:dyDescent="0.25">
      <c r="F2675" s="31"/>
      <c r="G2675" s="31"/>
      <c r="H2675" s="31"/>
      <c r="I2675" s="31"/>
      <c r="J2675" s="31"/>
      <c r="K2675" s="31"/>
      <c r="L2675" s="31"/>
      <c r="M2675" s="31"/>
      <c r="N2675" s="31"/>
      <c r="O2675" s="31"/>
      <c r="P2675" s="31"/>
      <c r="Q2675" s="31"/>
      <c r="R2675" s="31"/>
    </row>
    <row r="2676" spans="6:18" x14ac:dyDescent="0.25">
      <c r="F2676" s="31"/>
      <c r="G2676" s="31"/>
      <c r="H2676" s="31"/>
      <c r="I2676" s="31"/>
      <c r="J2676" s="31"/>
      <c r="K2676" s="31"/>
      <c r="L2676" s="31"/>
      <c r="M2676" s="31"/>
      <c r="N2676" s="31"/>
      <c r="O2676" s="31"/>
      <c r="P2676" s="31"/>
      <c r="Q2676" s="31"/>
      <c r="R2676" s="31"/>
    </row>
    <row r="2677" spans="6:18" x14ac:dyDescent="0.25">
      <c r="F2677" s="31"/>
      <c r="G2677" s="31"/>
      <c r="H2677" s="31"/>
      <c r="I2677" s="31"/>
      <c r="J2677" s="31"/>
      <c r="K2677" s="31"/>
      <c r="L2677" s="31"/>
      <c r="M2677" s="31"/>
      <c r="N2677" s="31"/>
      <c r="O2677" s="31"/>
      <c r="P2677" s="31"/>
      <c r="Q2677" s="31"/>
      <c r="R2677" s="31"/>
    </row>
    <row r="2678" spans="6:18" x14ac:dyDescent="0.25">
      <c r="F2678" s="31"/>
      <c r="G2678" s="31"/>
      <c r="H2678" s="31"/>
      <c r="I2678" s="31"/>
      <c r="J2678" s="31"/>
      <c r="K2678" s="31"/>
      <c r="L2678" s="31"/>
      <c r="M2678" s="31"/>
      <c r="N2678" s="31"/>
      <c r="O2678" s="31"/>
      <c r="P2678" s="31"/>
      <c r="Q2678" s="31"/>
      <c r="R2678" s="31"/>
    </row>
    <row r="2679" spans="6:18" x14ac:dyDescent="0.25">
      <c r="F2679" s="31"/>
      <c r="G2679" s="31"/>
      <c r="H2679" s="31"/>
      <c r="I2679" s="31"/>
      <c r="J2679" s="31"/>
      <c r="K2679" s="31"/>
      <c r="L2679" s="31"/>
      <c r="M2679" s="31"/>
      <c r="N2679" s="31"/>
      <c r="O2679" s="31"/>
      <c r="P2679" s="31"/>
      <c r="Q2679" s="31"/>
      <c r="R2679" s="31"/>
    </row>
    <row r="2680" spans="6:18" x14ac:dyDescent="0.25">
      <c r="F2680" s="31"/>
      <c r="G2680" s="31"/>
      <c r="H2680" s="31"/>
      <c r="I2680" s="31"/>
      <c r="J2680" s="31"/>
      <c r="K2680" s="31"/>
      <c r="L2680" s="31"/>
      <c r="M2680" s="31"/>
      <c r="N2680" s="31"/>
      <c r="O2680" s="31"/>
      <c r="P2680" s="31"/>
      <c r="Q2680" s="31"/>
      <c r="R2680" s="31"/>
    </row>
    <row r="2681" spans="6:18" x14ac:dyDescent="0.25">
      <c r="F2681" s="31"/>
      <c r="G2681" s="31"/>
      <c r="H2681" s="31"/>
      <c r="I2681" s="31"/>
      <c r="J2681" s="31"/>
      <c r="K2681" s="31"/>
      <c r="L2681" s="31"/>
      <c r="M2681" s="31"/>
      <c r="N2681" s="31"/>
      <c r="O2681" s="31"/>
      <c r="P2681" s="31"/>
      <c r="Q2681" s="31"/>
      <c r="R2681" s="31"/>
    </row>
    <row r="2682" spans="6:18" x14ac:dyDescent="0.25">
      <c r="F2682" s="31"/>
      <c r="G2682" s="31"/>
      <c r="H2682" s="31"/>
      <c r="I2682" s="31"/>
      <c r="J2682" s="31"/>
      <c r="K2682" s="31"/>
      <c r="L2682" s="31"/>
      <c r="M2682" s="31"/>
      <c r="N2682" s="31"/>
      <c r="O2682" s="31"/>
      <c r="P2682" s="31"/>
      <c r="Q2682" s="31"/>
      <c r="R2682" s="31"/>
    </row>
    <row r="2683" spans="6:18" x14ac:dyDescent="0.25">
      <c r="F2683" s="31"/>
      <c r="G2683" s="31"/>
      <c r="H2683" s="31"/>
      <c r="I2683" s="31"/>
      <c r="J2683" s="31"/>
      <c r="K2683" s="31"/>
      <c r="L2683" s="31"/>
      <c r="M2683" s="31"/>
      <c r="N2683" s="31"/>
      <c r="O2683" s="31"/>
      <c r="P2683" s="31"/>
      <c r="Q2683" s="31"/>
      <c r="R2683" s="31"/>
    </row>
    <row r="2684" spans="6:18" x14ac:dyDescent="0.25">
      <c r="F2684" s="31"/>
      <c r="G2684" s="31"/>
      <c r="H2684" s="31"/>
      <c r="I2684" s="31"/>
      <c r="J2684" s="31"/>
      <c r="K2684" s="31"/>
      <c r="L2684" s="31"/>
      <c r="M2684" s="31"/>
      <c r="N2684" s="31"/>
      <c r="O2684" s="31"/>
      <c r="P2684" s="31"/>
      <c r="Q2684" s="31"/>
      <c r="R2684" s="31"/>
    </row>
    <row r="2685" spans="6:18" x14ac:dyDescent="0.25">
      <c r="F2685" s="31"/>
      <c r="G2685" s="31"/>
      <c r="H2685" s="31"/>
      <c r="I2685" s="31"/>
      <c r="J2685" s="31"/>
      <c r="K2685" s="31"/>
      <c r="L2685" s="31"/>
      <c r="M2685" s="31"/>
      <c r="N2685" s="31"/>
      <c r="O2685" s="31"/>
      <c r="P2685" s="31"/>
      <c r="Q2685" s="31"/>
      <c r="R2685" s="31"/>
    </row>
    <row r="2686" spans="6:18" x14ac:dyDescent="0.25">
      <c r="F2686" s="31"/>
      <c r="G2686" s="31"/>
      <c r="H2686" s="31"/>
      <c r="I2686" s="31"/>
      <c r="J2686" s="31"/>
      <c r="K2686" s="31"/>
      <c r="L2686" s="31"/>
      <c r="M2686" s="31"/>
      <c r="N2686" s="31"/>
      <c r="O2686" s="31"/>
      <c r="P2686" s="31"/>
      <c r="Q2686" s="31"/>
      <c r="R2686" s="31"/>
    </row>
    <row r="2687" spans="6:18" x14ac:dyDescent="0.25">
      <c r="F2687" s="31"/>
      <c r="G2687" s="31"/>
      <c r="H2687" s="31"/>
      <c r="I2687" s="31"/>
      <c r="J2687" s="31"/>
      <c r="K2687" s="31"/>
      <c r="L2687" s="31"/>
      <c r="M2687" s="31"/>
      <c r="N2687" s="31"/>
      <c r="O2687" s="31"/>
      <c r="P2687" s="31"/>
      <c r="Q2687" s="31"/>
      <c r="R2687" s="31"/>
    </row>
    <row r="2688" spans="6:18" x14ac:dyDescent="0.25">
      <c r="F2688" s="31"/>
      <c r="G2688" s="31"/>
      <c r="H2688" s="31"/>
      <c r="I2688" s="31"/>
      <c r="J2688" s="31"/>
      <c r="K2688" s="31"/>
      <c r="L2688" s="31"/>
      <c r="M2688" s="31"/>
      <c r="N2688" s="31"/>
      <c r="O2688" s="31"/>
      <c r="P2688" s="31"/>
      <c r="Q2688" s="31"/>
      <c r="R2688" s="31"/>
    </row>
    <row r="2689" spans="6:18" x14ac:dyDescent="0.25">
      <c r="F2689" s="31"/>
      <c r="G2689" s="31"/>
      <c r="H2689" s="31"/>
      <c r="I2689" s="31"/>
      <c r="J2689" s="31"/>
      <c r="K2689" s="31"/>
      <c r="L2689" s="31"/>
      <c r="M2689" s="31"/>
      <c r="N2689" s="31"/>
      <c r="O2689" s="31"/>
      <c r="P2689" s="31"/>
      <c r="Q2689" s="31"/>
      <c r="R2689" s="31"/>
    </row>
    <row r="2690" spans="6:18" x14ac:dyDescent="0.25">
      <c r="F2690" s="31"/>
      <c r="G2690" s="31"/>
      <c r="H2690" s="31"/>
      <c r="I2690" s="31"/>
      <c r="J2690" s="31"/>
      <c r="K2690" s="31"/>
      <c r="L2690" s="31"/>
      <c r="M2690" s="31"/>
      <c r="N2690" s="31"/>
      <c r="O2690" s="31"/>
      <c r="P2690" s="31"/>
      <c r="Q2690" s="31"/>
      <c r="R2690" s="31"/>
    </row>
    <row r="2691" spans="6:18" x14ac:dyDescent="0.25">
      <c r="F2691" s="31"/>
      <c r="G2691" s="31"/>
      <c r="H2691" s="31"/>
      <c r="I2691" s="31"/>
      <c r="J2691" s="31"/>
      <c r="K2691" s="31"/>
      <c r="L2691" s="31"/>
      <c r="M2691" s="31"/>
      <c r="N2691" s="31"/>
      <c r="O2691" s="31"/>
      <c r="P2691" s="31"/>
      <c r="Q2691" s="31"/>
      <c r="R2691" s="31"/>
    </row>
    <row r="2692" spans="6:18" x14ac:dyDescent="0.25">
      <c r="F2692" s="31"/>
      <c r="G2692" s="31"/>
      <c r="H2692" s="31"/>
      <c r="I2692" s="31"/>
      <c r="J2692" s="31"/>
      <c r="K2692" s="31"/>
      <c r="L2692" s="31"/>
      <c r="M2692" s="31"/>
      <c r="N2692" s="31"/>
      <c r="O2692" s="31"/>
      <c r="P2692" s="31"/>
      <c r="Q2692" s="31"/>
      <c r="R2692" s="31"/>
    </row>
    <row r="2693" spans="6:18" x14ac:dyDescent="0.25">
      <c r="F2693" s="31"/>
      <c r="G2693" s="31"/>
      <c r="H2693" s="31"/>
      <c r="I2693" s="31"/>
      <c r="J2693" s="31"/>
      <c r="K2693" s="31"/>
      <c r="L2693" s="31"/>
      <c r="M2693" s="31"/>
      <c r="N2693" s="31"/>
      <c r="O2693" s="31"/>
      <c r="P2693" s="31"/>
      <c r="Q2693" s="31"/>
      <c r="R2693" s="31"/>
    </row>
    <row r="2694" spans="6:18" x14ac:dyDescent="0.25">
      <c r="F2694" s="31"/>
      <c r="G2694" s="31"/>
      <c r="H2694" s="31"/>
      <c r="I2694" s="31"/>
      <c r="J2694" s="31"/>
      <c r="K2694" s="31"/>
      <c r="L2694" s="31"/>
      <c r="M2694" s="31"/>
      <c r="N2694" s="31"/>
      <c r="O2694" s="31"/>
      <c r="P2694" s="31"/>
      <c r="Q2694" s="31"/>
      <c r="R2694" s="31"/>
    </row>
    <row r="2695" spans="6:18" x14ac:dyDescent="0.25">
      <c r="F2695" s="31"/>
      <c r="G2695" s="31"/>
      <c r="H2695" s="31"/>
      <c r="I2695" s="31"/>
      <c r="J2695" s="31"/>
      <c r="K2695" s="31"/>
      <c r="L2695" s="31"/>
      <c r="M2695" s="31"/>
      <c r="N2695" s="31"/>
      <c r="O2695" s="31"/>
      <c r="P2695" s="31"/>
      <c r="Q2695" s="31"/>
      <c r="R2695" s="31"/>
    </row>
    <row r="2696" spans="6:18" x14ac:dyDescent="0.25">
      <c r="F2696" s="31"/>
      <c r="G2696" s="31"/>
      <c r="H2696" s="31"/>
      <c r="I2696" s="31"/>
      <c r="J2696" s="31"/>
      <c r="K2696" s="31"/>
      <c r="L2696" s="31"/>
      <c r="M2696" s="31"/>
      <c r="N2696" s="31"/>
      <c r="O2696" s="31"/>
      <c r="P2696" s="31"/>
      <c r="Q2696" s="31"/>
      <c r="R2696" s="31"/>
    </row>
    <row r="2697" spans="6:18" x14ac:dyDescent="0.25">
      <c r="F2697" s="31"/>
      <c r="G2697" s="31"/>
      <c r="H2697" s="31"/>
      <c r="I2697" s="31"/>
      <c r="J2697" s="31"/>
      <c r="K2697" s="31"/>
      <c r="L2697" s="31"/>
      <c r="M2697" s="31"/>
      <c r="N2697" s="31"/>
      <c r="O2697" s="31"/>
      <c r="P2697" s="31"/>
      <c r="Q2697" s="31"/>
      <c r="R2697" s="31"/>
    </row>
    <row r="2698" spans="6:18" x14ac:dyDescent="0.25">
      <c r="F2698" s="31"/>
      <c r="G2698" s="31"/>
      <c r="H2698" s="31"/>
      <c r="I2698" s="31"/>
      <c r="J2698" s="31"/>
      <c r="K2698" s="31"/>
      <c r="L2698" s="31"/>
      <c r="M2698" s="31"/>
      <c r="N2698" s="31"/>
      <c r="O2698" s="31"/>
      <c r="P2698" s="31"/>
      <c r="Q2698" s="31"/>
      <c r="R2698" s="31"/>
    </row>
    <row r="2699" spans="6:18" x14ac:dyDescent="0.25">
      <c r="F2699" s="31"/>
      <c r="G2699" s="31"/>
      <c r="H2699" s="31"/>
      <c r="I2699" s="31"/>
      <c r="J2699" s="31"/>
      <c r="K2699" s="31"/>
      <c r="L2699" s="31"/>
      <c r="M2699" s="31"/>
      <c r="N2699" s="31"/>
      <c r="O2699" s="31"/>
      <c r="P2699" s="31"/>
      <c r="Q2699" s="31"/>
      <c r="R2699" s="31"/>
    </row>
    <row r="2700" spans="6:18" x14ac:dyDescent="0.25">
      <c r="F2700" s="31"/>
      <c r="G2700" s="31"/>
      <c r="H2700" s="31"/>
      <c r="I2700" s="31"/>
      <c r="J2700" s="31"/>
      <c r="K2700" s="31"/>
      <c r="L2700" s="31"/>
      <c r="M2700" s="31"/>
      <c r="N2700" s="31"/>
      <c r="O2700" s="31"/>
      <c r="P2700" s="31"/>
      <c r="Q2700" s="31"/>
      <c r="R2700" s="31"/>
    </row>
    <row r="2701" spans="6:18" x14ac:dyDescent="0.25">
      <c r="F2701" s="31"/>
      <c r="G2701" s="31"/>
      <c r="H2701" s="31"/>
      <c r="I2701" s="31"/>
      <c r="J2701" s="31"/>
      <c r="K2701" s="31"/>
      <c r="L2701" s="31"/>
      <c r="M2701" s="31"/>
      <c r="N2701" s="31"/>
      <c r="O2701" s="31"/>
      <c r="P2701" s="31"/>
      <c r="Q2701" s="31"/>
      <c r="R2701" s="31"/>
    </row>
    <row r="2702" spans="6:18" x14ac:dyDescent="0.25">
      <c r="F2702" s="31"/>
      <c r="G2702" s="31"/>
      <c r="H2702" s="31"/>
      <c r="I2702" s="31"/>
      <c r="J2702" s="31"/>
      <c r="K2702" s="31"/>
      <c r="L2702" s="31"/>
      <c r="M2702" s="31"/>
      <c r="N2702" s="31"/>
      <c r="O2702" s="31"/>
      <c r="P2702" s="31"/>
      <c r="Q2702" s="31"/>
      <c r="R2702" s="31"/>
    </row>
    <row r="2703" spans="6:18" x14ac:dyDescent="0.25">
      <c r="F2703" s="31"/>
      <c r="G2703" s="31"/>
      <c r="H2703" s="31"/>
      <c r="I2703" s="31"/>
      <c r="J2703" s="31"/>
      <c r="K2703" s="31"/>
      <c r="L2703" s="31"/>
      <c r="M2703" s="31"/>
      <c r="N2703" s="31"/>
      <c r="O2703" s="31"/>
      <c r="P2703" s="31"/>
      <c r="Q2703" s="31"/>
      <c r="R2703" s="31"/>
    </row>
    <row r="2704" spans="6:18" x14ac:dyDescent="0.25">
      <c r="F2704" s="31"/>
      <c r="G2704" s="31"/>
      <c r="H2704" s="31"/>
      <c r="I2704" s="31"/>
      <c r="J2704" s="31"/>
      <c r="K2704" s="31"/>
      <c r="L2704" s="31"/>
      <c r="M2704" s="31"/>
      <c r="N2704" s="31"/>
      <c r="O2704" s="31"/>
      <c r="P2704" s="31"/>
      <c r="Q2704" s="31"/>
      <c r="R2704" s="31"/>
    </row>
    <row r="2705" spans="6:18" x14ac:dyDescent="0.25">
      <c r="F2705" s="31"/>
      <c r="G2705" s="31"/>
      <c r="H2705" s="31"/>
      <c r="I2705" s="31"/>
      <c r="J2705" s="31"/>
      <c r="K2705" s="31"/>
      <c r="L2705" s="31"/>
      <c r="M2705" s="31"/>
      <c r="N2705" s="31"/>
      <c r="O2705" s="31"/>
      <c r="P2705" s="31"/>
      <c r="Q2705" s="31"/>
      <c r="R2705" s="31"/>
    </row>
    <row r="2706" spans="6:18" x14ac:dyDescent="0.25">
      <c r="F2706" s="31"/>
      <c r="G2706" s="31"/>
      <c r="H2706" s="31"/>
      <c r="I2706" s="31"/>
      <c r="J2706" s="31"/>
      <c r="K2706" s="31"/>
      <c r="L2706" s="31"/>
      <c r="M2706" s="31"/>
      <c r="N2706" s="31"/>
      <c r="O2706" s="31"/>
      <c r="P2706" s="31"/>
      <c r="Q2706" s="31"/>
      <c r="R2706" s="31"/>
    </row>
    <row r="2707" spans="6:18" x14ac:dyDescent="0.25">
      <c r="F2707" s="31"/>
      <c r="G2707" s="31"/>
      <c r="H2707" s="31"/>
      <c r="I2707" s="31"/>
      <c r="J2707" s="31"/>
      <c r="K2707" s="31"/>
      <c r="L2707" s="31"/>
      <c r="M2707" s="31"/>
      <c r="N2707" s="31"/>
      <c r="O2707" s="31"/>
      <c r="P2707" s="31"/>
      <c r="Q2707" s="31"/>
      <c r="R2707" s="31"/>
    </row>
    <row r="2708" spans="6:18" x14ac:dyDescent="0.25">
      <c r="F2708" s="31"/>
      <c r="G2708" s="31"/>
      <c r="H2708" s="31"/>
      <c r="I2708" s="31"/>
      <c r="J2708" s="31"/>
      <c r="K2708" s="31"/>
      <c r="L2708" s="31"/>
      <c r="M2708" s="31"/>
      <c r="N2708" s="31"/>
      <c r="O2708" s="31"/>
      <c r="P2708" s="31"/>
      <c r="Q2708" s="31"/>
      <c r="R2708" s="31"/>
    </row>
    <row r="2709" spans="6:18" x14ac:dyDescent="0.25">
      <c r="F2709" s="31"/>
      <c r="G2709" s="31"/>
      <c r="H2709" s="31"/>
      <c r="I2709" s="31"/>
      <c r="J2709" s="31"/>
      <c r="K2709" s="31"/>
      <c r="L2709" s="31"/>
      <c r="M2709" s="31"/>
      <c r="N2709" s="31"/>
      <c r="O2709" s="31"/>
      <c r="P2709" s="31"/>
      <c r="Q2709" s="31"/>
      <c r="R2709" s="31"/>
    </row>
    <row r="2710" spans="6:18" x14ac:dyDescent="0.25">
      <c r="F2710" s="31"/>
      <c r="G2710" s="31"/>
      <c r="H2710" s="31"/>
      <c r="I2710" s="31"/>
      <c r="J2710" s="31"/>
      <c r="K2710" s="31"/>
      <c r="L2710" s="31"/>
      <c r="M2710" s="31"/>
      <c r="N2710" s="31"/>
      <c r="O2710" s="31"/>
      <c r="P2710" s="31"/>
      <c r="Q2710" s="31"/>
      <c r="R2710" s="31"/>
    </row>
    <row r="2711" spans="6:18" x14ac:dyDescent="0.25">
      <c r="F2711" s="31"/>
      <c r="G2711" s="31"/>
      <c r="H2711" s="31"/>
      <c r="I2711" s="31"/>
      <c r="J2711" s="31"/>
      <c r="K2711" s="31"/>
      <c r="L2711" s="31"/>
      <c r="M2711" s="31"/>
      <c r="N2711" s="31"/>
      <c r="O2711" s="31"/>
      <c r="P2711" s="31"/>
      <c r="Q2711" s="31"/>
      <c r="R2711" s="31"/>
    </row>
    <row r="2712" spans="6:18" x14ac:dyDescent="0.25">
      <c r="F2712" s="31"/>
      <c r="G2712" s="31"/>
      <c r="H2712" s="31"/>
      <c r="I2712" s="31"/>
      <c r="J2712" s="31"/>
      <c r="K2712" s="31"/>
      <c r="L2712" s="31"/>
      <c r="M2712" s="31"/>
      <c r="N2712" s="31"/>
      <c r="O2712" s="31"/>
      <c r="P2712" s="31"/>
      <c r="Q2712" s="31"/>
      <c r="R2712" s="31"/>
    </row>
    <row r="2713" spans="6:18" x14ac:dyDescent="0.25">
      <c r="F2713" s="31"/>
      <c r="G2713" s="31"/>
      <c r="H2713" s="31"/>
      <c r="I2713" s="31"/>
      <c r="J2713" s="31"/>
      <c r="K2713" s="31"/>
      <c r="L2713" s="31"/>
      <c r="M2713" s="31"/>
      <c r="N2713" s="31"/>
      <c r="O2713" s="31"/>
      <c r="P2713" s="31"/>
      <c r="Q2713" s="31"/>
      <c r="R2713" s="31"/>
    </row>
    <row r="2714" spans="6:18" x14ac:dyDescent="0.25">
      <c r="F2714" s="31"/>
      <c r="G2714" s="31"/>
      <c r="H2714" s="31"/>
      <c r="I2714" s="31"/>
      <c r="J2714" s="31"/>
      <c r="K2714" s="31"/>
      <c r="L2714" s="31"/>
      <c r="M2714" s="31"/>
      <c r="N2714" s="31"/>
      <c r="O2714" s="31"/>
      <c r="P2714" s="31"/>
      <c r="Q2714" s="31"/>
      <c r="R2714" s="31"/>
    </row>
    <row r="2715" spans="6:18" x14ac:dyDescent="0.25">
      <c r="F2715" s="31"/>
      <c r="G2715" s="31"/>
      <c r="H2715" s="31"/>
      <c r="I2715" s="31"/>
      <c r="J2715" s="31"/>
      <c r="K2715" s="31"/>
      <c r="L2715" s="31"/>
      <c r="M2715" s="31"/>
      <c r="N2715" s="31"/>
      <c r="O2715" s="31"/>
      <c r="P2715" s="31"/>
      <c r="Q2715" s="31"/>
      <c r="R2715" s="31"/>
    </row>
    <row r="2716" spans="6:18" x14ac:dyDescent="0.25">
      <c r="F2716" s="31"/>
      <c r="G2716" s="31"/>
      <c r="H2716" s="31"/>
      <c r="I2716" s="31"/>
      <c r="J2716" s="31"/>
      <c r="K2716" s="31"/>
      <c r="L2716" s="31"/>
      <c r="M2716" s="31"/>
      <c r="N2716" s="31"/>
      <c r="O2716" s="31"/>
      <c r="P2716" s="31"/>
      <c r="Q2716" s="31"/>
      <c r="R2716" s="31"/>
    </row>
    <row r="2717" spans="6:18" x14ac:dyDescent="0.25">
      <c r="F2717" s="31"/>
      <c r="G2717" s="31"/>
      <c r="H2717" s="31"/>
      <c r="I2717" s="31"/>
      <c r="J2717" s="31"/>
      <c r="K2717" s="31"/>
      <c r="L2717" s="31"/>
      <c r="M2717" s="31"/>
      <c r="N2717" s="31"/>
      <c r="O2717" s="31"/>
      <c r="P2717" s="31"/>
      <c r="Q2717" s="31"/>
      <c r="R2717" s="31"/>
    </row>
    <row r="2718" spans="6:18" x14ac:dyDescent="0.25">
      <c r="F2718" s="31"/>
      <c r="G2718" s="31"/>
      <c r="H2718" s="31"/>
      <c r="I2718" s="31"/>
      <c r="J2718" s="31"/>
      <c r="K2718" s="31"/>
      <c r="L2718" s="31"/>
      <c r="M2718" s="31"/>
      <c r="N2718" s="31"/>
      <c r="O2718" s="31"/>
      <c r="P2718" s="31"/>
      <c r="Q2718" s="31"/>
      <c r="R2718" s="31"/>
    </row>
    <row r="2719" spans="6:18" x14ac:dyDescent="0.25">
      <c r="F2719" s="31"/>
      <c r="G2719" s="31"/>
      <c r="H2719" s="31"/>
      <c r="I2719" s="31"/>
      <c r="J2719" s="31"/>
      <c r="K2719" s="31"/>
      <c r="L2719" s="31"/>
      <c r="M2719" s="31"/>
      <c r="N2719" s="31"/>
      <c r="O2719" s="31"/>
      <c r="P2719" s="31"/>
      <c r="Q2719" s="31"/>
      <c r="R2719" s="31"/>
    </row>
    <row r="2720" spans="6:18" x14ac:dyDescent="0.25">
      <c r="F2720" s="31"/>
      <c r="G2720" s="31"/>
      <c r="H2720" s="31"/>
      <c r="I2720" s="31"/>
      <c r="J2720" s="31"/>
      <c r="K2720" s="31"/>
      <c r="L2720" s="31"/>
      <c r="M2720" s="31"/>
      <c r="N2720" s="31"/>
      <c r="O2720" s="31"/>
      <c r="P2720" s="31"/>
      <c r="Q2720" s="31"/>
      <c r="R2720" s="31"/>
    </row>
    <row r="2721" spans="6:18" x14ac:dyDescent="0.25">
      <c r="F2721" s="31"/>
      <c r="G2721" s="31"/>
      <c r="H2721" s="31"/>
      <c r="I2721" s="31"/>
      <c r="J2721" s="31"/>
      <c r="K2721" s="31"/>
      <c r="L2721" s="31"/>
      <c r="M2721" s="31"/>
      <c r="N2721" s="31"/>
      <c r="O2721" s="31"/>
      <c r="P2721" s="31"/>
      <c r="Q2721" s="31"/>
      <c r="R2721" s="31"/>
    </row>
    <row r="2722" spans="6:18" x14ac:dyDescent="0.25">
      <c r="F2722" s="31"/>
      <c r="G2722" s="31"/>
      <c r="H2722" s="31"/>
      <c r="I2722" s="31"/>
      <c r="J2722" s="31"/>
      <c r="K2722" s="31"/>
      <c r="L2722" s="31"/>
      <c r="M2722" s="31"/>
      <c r="N2722" s="31"/>
      <c r="O2722" s="31"/>
      <c r="P2722" s="31"/>
      <c r="Q2722" s="31"/>
      <c r="R2722" s="31"/>
    </row>
    <row r="2723" spans="6:18" x14ac:dyDescent="0.25">
      <c r="F2723" s="31"/>
      <c r="G2723" s="31"/>
      <c r="H2723" s="31"/>
      <c r="I2723" s="31"/>
      <c r="J2723" s="31"/>
      <c r="K2723" s="31"/>
      <c r="L2723" s="31"/>
      <c r="M2723" s="31"/>
      <c r="N2723" s="31"/>
      <c r="O2723" s="31"/>
      <c r="P2723" s="31"/>
      <c r="Q2723" s="31"/>
      <c r="R2723" s="31"/>
    </row>
    <row r="2724" spans="6:18" x14ac:dyDescent="0.25">
      <c r="F2724" s="31"/>
      <c r="G2724" s="31"/>
      <c r="H2724" s="31"/>
      <c r="I2724" s="31"/>
      <c r="J2724" s="31"/>
      <c r="K2724" s="31"/>
      <c r="L2724" s="31"/>
      <c r="M2724" s="31"/>
      <c r="N2724" s="31"/>
      <c r="O2724" s="31"/>
      <c r="P2724" s="31"/>
      <c r="Q2724" s="31"/>
      <c r="R2724" s="31"/>
    </row>
    <row r="2725" spans="6:18" x14ac:dyDescent="0.25">
      <c r="F2725" s="31"/>
      <c r="G2725" s="31"/>
      <c r="H2725" s="31"/>
      <c r="I2725" s="31"/>
      <c r="J2725" s="31"/>
      <c r="K2725" s="31"/>
      <c r="L2725" s="31"/>
      <c r="M2725" s="31"/>
      <c r="N2725" s="31"/>
      <c r="O2725" s="31"/>
      <c r="P2725" s="31"/>
      <c r="Q2725" s="31"/>
      <c r="R2725" s="31"/>
    </row>
    <row r="2726" spans="6:18" x14ac:dyDescent="0.25">
      <c r="F2726" s="31"/>
      <c r="G2726" s="31"/>
      <c r="H2726" s="31"/>
      <c r="I2726" s="31"/>
      <c r="J2726" s="31"/>
      <c r="K2726" s="31"/>
      <c r="L2726" s="31"/>
      <c r="M2726" s="31"/>
      <c r="N2726" s="31"/>
      <c r="O2726" s="31"/>
      <c r="P2726" s="31"/>
      <c r="Q2726" s="31"/>
      <c r="R2726" s="31"/>
    </row>
    <row r="2727" spans="6:18" x14ac:dyDescent="0.25">
      <c r="F2727" s="31"/>
      <c r="G2727" s="31"/>
      <c r="H2727" s="31"/>
      <c r="I2727" s="31"/>
      <c r="J2727" s="31"/>
      <c r="K2727" s="31"/>
      <c r="L2727" s="31"/>
      <c r="M2727" s="31"/>
      <c r="N2727" s="31"/>
      <c r="O2727" s="31"/>
      <c r="P2727" s="31"/>
      <c r="Q2727" s="31"/>
      <c r="R2727" s="31"/>
    </row>
    <row r="2728" spans="6:18" x14ac:dyDescent="0.25">
      <c r="F2728" s="31"/>
      <c r="G2728" s="31"/>
      <c r="H2728" s="31"/>
      <c r="I2728" s="31"/>
      <c r="J2728" s="31"/>
      <c r="K2728" s="31"/>
      <c r="L2728" s="31"/>
      <c r="M2728" s="31"/>
      <c r="N2728" s="31"/>
      <c r="O2728" s="31"/>
      <c r="P2728" s="31"/>
      <c r="Q2728" s="31"/>
      <c r="R2728" s="31"/>
    </row>
    <row r="2729" spans="6:18" x14ac:dyDescent="0.25">
      <c r="F2729" s="31"/>
      <c r="G2729" s="31"/>
      <c r="H2729" s="31"/>
      <c r="I2729" s="31"/>
      <c r="J2729" s="31"/>
      <c r="K2729" s="31"/>
      <c r="L2729" s="31"/>
      <c r="M2729" s="31"/>
      <c r="N2729" s="31"/>
      <c r="O2729" s="31"/>
      <c r="P2729" s="31"/>
      <c r="Q2729" s="31"/>
      <c r="R2729" s="31"/>
    </row>
    <row r="2730" spans="6:18" x14ac:dyDescent="0.25">
      <c r="F2730" s="31"/>
      <c r="G2730" s="31"/>
      <c r="H2730" s="31"/>
      <c r="I2730" s="31"/>
      <c r="J2730" s="31"/>
      <c r="K2730" s="31"/>
      <c r="L2730" s="31"/>
      <c r="M2730" s="31"/>
      <c r="N2730" s="31"/>
      <c r="O2730" s="31"/>
      <c r="P2730" s="31"/>
      <c r="Q2730" s="31"/>
      <c r="R2730" s="31"/>
    </row>
    <row r="2731" spans="6:18" x14ac:dyDescent="0.25">
      <c r="F2731" s="31"/>
      <c r="G2731" s="31"/>
      <c r="H2731" s="31"/>
      <c r="I2731" s="31"/>
      <c r="J2731" s="31"/>
      <c r="K2731" s="31"/>
      <c r="L2731" s="31"/>
      <c r="M2731" s="31"/>
      <c r="N2731" s="31"/>
      <c r="O2731" s="31"/>
      <c r="P2731" s="31"/>
      <c r="Q2731" s="31"/>
      <c r="R2731" s="31"/>
    </row>
    <row r="2732" spans="6:18" x14ac:dyDescent="0.25">
      <c r="F2732" s="31"/>
      <c r="G2732" s="31"/>
      <c r="H2732" s="31"/>
      <c r="I2732" s="31"/>
      <c r="J2732" s="31"/>
      <c r="K2732" s="31"/>
      <c r="L2732" s="31"/>
      <c r="M2732" s="31"/>
      <c r="N2732" s="31"/>
      <c r="O2732" s="31"/>
      <c r="P2732" s="31"/>
      <c r="Q2732" s="31"/>
      <c r="R2732" s="31"/>
    </row>
    <row r="2733" spans="6:18" x14ac:dyDescent="0.25">
      <c r="F2733" s="31"/>
      <c r="G2733" s="31"/>
      <c r="H2733" s="31"/>
      <c r="I2733" s="31"/>
      <c r="J2733" s="31"/>
      <c r="K2733" s="31"/>
      <c r="L2733" s="31"/>
      <c r="M2733" s="31"/>
      <c r="N2733" s="31"/>
      <c r="O2733" s="31"/>
      <c r="P2733" s="31"/>
      <c r="Q2733" s="31"/>
      <c r="R2733" s="31"/>
    </row>
    <row r="2734" spans="6:18" x14ac:dyDescent="0.25">
      <c r="F2734" s="31"/>
      <c r="G2734" s="31"/>
      <c r="H2734" s="31"/>
      <c r="I2734" s="31"/>
      <c r="J2734" s="31"/>
      <c r="K2734" s="31"/>
      <c r="L2734" s="31"/>
      <c r="M2734" s="31"/>
      <c r="N2734" s="31"/>
      <c r="O2734" s="31"/>
      <c r="P2734" s="31"/>
      <c r="Q2734" s="31"/>
      <c r="R2734" s="31"/>
    </row>
    <row r="2735" spans="6:18" x14ac:dyDescent="0.25">
      <c r="F2735" s="31"/>
      <c r="G2735" s="31"/>
      <c r="H2735" s="31"/>
      <c r="I2735" s="31"/>
      <c r="J2735" s="31"/>
      <c r="K2735" s="31"/>
      <c r="L2735" s="31"/>
      <c r="M2735" s="31"/>
      <c r="N2735" s="31"/>
      <c r="O2735" s="31"/>
      <c r="P2735" s="31"/>
      <c r="Q2735" s="31"/>
      <c r="R2735" s="31"/>
    </row>
    <row r="2736" spans="6:18" x14ac:dyDescent="0.25">
      <c r="F2736" s="31"/>
      <c r="G2736" s="31"/>
      <c r="H2736" s="31"/>
      <c r="I2736" s="31"/>
      <c r="J2736" s="31"/>
      <c r="K2736" s="31"/>
      <c r="L2736" s="31"/>
      <c r="M2736" s="31"/>
      <c r="N2736" s="31"/>
      <c r="O2736" s="31"/>
      <c r="P2736" s="31"/>
      <c r="Q2736" s="31"/>
      <c r="R2736" s="31"/>
    </row>
    <row r="2737" spans="6:18" x14ac:dyDescent="0.25">
      <c r="F2737" s="31"/>
      <c r="G2737" s="31"/>
      <c r="H2737" s="31"/>
      <c r="I2737" s="31"/>
      <c r="J2737" s="31"/>
      <c r="K2737" s="31"/>
      <c r="L2737" s="31"/>
      <c r="M2737" s="31"/>
      <c r="N2737" s="31"/>
      <c r="O2737" s="31"/>
      <c r="P2737" s="31"/>
      <c r="Q2737" s="31"/>
      <c r="R2737" s="31"/>
    </row>
    <row r="2738" spans="6:18" x14ac:dyDescent="0.25">
      <c r="F2738" s="31"/>
      <c r="G2738" s="31"/>
      <c r="H2738" s="31"/>
      <c r="I2738" s="31"/>
      <c r="J2738" s="31"/>
      <c r="K2738" s="31"/>
      <c r="L2738" s="31"/>
      <c r="M2738" s="31"/>
      <c r="N2738" s="31"/>
      <c r="O2738" s="31"/>
      <c r="P2738" s="31"/>
      <c r="Q2738" s="31"/>
      <c r="R2738" s="31"/>
    </row>
    <row r="2739" spans="6:18" x14ac:dyDescent="0.25">
      <c r="F2739" s="31"/>
      <c r="G2739" s="31"/>
      <c r="H2739" s="31"/>
      <c r="I2739" s="31"/>
      <c r="J2739" s="31"/>
      <c r="K2739" s="31"/>
      <c r="L2739" s="31"/>
      <c r="M2739" s="31"/>
      <c r="N2739" s="31"/>
      <c r="O2739" s="31"/>
      <c r="P2739" s="31"/>
      <c r="Q2739" s="31"/>
      <c r="R2739" s="31"/>
    </row>
    <row r="2740" spans="6:18" x14ac:dyDescent="0.25">
      <c r="F2740" s="31"/>
      <c r="G2740" s="31"/>
      <c r="H2740" s="31"/>
      <c r="I2740" s="31"/>
      <c r="J2740" s="31"/>
      <c r="K2740" s="31"/>
      <c r="L2740" s="31"/>
      <c r="M2740" s="31"/>
      <c r="N2740" s="31"/>
      <c r="O2740" s="31"/>
      <c r="P2740" s="31"/>
      <c r="Q2740" s="31"/>
      <c r="R2740" s="31"/>
    </row>
    <row r="2741" spans="6:18" x14ac:dyDescent="0.25">
      <c r="F2741" s="31"/>
      <c r="G2741" s="31"/>
      <c r="H2741" s="31"/>
      <c r="I2741" s="31"/>
      <c r="J2741" s="31"/>
      <c r="K2741" s="31"/>
      <c r="L2741" s="31"/>
      <c r="M2741" s="31"/>
      <c r="N2741" s="31"/>
      <c r="O2741" s="31"/>
      <c r="P2741" s="31"/>
      <c r="Q2741" s="31"/>
      <c r="R2741" s="31"/>
    </row>
    <row r="2742" spans="6:18" x14ac:dyDescent="0.25">
      <c r="F2742" s="31"/>
      <c r="G2742" s="31"/>
      <c r="H2742" s="31"/>
      <c r="I2742" s="31"/>
      <c r="J2742" s="31"/>
      <c r="K2742" s="31"/>
      <c r="L2742" s="31"/>
      <c r="M2742" s="31"/>
      <c r="N2742" s="31"/>
      <c r="O2742" s="31"/>
      <c r="P2742" s="31"/>
      <c r="Q2742" s="31"/>
      <c r="R2742" s="31"/>
    </row>
    <row r="2743" spans="6:18" x14ac:dyDescent="0.25">
      <c r="F2743" s="31"/>
      <c r="G2743" s="31"/>
      <c r="H2743" s="31"/>
      <c r="I2743" s="31"/>
      <c r="J2743" s="31"/>
      <c r="K2743" s="31"/>
      <c r="L2743" s="31"/>
      <c r="M2743" s="31"/>
      <c r="N2743" s="31"/>
      <c r="O2743" s="31"/>
      <c r="P2743" s="31"/>
      <c r="Q2743" s="31"/>
      <c r="R2743" s="31"/>
    </row>
    <row r="2744" spans="6:18" x14ac:dyDescent="0.25">
      <c r="F2744" s="31"/>
      <c r="G2744" s="31"/>
      <c r="H2744" s="31"/>
      <c r="I2744" s="31"/>
      <c r="J2744" s="31"/>
      <c r="K2744" s="31"/>
      <c r="L2744" s="31"/>
      <c r="M2744" s="31"/>
      <c r="N2744" s="31"/>
      <c r="O2744" s="31"/>
      <c r="P2744" s="31"/>
      <c r="Q2744" s="31"/>
      <c r="R2744" s="31"/>
    </row>
    <row r="2745" spans="6:18" x14ac:dyDescent="0.25">
      <c r="F2745" s="31"/>
      <c r="G2745" s="31"/>
      <c r="H2745" s="31"/>
      <c r="I2745" s="31"/>
      <c r="J2745" s="31"/>
      <c r="K2745" s="31"/>
      <c r="L2745" s="31"/>
      <c r="M2745" s="31"/>
      <c r="N2745" s="31"/>
      <c r="O2745" s="31"/>
      <c r="P2745" s="31"/>
      <c r="Q2745" s="31"/>
      <c r="R2745" s="31"/>
    </row>
    <row r="2746" spans="6:18" x14ac:dyDescent="0.25">
      <c r="F2746" s="31"/>
      <c r="G2746" s="31"/>
      <c r="H2746" s="31"/>
      <c r="I2746" s="31"/>
      <c r="J2746" s="31"/>
      <c r="K2746" s="31"/>
      <c r="L2746" s="31"/>
      <c r="M2746" s="31"/>
      <c r="N2746" s="31"/>
      <c r="O2746" s="31"/>
      <c r="P2746" s="31"/>
      <c r="Q2746" s="31"/>
      <c r="R2746" s="31"/>
    </row>
    <row r="2747" spans="6:18" x14ac:dyDescent="0.25">
      <c r="F2747" s="31"/>
      <c r="G2747" s="31"/>
      <c r="H2747" s="31"/>
      <c r="I2747" s="31"/>
      <c r="J2747" s="31"/>
      <c r="K2747" s="31"/>
      <c r="L2747" s="31"/>
      <c r="M2747" s="31"/>
      <c r="N2747" s="31"/>
      <c r="O2747" s="31"/>
      <c r="P2747" s="31"/>
      <c r="Q2747" s="31"/>
      <c r="R2747" s="31"/>
    </row>
    <row r="2748" spans="6:18" x14ac:dyDescent="0.25">
      <c r="F2748" s="31"/>
      <c r="G2748" s="31"/>
      <c r="H2748" s="31"/>
      <c r="I2748" s="31"/>
      <c r="J2748" s="31"/>
      <c r="K2748" s="31"/>
      <c r="L2748" s="31"/>
      <c r="M2748" s="31"/>
      <c r="N2748" s="31"/>
      <c r="O2748" s="31"/>
      <c r="P2748" s="31"/>
      <c r="Q2748" s="31"/>
      <c r="R2748" s="31"/>
    </row>
    <row r="2749" spans="6:18" x14ac:dyDescent="0.25">
      <c r="F2749" s="31"/>
      <c r="G2749" s="31"/>
      <c r="H2749" s="31"/>
      <c r="I2749" s="31"/>
      <c r="J2749" s="31"/>
      <c r="K2749" s="31"/>
      <c r="L2749" s="31"/>
      <c r="M2749" s="31"/>
      <c r="N2749" s="31"/>
      <c r="O2749" s="31"/>
      <c r="P2749" s="31"/>
      <c r="Q2749" s="31"/>
      <c r="R2749" s="31"/>
    </row>
    <row r="2750" spans="6:18" x14ac:dyDescent="0.25">
      <c r="F2750" s="31"/>
      <c r="G2750" s="31"/>
      <c r="H2750" s="31"/>
      <c r="I2750" s="31"/>
      <c r="J2750" s="31"/>
      <c r="K2750" s="31"/>
      <c r="L2750" s="31"/>
      <c r="M2750" s="31"/>
      <c r="N2750" s="31"/>
      <c r="O2750" s="31"/>
      <c r="P2750" s="31"/>
      <c r="Q2750" s="31"/>
      <c r="R2750" s="31"/>
    </row>
    <row r="2751" spans="6:18" x14ac:dyDescent="0.25">
      <c r="F2751" s="31"/>
      <c r="G2751" s="31"/>
      <c r="H2751" s="31"/>
      <c r="I2751" s="31"/>
      <c r="J2751" s="31"/>
      <c r="K2751" s="31"/>
      <c r="L2751" s="31"/>
      <c r="M2751" s="31"/>
      <c r="N2751" s="31"/>
      <c r="O2751" s="31"/>
      <c r="P2751" s="31"/>
      <c r="Q2751" s="31"/>
      <c r="R2751" s="31"/>
    </row>
    <row r="2752" spans="6:18" x14ac:dyDescent="0.25">
      <c r="F2752" s="31"/>
      <c r="G2752" s="31"/>
      <c r="H2752" s="31"/>
      <c r="I2752" s="31"/>
      <c r="J2752" s="31"/>
      <c r="K2752" s="31"/>
      <c r="L2752" s="31"/>
      <c r="M2752" s="31"/>
      <c r="N2752" s="31"/>
      <c r="O2752" s="31"/>
      <c r="P2752" s="31"/>
      <c r="Q2752" s="31"/>
      <c r="R2752" s="31"/>
    </row>
    <row r="2753" spans="6:18" x14ac:dyDescent="0.25">
      <c r="F2753" s="31"/>
      <c r="G2753" s="31"/>
      <c r="H2753" s="31"/>
      <c r="I2753" s="31"/>
      <c r="J2753" s="31"/>
      <c r="K2753" s="31"/>
      <c r="L2753" s="31"/>
      <c r="M2753" s="31"/>
      <c r="N2753" s="31"/>
      <c r="O2753" s="31"/>
      <c r="P2753" s="31"/>
      <c r="Q2753" s="31"/>
      <c r="R2753" s="31"/>
    </row>
    <row r="2754" spans="6:18" x14ac:dyDescent="0.25">
      <c r="F2754" s="31"/>
      <c r="G2754" s="31"/>
      <c r="H2754" s="31"/>
      <c r="I2754" s="31"/>
      <c r="J2754" s="31"/>
      <c r="K2754" s="31"/>
      <c r="L2754" s="31"/>
      <c r="M2754" s="31"/>
      <c r="N2754" s="31"/>
      <c r="O2754" s="31"/>
      <c r="P2754" s="31"/>
      <c r="Q2754" s="31"/>
      <c r="R2754" s="31"/>
    </row>
    <row r="2755" spans="6:18" x14ac:dyDescent="0.25">
      <c r="F2755" s="31"/>
      <c r="G2755" s="31"/>
      <c r="H2755" s="31"/>
      <c r="I2755" s="31"/>
      <c r="J2755" s="31"/>
      <c r="K2755" s="31"/>
      <c r="L2755" s="31"/>
      <c r="M2755" s="31"/>
      <c r="N2755" s="31"/>
      <c r="O2755" s="31"/>
      <c r="P2755" s="31"/>
      <c r="Q2755" s="31"/>
      <c r="R2755" s="31"/>
    </row>
    <row r="2756" spans="6:18" x14ac:dyDescent="0.25">
      <c r="F2756" s="31"/>
      <c r="G2756" s="31"/>
      <c r="H2756" s="31"/>
      <c r="I2756" s="31"/>
      <c r="J2756" s="31"/>
      <c r="K2756" s="31"/>
      <c r="L2756" s="31"/>
      <c r="M2756" s="31"/>
      <c r="N2756" s="31"/>
      <c r="O2756" s="31"/>
      <c r="P2756" s="31"/>
      <c r="Q2756" s="31"/>
      <c r="R2756" s="31"/>
    </row>
    <row r="2757" spans="6:18" x14ac:dyDescent="0.25">
      <c r="F2757" s="31"/>
      <c r="G2757" s="31"/>
      <c r="H2757" s="31"/>
      <c r="I2757" s="31"/>
      <c r="J2757" s="31"/>
      <c r="K2757" s="31"/>
      <c r="L2757" s="31"/>
      <c r="M2757" s="31"/>
      <c r="N2757" s="31"/>
      <c r="O2757" s="31"/>
      <c r="P2757" s="31"/>
      <c r="Q2757" s="31"/>
      <c r="R2757" s="31"/>
    </row>
    <row r="2758" spans="6:18" x14ac:dyDescent="0.25">
      <c r="F2758" s="31"/>
      <c r="G2758" s="31"/>
      <c r="H2758" s="31"/>
      <c r="I2758" s="31"/>
      <c r="J2758" s="31"/>
      <c r="K2758" s="31"/>
      <c r="L2758" s="31"/>
      <c r="M2758" s="31"/>
      <c r="N2758" s="31"/>
      <c r="O2758" s="31"/>
      <c r="P2758" s="31"/>
      <c r="Q2758" s="31"/>
      <c r="R2758" s="31"/>
    </row>
    <row r="2759" spans="6:18" x14ac:dyDescent="0.25">
      <c r="F2759" s="31"/>
      <c r="G2759" s="31"/>
      <c r="H2759" s="31"/>
      <c r="I2759" s="31"/>
      <c r="J2759" s="31"/>
      <c r="K2759" s="31"/>
      <c r="L2759" s="31"/>
      <c r="M2759" s="31"/>
      <c r="N2759" s="31"/>
      <c r="O2759" s="31"/>
      <c r="P2759" s="31"/>
      <c r="Q2759" s="31"/>
      <c r="R2759" s="31"/>
    </row>
    <row r="2760" spans="6:18" x14ac:dyDescent="0.25">
      <c r="F2760" s="31"/>
      <c r="G2760" s="31"/>
      <c r="H2760" s="31"/>
      <c r="I2760" s="31"/>
      <c r="J2760" s="31"/>
      <c r="K2760" s="31"/>
      <c r="L2760" s="31"/>
      <c r="M2760" s="31"/>
      <c r="N2760" s="31"/>
      <c r="O2760" s="31"/>
      <c r="P2760" s="31"/>
      <c r="Q2760" s="31"/>
      <c r="R2760" s="31"/>
    </row>
    <row r="2761" spans="6:18" x14ac:dyDescent="0.25">
      <c r="F2761" s="31"/>
      <c r="G2761" s="31"/>
      <c r="H2761" s="31"/>
      <c r="I2761" s="31"/>
      <c r="J2761" s="31"/>
      <c r="K2761" s="31"/>
      <c r="L2761" s="31"/>
      <c r="M2761" s="31"/>
      <c r="N2761" s="31"/>
      <c r="O2761" s="31"/>
      <c r="P2761" s="31"/>
      <c r="Q2761" s="31"/>
      <c r="R2761" s="31"/>
    </row>
    <row r="2762" spans="6:18" x14ac:dyDescent="0.25">
      <c r="F2762" s="31"/>
      <c r="G2762" s="31"/>
      <c r="H2762" s="31"/>
      <c r="I2762" s="31"/>
      <c r="J2762" s="31"/>
      <c r="K2762" s="31"/>
      <c r="L2762" s="31"/>
      <c r="M2762" s="31"/>
      <c r="N2762" s="31"/>
      <c r="O2762" s="31"/>
      <c r="P2762" s="31"/>
      <c r="Q2762" s="31"/>
      <c r="R2762" s="31"/>
    </row>
    <row r="2763" spans="6:18" x14ac:dyDescent="0.25">
      <c r="F2763" s="31"/>
      <c r="G2763" s="31"/>
      <c r="H2763" s="31"/>
      <c r="I2763" s="31"/>
      <c r="J2763" s="31"/>
      <c r="K2763" s="31"/>
      <c r="L2763" s="31"/>
      <c r="M2763" s="31"/>
      <c r="N2763" s="31"/>
      <c r="O2763" s="31"/>
      <c r="P2763" s="31"/>
      <c r="Q2763" s="31"/>
      <c r="R2763" s="31"/>
    </row>
    <row r="2764" spans="6:18" x14ac:dyDescent="0.25">
      <c r="F2764" s="31"/>
      <c r="G2764" s="31"/>
      <c r="H2764" s="31"/>
      <c r="I2764" s="31"/>
      <c r="J2764" s="31"/>
      <c r="K2764" s="31"/>
      <c r="L2764" s="31"/>
      <c r="M2764" s="31"/>
      <c r="N2764" s="31"/>
      <c r="O2764" s="31"/>
      <c r="P2764" s="31"/>
      <c r="Q2764" s="31"/>
      <c r="R2764" s="31"/>
    </row>
    <row r="2765" spans="6:18" x14ac:dyDescent="0.25">
      <c r="F2765" s="31"/>
      <c r="G2765" s="31"/>
      <c r="H2765" s="31"/>
      <c r="I2765" s="31"/>
      <c r="J2765" s="31"/>
      <c r="K2765" s="31"/>
      <c r="L2765" s="31"/>
      <c r="M2765" s="31"/>
      <c r="N2765" s="31"/>
      <c r="O2765" s="31"/>
      <c r="P2765" s="31"/>
      <c r="Q2765" s="31"/>
      <c r="R2765" s="31"/>
    </row>
    <row r="2766" spans="6:18" x14ac:dyDescent="0.25">
      <c r="F2766" s="31"/>
      <c r="G2766" s="31"/>
      <c r="H2766" s="31"/>
      <c r="I2766" s="31"/>
      <c r="J2766" s="31"/>
      <c r="K2766" s="31"/>
      <c r="L2766" s="31"/>
      <c r="M2766" s="31"/>
      <c r="N2766" s="31"/>
      <c r="O2766" s="31"/>
      <c r="P2766" s="31"/>
      <c r="Q2766" s="31"/>
      <c r="R2766" s="31"/>
    </row>
    <row r="2767" spans="6:18" x14ac:dyDescent="0.25">
      <c r="F2767" s="31"/>
      <c r="G2767" s="31"/>
      <c r="H2767" s="31"/>
      <c r="I2767" s="31"/>
      <c r="J2767" s="31"/>
      <c r="K2767" s="31"/>
      <c r="L2767" s="31"/>
      <c r="M2767" s="31"/>
      <c r="N2767" s="31"/>
      <c r="O2767" s="31"/>
      <c r="P2767" s="31"/>
      <c r="Q2767" s="31"/>
      <c r="R2767" s="31"/>
    </row>
    <row r="2768" spans="6:18" x14ac:dyDescent="0.25">
      <c r="F2768" s="31"/>
      <c r="G2768" s="31"/>
      <c r="H2768" s="31"/>
      <c r="I2768" s="31"/>
      <c r="J2768" s="31"/>
      <c r="K2768" s="31"/>
      <c r="L2768" s="31"/>
      <c r="M2768" s="31"/>
      <c r="N2768" s="31"/>
      <c r="O2768" s="31"/>
      <c r="P2768" s="31"/>
      <c r="Q2768" s="31"/>
      <c r="R2768" s="31"/>
    </row>
    <row r="2769" spans="6:18" x14ac:dyDescent="0.25">
      <c r="F2769" s="31"/>
      <c r="G2769" s="31"/>
      <c r="H2769" s="31"/>
      <c r="I2769" s="31"/>
      <c r="J2769" s="31"/>
      <c r="K2769" s="31"/>
      <c r="L2769" s="31"/>
      <c r="M2769" s="31"/>
      <c r="N2769" s="31"/>
      <c r="O2769" s="31"/>
      <c r="P2769" s="31"/>
      <c r="Q2769" s="31"/>
      <c r="R2769" s="31"/>
    </row>
    <row r="2770" spans="6:18" x14ac:dyDescent="0.25">
      <c r="F2770" s="31"/>
      <c r="G2770" s="31"/>
      <c r="H2770" s="31"/>
      <c r="I2770" s="31"/>
      <c r="J2770" s="31"/>
      <c r="K2770" s="31"/>
      <c r="L2770" s="31"/>
      <c r="M2770" s="31"/>
      <c r="N2770" s="31"/>
      <c r="O2770" s="31"/>
      <c r="P2770" s="31"/>
      <c r="Q2770" s="31"/>
      <c r="R2770" s="31"/>
    </row>
    <row r="2771" spans="6:18" x14ac:dyDescent="0.25">
      <c r="F2771" s="31"/>
      <c r="G2771" s="31"/>
      <c r="H2771" s="31"/>
      <c r="I2771" s="31"/>
      <c r="J2771" s="31"/>
      <c r="K2771" s="31"/>
      <c r="L2771" s="31"/>
      <c r="M2771" s="31"/>
      <c r="N2771" s="31"/>
      <c r="O2771" s="31"/>
      <c r="P2771" s="31"/>
      <c r="Q2771" s="31"/>
      <c r="R2771" s="31"/>
    </row>
    <row r="2772" spans="6:18" x14ac:dyDescent="0.25">
      <c r="F2772" s="31"/>
      <c r="G2772" s="31"/>
      <c r="H2772" s="31"/>
      <c r="I2772" s="31"/>
      <c r="J2772" s="31"/>
      <c r="K2772" s="31"/>
      <c r="L2772" s="31"/>
      <c r="M2772" s="31"/>
      <c r="N2772" s="31"/>
      <c r="O2772" s="31"/>
      <c r="P2772" s="31"/>
      <c r="Q2772" s="31"/>
      <c r="R2772" s="31"/>
    </row>
    <row r="2773" spans="6:18" x14ac:dyDescent="0.25">
      <c r="F2773" s="31"/>
      <c r="G2773" s="31"/>
      <c r="H2773" s="31"/>
      <c r="I2773" s="31"/>
      <c r="J2773" s="31"/>
      <c r="K2773" s="31"/>
      <c r="L2773" s="31"/>
      <c r="M2773" s="31"/>
      <c r="N2773" s="31"/>
      <c r="O2773" s="31"/>
      <c r="P2773" s="31"/>
      <c r="Q2773" s="31"/>
      <c r="R2773" s="31"/>
    </row>
    <row r="2774" spans="6:18" x14ac:dyDescent="0.25">
      <c r="F2774" s="31"/>
      <c r="G2774" s="31"/>
      <c r="H2774" s="31"/>
      <c r="I2774" s="31"/>
      <c r="J2774" s="31"/>
      <c r="K2774" s="31"/>
      <c r="L2774" s="31"/>
      <c r="M2774" s="31"/>
      <c r="N2774" s="31"/>
      <c r="O2774" s="31"/>
      <c r="P2774" s="31"/>
      <c r="Q2774" s="31"/>
      <c r="R2774" s="31"/>
    </row>
    <row r="2775" spans="6:18" x14ac:dyDescent="0.25">
      <c r="F2775" s="31"/>
      <c r="G2775" s="31"/>
      <c r="H2775" s="31"/>
      <c r="I2775" s="31"/>
      <c r="J2775" s="31"/>
      <c r="K2775" s="31"/>
      <c r="L2775" s="31"/>
      <c r="M2775" s="31"/>
      <c r="N2775" s="31"/>
      <c r="O2775" s="31"/>
      <c r="P2775" s="31"/>
      <c r="Q2775" s="31"/>
      <c r="R2775" s="31"/>
    </row>
    <row r="2776" spans="6:18" x14ac:dyDescent="0.25">
      <c r="F2776" s="31"/>
      <c r="G2776" s="31"/>
      <c r="H2776" s="31"/>
      <c r="I2776" s="31"/>
      <c r="J2776" s="31"/>
      <c r="K2776" s="31"/>
      <c r="L2776" s="31"/>
      <c r="M2776" s="31"/>
      <c r="N2776" s="31"/>
      <c r="O2776" s="31"/>
      <c r="P2776" s="31"/>
      <c r="Q2776" s="31"/>
      <c r="R2776" s="31"/>
    </row>
    <row r="2777" spans="6:18" x14ac:dyDescent="0.25">
      <c r="F2777" s="31"/>
      <c r="G2777" s="31"/>
      <c r="H2777" s="31"/>
      <c r="I2777" s="31"/>
      <c r="J2777" s="31"/>
      <c r="K2777" s="31"/>
      <c r="L2777" s="31"/>
      <c r="M2777" s="31"/>
      <c r="N2777" s="31"/>
      <c r="O2777" s="31"/>
      <c r="P2777" s="31"/>
      <c r="Q2777" s="31"/>
      <c r="R2777" s="31"/>
    </row>
    <row r="2778" spans="6:18" x14ac:dyDescent="0.25">
      <c r="F2778" s="31"/>
      <c r="G2778" s="31"/>
      <c r="H2778" s="31"/>
      <c r="I2778" s="31"/>
      <c r="J2778" s="31"/>
      <c r="K2778" s="31"/>
      <c r="L2778" s="31"/>
      <c r="M2778" s="31"/>
      <c r="N2778" s="31"/>
      <c r="O2778" s="31"/>
      <c r="P2778" s="31"/>
      <c r="Q2778" s="31"/>
      <c r="R2778" s="31"/>
    </row>
    <row r="2779" spans="6:18" x14ac:dyDescent="0.25">
      <c r="F2779" s="31"/>
      <c r="G2779" s="31"/>
      <c r="H2779" s="31"/>
      <c r="I2779" s="31"/>
      <c r="J2779" s="31"/>
      <c r="K2779" s="31"/>
      <c r="L2779" s="31"/>
      <c r="M2779" s="31"/>
      <c r="N2779" s="31"/>
      <c r="O2779" s="31"/>
      <c r="P2779" s="31"/>
      <c r="Q2779" s="31"/>
      <c r="R2779" s="31"/>
    </row>
    <row r="2780" spans="6:18" x14ac:dyDescent="0.25">
      <c r="F2780" s="31"/>
      <c r="G2780" s="31"/>
      <c r="H2780" s="31"/>
      <c r="I2780" s="31"/>
      <c r="J2780" s="31"/>
      <c r="K2780" s="31"/>
      <c r="L2780" s="31"/>
      <c r="M2780" s="31"/>
      <c r="N2780" s="31"/>
      <c r="O2780" s="31"/>
      <c r="P2780" s="31"/>
      <c r="Q2780" s="31"/>
      <c r="R2780" s="31"/>
    </row>
    <row r="2781" spans="6:18" x14ac:dyDescent="0.25">
      <c r="F2781" s="31"/>
      <c r="G2781" s="31"/>
      <c r="H2781" s="31"/>
      <c r="I2781" s="31"/>
      <c r="J2781" s="31"/>
      <c r="K2781" s="31"/>
      <c r="L2781" s="31"/>
      <c r="M2781" s="31"/>
      <c r="N2781" s="31"/>
      <c r="O2781" s="31"/>
      <c r="P2781" s="31"/>
      <c r="Q2781" s="31"/>
      <c r="R2781" s="31"/>
    </row>
    <row r="2782" spans="6:18" x14ac:dyDescent="0.25">
      <c r="F2782" s="31"/>
      <c r="G2782" s="31"/>
      <c r="H2782" s="31"/>
      <c r="I2782" s="31"/>
      <c r="J2782" s="31"/>
      <c r="K2782" s="31"/>
      <c r="L2782" s="31"/>
      <c r="M2782" s="31"/>
      <c r="N2782" s="31"/>
      <c r="O2782" s="31"/>
      <c r="P2782" s="31"/>
      <c r="Q2782" s="31"/>
      <c r="R2782" s="31"/>
    </row>
    <row r="2783" spans="6:18" x14ac:dyDescent="0.25">
      <c r="F2783" s="31"/>
      <c r="G2783" s="31"/>
      <c r="H2783" s="31"/>
      <c r="I2783" s="31"/>
      <c r="J2783" s="31"/>
      <c r="K2783" s="31"/>
      <c r="L2783" s="31"/>
      <c r="M2783" s="31"/>
      <c r="N2783" s="31"/>
      <c r="O2783" s="31"/>
      <c r="P2783" s="31"/>
      <c r="Q2783" s="31"/>
      <c r="R2783" s="31"/>
    </row>
    <row r="2784" spans="6:18" x14ac:dyDescent="0.25">
      <c r="F2784" s="31"/>
      <c r="G2784" s="31"/>
      <c r="H2784" s="31"/>
      <c r="I2784" s="31"/>
      <c r="J2784" s="31"/>
      <c r="K2784" s="31"/>
      <c r="L2784" s="31"/>
      <c r="M2784" s="31"/>
      <c r="N2784" s="31"/>
      <c r="O2784" s="31"/>
      <c r="P2784" s="31"/>
      <c r="Q2784" s="31"/>
      <c r="R2784" s="31"/>
    </row>
    <row r="2785" spans="6:18" x14ac:dyDescent="0.25">
      <c r="F2785" s="31"/>
      <c r="G2785" s="31"/>
      <c r="H2785" s="31"/>
      <c r="I2785" s="31"/>
      <c r="J2785" s="31"/>
      <c r="K2785" s="31"/>
      <c r="L2785" s="31"/>
      <c r="M2785" s="31"/>
      <c r="N2785" s="31"/>
      <c r="O2785" s="31"/>
      <c r="P2785" s="31"/>
      <c r="Q2785" s="31"/>
      <c r="R2785" s="31"/>
    </row>
    <row r="2786" spans="6:18" x14ac:dyDescent="0.25">
      <c r="F2786" s="31"/>
      <c r="G2786" s="31"/>
      <c r="H2786" s="31"/>
      <c r="I2786" s="31"/>
      <c r="J2786" s="31"/>
      <c r="K2786" s="31"/>
      <c r="L2786" s="31"/>
      <c r="M2786" s="31"/>
      <c r="N2786" s="31"/>
      <c r="O2786" s="31"/>
      <c r="P2786" s="31"/>
      <c r="Q2786" s="31"/>
      <c r="R2786" s="31"/>
    </row>
    <row r="2787" spans="6:18" x14ac:dyDescent="0.25">
      <c r="F2787" s="31"/>
      <c r="G2787" s="31"/>
      <c r="H2787" s="31"/>
      <c r="I2787" s="31"/>
      <c r="J2787" s="31"/>
      <c r="K2787" s="31"/>
      <c r="L2787" s="31"/>
      <c r="M2787" s="31"/>
      <c r="N2787" s="31"/>
      <c r="O2787" s="31"/>
      <c r="P2787" s="31"/>
      <c r="Q2787" s="31"/>
      <c r="R2787" s="31"/>
    </row>
    <row r="2788" spans="6:18" x14ac:dyDescent="0.25">
      <c r="F2788" s="31"/>
      <c r="G2788" s="31"/>
      <c r="H2788" s="31"/>
      <c r="I2788" s="31"/>
      <c r="J2788" s="31"/>
      <c r="K2788" s="31"/>
      <c r="L2788" s="31"/>
      <c r="M2788" s="31"/>
      <c r="N2788" s="31"/>
      <c r="O2788" s="31"/>
      <c r="P2788" s="31"/>
      <c r="Q2788" s="31"/>
      <c r="R2788" s="31"/>
    </row>
    <row r="2789" spans="6:18" x14ac:dyDescent="0.25">
      <c r="F2789" s="31"/>
      <c r="G2789" s="31"/>
      <c r="H2789" s="31"/>
      <c r="I2789" s="31"/>
      <c r="J2789" s="31"/>
      <c r="K2789" s="31"/>
      <c r="L2789" s="31"/>
      <c r="M2789" s="31"/>
      <c r="N2789" s="31"/>
      <c r="O2789" s="31"/>
      <c r="P2789" s="31"/>
      <c r="Q2789" s="31"/>
      <c r="R2789" s="31"/>
    </row>
    <row r="2790" spans="6:18" x14ac:dyDescent="0.25">
      <c r="F2790" s="31"/>
      <c r="G2790" s="31"/>
      <c r="H2790" s="31"/>
      <c r="I2790" s="31"/>
      <c r="J2790" s="31"/>
      <c r="K2790" s="31"/>
      <c r="L2790" s="31"/>
      <c r="M2790" s="31"/>
      <c r="N2790" s="31"/>
      <c r="O2790" s="31"/>
      <c r="P2790" s="31"/>
      <c r="Q2790" s="31"/>
      <c r="R2790" s="31"/>
    </row>
    <row r="2791" spans="6:18" x14ac:dyDescent="0.25">
      <c r="F2791" s="31"/>
      <c r="G2791" s="31"/>
      <c r="H2791" s="31"/>
      <c r="I2791" s="31"/>
      <c r="J2791" s="31"/>
      <c r="K2791" s="31"/>
      <c r="L2791" s="31"/>
      <c r="M2791" s="31"/>
      <c r="N2791" s="31"/>
      <c r="O2791" s="31"/>
      <c r="P2791" s="31"/>
      <c r="Q2791" s="31"/>
      <c r="R2791" s="31"/>
    </row>
    <row r="2792" spans="6:18" x14ac:dyDescent="0.25">
      <c r="F2792" s="31"/>
      <c r="G2792" s="31"/>
      <c r="H2792" s="31"/>
      <c r="I2792" s="31"/>
      <c r="J2792" s="31"/>
      <c r="K2792" s="31"/>
      <c r="L2792" s="31"/>
      <c r="M2792" s="31"/>
      <c r="N2792" s="31"/>
      <c r="O2792" s="31"/>
      <c r="P2792" s="31"/>
      <c r="Q2792" s="31"/>
      <c r="R2792" s="31"/>
    </row>
    <row r="2793" spans="6:18" x14ac:dyDescent="0.25">
      <c r="F2793" s="31"/>
      <c r="G2793" s="31"/>
      <c r="H2793" s="31"/>
      <c r="I2793" s="31"/>
      <c r="J2793" s="31"/>
      <c r="K2793" s="31"/>
      <c r="L2793" s="31"/>
      <c r="M2793" s="31"/>
      <c r="N2793" s="31"/>
      <c r="O2793" s="31"/>
      <c r="P2793" s="31"/>
      <c r="Q2793" s="31"/>
      <c r="R2793" s="31"/>
    </row>
    <row r="2794" spans="6:18" x14ac:dyDescent="0.25">
      <c r="F2794" s="31"/>
      <c r="G2794" s="31"/>
      <c r="H2794" s="31"/>
      <c r="I2794" s="31"/>
      <c r="J2794" s="31"/>
      <c r="K2794" s="31"/>
      <c r="L2794" s="31"/>
      <c r="M2794" s="31"/>
      <c r="N2794" s="31"/>
      <c r="O2794" s="31"/>
      <c r="P2794" s="31"/>
      <c r="Q2794" s="31"/>
      <c r="R2794" s="31"/>
    </row>
    <row r="2795" spans="6:18" x14ac:dyDescent="0.25">
      <c r="F2795" s="31"/>
      <c r="G2795" s="31"/>
      <c r="H2795" s="31"/>
      <c r="I2795" s="31"/>
      <c r="J2795" s="31"/>
      <c r="K2795" s="31"/>
      <c r="L2795" s="31"/>
      <c r="M2795" s="31"/>
      <c r="N2795" s="31"/>
      <c r="O2795" s="31"/>
      <c r="P2795" s="31"/>
      <c r="Q2795" s="31"/>
      <c r="R2795" s="31"/>
    </row>
    <row r="2796" spans="6:18" x14ac:dyDescent="0.25">
      <c r="F2796" s="31"/>
      <c r="G2796" s="31"/>
      <c r="H2796" s="31"/>
      <c r="I2796" s="31"/>
      <c r="J2796" s="31"/>
      <c r="K2796" s="31"/>
      <c r="L2796" s="31"/>
      <c r="M2796" s="31"/>
      <c r="N2796" s="31"/>
      <c r="O2796" s="31"/>
      <c r="P2796" s="31"/>
      <c r="Q2796" s="31"/>
      <c r="R2796" s="31"/>
    </row>
    <row r="2797" spans="6:18" x14ac:dyDescent="0.25">
      <c r="F2797" s="31"/>
      <c r="G2797" s="31"/>
      <c r="H2797" s="31"/>
      <c r="I2797" s="31"/>
      <c r="J2797" s="31"/>
      <c r="K2797" s="31"/>
      <c r="L2797" s="31"/>
      <c r="M2797" s="31"/>
      <c r="N2797" s="31"/>
      <c r="O2797" s="31"/>
      <c r="P2797" s="31"/>
      <c r="Q2797" s="31"/>
      <c r="R2797" s="31"/>
    </row>
    <row r="2798" spans="6:18" x14ac:dyDescent="0.25">
      <c r="F2798" s="31"/>
      <c r="G2798" s="31"/>
      <c r="H2798" s="31"/>
      <c r="I2798" s="31"/>
      <c r="J2798" s="31"/>
      <c r="K2798" s="31"/>
      <c r="L2798" s="31"/>
      <c r="M2798" s="31"/>
      <c r="N2798" s="31"/>
      <c r="O2798" s="31"/>
      <c r="P2798" s="31"/>
      <c r="Q2798" s="31"/>
      <c r="R2798" s="31"/>
    </row>
    <row r="2799" spans="6:18" x14ac:dyDescent="0.25">
      <c r="F2799" s="31"/>
      <c r="G2799" s="31"/>
      <c r="H2799" s="31"/>
      <c r="I2799" s="31"/>
      <c r="J2799" s="31"/>
      <c r="K2799" s="31"/>
      <c r="L2799" s="31"/>
      <c r="M2799" s="31"/>
      <c r="N2799" s="31"/>
      <c r="O2799" s="31"/>
      <c r="P2799" s="31"/>
      <c r="Q2799" s="31"/>
      <c r="R2799" s="31"/>
    </row>
    <row r="2800" spans="6:18" x14ac:dyDescent="0.25">
      <c r="F2800" s="31"/>
      <c r="G2800" s="31"/>
      <c r="H2800" s="31"/>
      <c r="I2800" s="31"/>
      <c r="J2800" s="31"/>
      <c r="K2800" s="31"/>
      <c r="L2800" s="31"/>
      <c r="M2800" s="31"/>
      <c r="N2800" s="31"/>
      <c r="O2800" s="31"/>
      <c r="P2800" s="31"/>
      <c r="Q2800" s="31"/>
      <c r="R2800" s="31"/>
    </row>
    <row r="2801" spans="6:18" x14ac:dyDescent="0.25">
      <c r="F2801" s="31"/>
      <c r="G2801" s="31"/>
      <c r="H2801" s="31"/>
      <c r="I2801" s="31"/>
      <c r="J2801" s="31"/>
      <c r="K2801" s="31"/>
      <c r="L2801" s="31"/>
      <c r="M2801" s="31"/>
      <c r="N2801" s="31"/>
      <c r="O2801" s="31"/>
      <c r="P2801" s="31"/>
      <c r="Q2801" s="31"/>
      <c r="R2801" s="31"/>
    </row>
    <row r="2802" spans="6:18" x14ac:dyDescent="0.25">
      <c r="F2802" s="31"/>
      <c r="G2802" s="31"/>
      <c r="H2802" s="31"/>
      <c r="I2802" s="31"/>
      <c r="J2802" s="31"/>
      <c r="K2802" s="31"/>
      <c r="L2802" s="31"/>
      <c r="M2802" s="31"/>
      <c r="N2802" s="31"/>
      <c r="O2802" s="31"/>
      <c r="P2802" s="31"/>
      <c r="Q2802" s="31"/>
      <c r="R2802" s="31"/>
    </row>
    <row r="2803" spans="6:18" x14ac:dyDescent="0.25">
      <c r="F2803" s="31"/>
      <c r="G2803" s="31"/>
      <c r="H2803" s="31"/>
      <c r="I2803" s="31"/>
      <c r="J2803" s="31"/>
      <c r="K2803" s="31"/>
      <c r="L2803" s="31"/>
      <c r="M2803" s="31"/>
      <c r="N2803" s="31"/>
      <c r="O2803" s="31"/>
      <c r="P2803" s="31"/>
      <c r="Q2803" s="31"/>
      <c r="R2803" s="31"/>
    </row>
    <row r="2804" spans="6:18" x14ac:dyDescent="0.25">
      <c r="F2804" s="31"/>
      <c r="G2804" s="31"/>
      <c r="H2804" s="31"/>
      <c r="I2804" s="31"/>
      <c r="J2804" s="31"/>
      <c r="K2804" s="31"/>
      <c r="L2804" s="31"/>
      <c r="M2804" s="31"/>
      <c r="N2804" s="31"/>
      <c r="O2804" s="31"/>
      <c r="P2804" s="31"/>
      <c r="Q2804" s="31"/>
      <c r="R2804" s="31"/>
    </row>
    <row r="2805" spans="6:18" x14ac:dyDescent="0.25">
      <c r="F2805" s="31"/>
      <c r="G2805" s="31"/>
      <c r="H2805" s="31"/>
      <c r="I2805" s="31"/>
      <c r="J2805" s="31"/>
      <c r="K2805" s="31"/>
      <c r="L2805" s="31"/>
      <c r="M2805" s="31"/>
      <c r="N2805" s="31"/>
      <c r="O2805" s="31"/>
      <c r="P2805" s="31"/>
      <c r="Q2805" s="31"/>
      <c r="R2805" s="31"/>
    </row>
    <row r="2806" spans="6:18" x14ac:dyDescent="0.25">
      <c r="F2806" s="31"/>
      <c r="G2806" s="31"/>
      <c r="H2806" s="31"/>
      <c r="I2806" s="31"/>
      <c r="J2806" s="31"/>
      <c r="K2806" s="31"/>
      <c r="L2806" s="31"/>
      <c r="M2806" s="31"/>
      <c r="N2806" s="31"/>
      <c r="O2806" s="31"/>
      <c r="P2806" s="31"/>
      <c r="Q2806" s="31"/>
      <c r="R2806" s="31"/>
    </row>
    <row r="2807" spans="6:18" x14ac:dyDescent="0.25">
      <c r="F2807" s="31"/>
      <c r="G2807" s="31"/>
      <c r="H2807" s="31"/>
      <c r="I2807" s="31"/>
      <c r="J2807" s="31"/>
      <c r="K2807" s="31"/>
      <c r="L2807" s="31"/>
      <c r="M2807" s="31"/>
      <c r="N2807" s="31"/>
      <c r="O2807" s="31"/>
      <c r="P2807" s="31"/>
      <c r="Q2807" s="31"/>
      <c r="R2807" s="31"/>
    </row>
    <row r="2808" spans="6:18" x14ac:dyDescent="0.25">
      <c r="F2808" s="31"/>
      <c r="G2808" s="31"/>
      <c r="H2808" s="31"/>
      <c r="I2808" s="31"/>
      <c r="J2808" s="31"/>
      <c r="K2808" s="31"/>
      <c r="L2808" s="31"/>
      <c r="M2808" s="31"/>
      <c r="N2808" s="31"/>
      <c r="O2808" s="31"/>
      <c r="P2808" s="31"/>
      <c r="Q2808" s="31"/>
      <c r="R2808" s="31"/>
    </row>
    <row r="2809" spans="6:18" x14ac:dyDescent="0.25">
      <c r="F2809" s="31"/>
      <c r="G2809" s="31"/>
      <c r="H2809" s="31"/>
      <c r="I2809" s="31"/>
      <c r="J2809" s="31"/>
      <c r="K2809" s="31"/>
      <c r="L2809" s="31"/>
      <c r="M2809" s="31"/>
      <c r="N2809" s="31"/>
      <c r="O2809" s="31"/>
      <c r="P2809" s="31"/>
      <c r="Q2809" s="31"/>
      <c r="R2809" s="31"/>
    </row>
    <row r="2810" spans="6:18" x14ac:dyDescent="0.25">
      <c r="F2810" s="31"/>
      <c r="G2810" s="31"/>
      <c r="H2810" s="31"/>
      <c r="I2810" s="31"/>
      <c r="J2810" s="31"/>
      <c r="K2810" s="31"/>
      <c r="L2810" s="31"/>
      <c r="M2810" s="31"/>
      <c r="N2810" s="31"/>
      <c r="O2810" s="31"/>
      <c r="P2810" s="31"/>
      <c r="Q2810" s="31"/>
      <c r="R2810" s="31"/>
    </row>
    <row r="2811" spans="6:18" x14ac:dyDescent="0.25">
      <c r="F2811" s="31"/>
      <c r="G2811" s="31"/>
      <c r="H2811" s="31"/>
      <c r="I2811" s="31"/>
      <c r="J2811" s="31"/>
      <c r="K2811" s="31"/>
      <c r="L2811" s="31"/>
      <c r="M2811" s="31"/>
      <c r="N2811" s="31"/>
      <c r="O2811" s="31"/>
      <c r="P2811" s="31"/>
      <c r="Q2811" s="31"/>
      <c r="R2811" s="31"/>
    </row>
    <row r="2812" spans="6:18" x14ac:dyDescent="0.25">
      <c r="F2812" s="31"/>
      <c r="G2812" s="31"/>
      <c r="H2812" s="31"/>
      <c r="I2812" s="31"/>
      <c r="J2812" s="31"/>
      <c r="K2812" s="31"/>
      <c r="L2812" s="31"/>
      <c r="M2812" s="31"/>
      <c r="N2812" s="31"/>
      <c r="O2812" s="31"/>
      <c r="P2812" s="31"/>
      <c r="Q2812" s="31"/>
      <c r="R2812" s="31"/>
    </row>
    <row r="2813" spans="6:18" x14ac:dyDescent="0.25">
      <c r="F2813" s="31"/>
      <c r="G2813" s="31"/>
      <c r="H2813" s="31"/>
      <c r="I2813" s="31"/>
      <c r="J2813" s="31"/>
      <c r="K2813" s="31"/>
      <c r="L2813" s="31"/>
      <c r="M2813" s="31"/>
      <c r="N2813" s="31"/>
      <c r="O2813" s="31"/>
      <c r="P2813" s="31"/>
      <c r="Q2813" s="31"/>
      <c r="R2813" s="31"/>
    </row>
    <row r="2814" spans="6:18" x14ac:dyDescent="0.25">
      <c r="F2814" s="31"/>
      <c r="G2814" s="31"/>
      <c r="H2814" s="31"/>
      <c r="I2814" s="31"/>
      <c r="J2814" s="31"/>
      <c r="K2814" s="31"/>
      <c r="L2814" s="31"/>
      <c r="M2814" s="31"/>
      <c r="N2814" s="31"/>
      <c r="O2814" s="31"/>
      <c r="P2814" s="31"/>
      <c r="Q2814" s="31"/>
      <c r="R2814" s="31"/>
    </row>
    <row r="2815" spans="6:18" x14ac:dyDescent="0.25">
      <c r="F2815" s="31"/>
      <c r="G2815" s="31"/>
      <c r="H2815" s="31"/>
      <c r="I2815" s="31"/>
      <c r="J2815" s="31"/>
      <c r="K2815" s="31"/>
      <c r="L2815" s="31"/>
      <c r="M2815" s="31"/>
      <c r="N2815" s="31"/>
      <c r="O2815" s="31"/>
      <c r="P2815" s="31"/>
      <c r="Q2815" s="31"/>
      <c r="R2815" s="31"/>
    </row>
    <row r="2816" spans="6:18" x14ac:dyDescent="0.25">
      <c r="F2816" s="31"/>
      <c r="G2816" s="31"/>
      <c r="H2816" s="31"/>
      <c r="I2816" s="31"/>
      <c r="J2816" s="31"/>
      <c r="K2816" s="31"/>
      <c r="L2816" s="31"/>
      <c r="M2816" s="31"/>
      <c r="N2816" s="31"/>
      <c r="O2816" s="31"/>
      <c r="P2816" s="31"/>
      <c r="Q2816" s="31"/>
      <c r="R2816" s="31"/>
    </row>
    <row r="2817" spans="6:18" x14ac:dyDescent="0.25">
      <c r="F2817" s="31"/>
      <c r="G2817" s="31"/>
      <c r="H2817" s="31"/>
      <c r="I2817" s="31"/>
      <c r="J2817" s="31"/>
      <c r="K2817" s="31"/>
      <c r="L2817" s="31"/>
      <c r="M2817" s="31"/>
      <c r="N2817" s="31"/>
      <c r="O2817" s="31"/>
      <c r="P2817" s="31"/>
      <c r="Q2817" s="31"/>
      <c r="R2817" s="31"/>
    </row>
    <row r="2818" spans="6:18" x14ac:dyDescent="0.25">
      <c r="F2818" s="31"/>
      <c r="G2818" s="31"/>
      <c r="H2818" s="31"/>
      <c r="I2818" s="31"/>
      <c r="J2818" s="31"/>
      <c r="K2818" s="31"/>
      <c r="L2818" s="31"/>
      <c r="M2818" s="31"/>
      <c r="N2818" s="31"/>
      <c r="O2818" s="31"/>
      <c r="P2818" s="31"/>
      <c r="Q2818" s="31"/>
      <c r="R2818" s="31"/>
    </row>
    <row r="2819" spans="6:18" x14ac:dyDescent="0.25">
      <c r="F2819" s="31"/>
      <c r="G2819" s="31"/>
      <c r="H2819" s="31"/>
      <c r="I2819" s="31"/>
      <c r="J2819" s="31"/>
      <c r="K2819" s="31"/>
      <c r="L2819" s="31"/>
      <c r="M2819" s="31"/>
      <c r="N2819" s="31"/>
      <c r="O2819" s="31"/>
      <c r="P2819" s="31"/>
      <c r="Q2819" s="31"/>
      <c r="R2819" s="31"/>
    </row>
    <row r="2820" spans="6:18" x14ac:dyDescent="0.25">
      <c r="F2820" s="31"/>
      <c r="G2820" s="31"/>
      <c r="H2820" s="31"/>
      <c r="I2820" s="31"/>
      <c r="J2820" s="31"/>
      <c r="K2820" s="31"/>
      <c r="L2820" s="31"/>
      <c r="M2820" s="31"/>
      <c r="N2820" s="31"/>
      <c r="O2820" s="31"/>
      <c r="P2820" s="31"/>
      <c r="Q2820" s="31"/>
      <c r="R2820" s="31"/>
    </row>
    <row r="2821" spans="6:18" x14ac:dyDescent="0.25">
      <c r="F2821" s="31"/>
      <c r="G2821" s="31"/>
      <c r="H2821" s="31"/>
      <c r="I2821" s="31"/>
      <c r="J2821" s="31"/>
      <c r="K2821" s="31"/>
      <c r="L2821" s="31"/>
      <c r="M2821" s="31"/>
      <c r="N2821" s="31"/>
      <c r="O2821" s="31"/>
      <c r="P2821" s="31"/>
      <c r="Q2821" s="31"/>
      <c r="R2821" s="31"/>
    </row>
    <row r="2822" spans="6:18" x14ac:dyDescent="0.25">
      <c r="F2822" s="31"/>
      <c r="G2822" s="31"/>
      <c r="H2822" s="31"/>
      <c r="I2822" s="31"/>
      <c r="J2822" s="31"/>
      <c r="K2822" s="31"/>
      <c r="L2822" s="31"/>
      <c r="M2822" s="31"/>
      <c r="N2822" s="31"/>
      <c r="O2822" s="31"/>
      <c r="P2822" s="31"/>
      <c r="Q2822" s="31"/>
      <c r="R2822" s="31"/>
    </row>
    <row r="2823" spans="6:18" x14ac:dyDescent="0.25">
      <c r="F2823" s="31"/>
      <c r="G2823" s="31"/>
      <c r="H2823" s="31"/>
      <c r="I2823" s="31"/>
      <c r="J2823" s="31"/>
      <c r="K2823" s="31"/>
      <c r="L2823" s="31"/>
      <c r="M2823" s="31"/>
      <c r="N2823" s="31"/>
      <c r="O2823" s="31"/>
      <c r="P2823" s="31"/>
      <c r="Q2823" s="31"/>
      <c r="R2823" s="31"/>
    </row>
    <row r="2824" spans="6:18" x14ac:dyDescent="0.25">
      <c r="F2824" s="31"/>
      <c r="G2824" s="31"/>
      <c r="H2824" s="31"/>
      <c r="I2824" s="31"/>
      <c r="J2824" s="31"/>
      <c r="K2824" s="31"/>
      <c r="L2824" s="31"/>
      <c r="M2824" s="31"/>
      <c r="N2824" s="31"/>
      <c r="O2824" s="31"/>
      <c r="P2824" s="31"/>
      <c r="Q2824" s="31"/>
      <c r="R2824" s="31"/>
    </row>
    <row r="2825" spans="6:18" x14ac:dyDescent="0.25">
      <c r="F2825" s="31"/>
      <c r="G2825" s="31"/>
      <c r="H2825" s="31"/>
      <c r="I2825" s="31"/>
      <c r="J2825" s="31"/>
      <c r="K2825" s="31"/>
      <c r="L2825" s="31"/>
      <c r="M2825" s="31"/>
      <c r="N2825" s="31"/>
      <c r="O2825" s="31"/>
      <c r="P2825" s="31"/>
      <c r="Q2825" s="31"/>
      <c r="R2825" s="31"/>
    </row>
    <row r="2826" spans="6:18" x14ac:dyDescent="0.25">
      <c r="F2826" s="31"/>
      <c r="G2826" s="31"/>
      <c r="H2826" s="31"/>
      <c r="I2826" s="31"/>
      <c r="J2826" s="31"/>
      <c r="K2826" s="31"/>
      <c r="L2826" s="31"/>
      <c r="M2826" s="31"/>
      <c r="N2826" s="31"/>
      <c r="O2826" s="31"/>
      <c r="P2826" s="31"/>
      <c r="Q2826" s="31"/>
      <c r="R2826" s="31"/>
    </row>
    <row r="2827" spans="6:18" x14ac:dyDescent="0.25">
      <c r="F2827" s="31"/>
      <c r="G2827" s="31"/>
      <c r="H2827" s="31"/>
      <c r="I2827" s="31"/>
      <c r="J2827" s="31"/>
      <c r="K2827" s="31"/>
      <c r="L2827" s="31"/>
      <c r="M2827" s="31"/>
      <c r="N2827" s="31"/>
      <c r="O2827" s="31"/>
      <c r="P2827" s="31"/>
      <c r="Q2827" s="31"/>
      <c r="R2827" s="31"/>
    </row>
    <row r="2828" spans="6:18" x14ac:dyDescent="0.25">
      <c r="F2828" s="31"/>
      <c r="G2828" s="31"/>
      <c r="H2828" s="31"/>
      <c r="I2828" s="31"/>
      <c r="J2828" s="31"/>
      <c r="K2828" s="31"/>
      <c r="L2828" s="31"/>
      <c r="M2828" s="31"/>
      <c r="N2828" s="31"/>
      <c r="O2828" s="31"/>
      <c r="P2828" s="31"/>
      <c r="Q2828" s="31"/>
      <c r="R2828" s="31"/>
    </row>
    <row r="2829" spans="6:18" x14ac:dyDescent="0.25">
      <c r="F2829" s="31"/>
      <c r="G2829" s="31"/>
      <c r="H2829" s="31"/>
      <c r="I2829" s="31"/>
      <c r="J2829" s="31"/>
      <c r="K2829" s="31"/>
      <c r="L2829" s="31"/>
      <c r="M2829" s="31"/>
      <c r="N2829" s="31"/>
      <c r="O2829" s="31"/>
      <c r="P2829" s="31"/>
      <c r="Q2829" s="31"/>
      <c r="R2829" s="31"/>
    </row>
    <row r="2830" spans="6:18" x14ac:dyDescent="0.25">
      <c r="F2830" s="31"/>
      <c r="G2830" s="31"/>
      <c r="H2830" s="31"/>
      <c r="I2830" s="31"/>
      <c r="J2830" s="31"/>
      <c r="K2830" s="31"/>
      <c r="L2830" s="31"/>
      <c r="M2830" s="31"/>
      <c r="N2830" s="31"/>
      <c r="O2830" s="31"/>
      <c r="P2830" s="31"/>
      <c r="Q2830" s="31"/>
      <c r="R2830" s="31"/>
    </row>
    <row r="2831" spans="6:18" x14ac:dyDescent="0.25">
      <c r="F2831" s="31"/>
      <c r="G2831" s="31"/>
      <c r="H2831" s="31"/>
      <c r="I2831" s="31"/>
      <c r="J2831" s="31"/>
      <c r="K2831" s="31"/>
      <c r="L2831" s="31"/>
      <c r="M2831" s="31"/>
      <c r="N2831" s="31"/>
      <c r="O2831" s="31"/>
      <c r="P2831" s="31"/>
      <c r="Q2831" s="31"/>
      <c r="R2831" s="31"/>
    </row>
    <row r="2832" spans="6:18" x14ac:dyDescent="0.25">
      <c r="F2832" s="31"/>
      <c r="G2832" s="31"/>
      <c r="H2832" s="31"/>
      <c r="I2832" s="31"/>
      <c r="J2832" s="31"/>
      <c r="K2832" s="31"/>
      <c r="L2832" s="31"/>
      <c r="M2832" s="31"/>
      <c r="N2832" s="31"/>
      <c r="O2832" s="31"/>
      <c r="P2832" s="31"/>
      <c r="Q2832" s="31"/>
      <c r="R2832" s="31"/>
    </row>
    <row r="2833" spans="6:18" x14ac:dyDescent="0.25">
      <c r="F2833" s="31"/>
      <c r="G2833" s="31"/>
      <c r="H2833" s="31"/>
      <c r="I2833" s="31"/>
      <c r="J2833" s="31"/>
      <c r="K2833" s="31"/>
      <c r="L2833" s="31"/>
      <c r="M2833" s="31"/>
      <c r="N2833" s="31"/>
      <c r="O2833" s="31"/>
      <c r="P2833" s="31"/>
      <c r="Q2833" s="31"/>
      <c r="R2833" s="31"/>
    </row>
    <row r="2834" spans="6:18" x14ac:dyDescent="0.25">
      <c r="F2834" s="31"/>
      <c r="G2834" s="31"/>
      <c r="H2834" s="31"/>
      <c r="I2834" s="31"/>
      <c r="J2834" s="31"/>
      <c r="K2834" s="31"/>
      <c r="L2834" s="31"/>
      <c r="M2834" s="31"/>
      <c r="N2834" s="31"/>
      <c r="O2834" s="31"/>
      <c r="P2834" s="31"/>
      <c r="Q2834" s="31"/>
      <c r="R2834" s="31"/>
    </row>
    <row r="2835" spans="6:18" x14ac:dyDescent="0.25">
      <c r="F2835" s="31"/>
      <c r="G2835" s="31"/>
      <c r="H2835" s="31"/>
      <c r="I2835" s="31"/>
      <c r="J2835" s="31"/>
      <c r="K2835" s="31"/>
      <c r="L2835" s="31"/>
      <c r="M2835" s="31"/>
      <c r="N2835" s="31"/>
      <c r="O2835" s="31"/>
      <c r="P2835" s="31"/>
      <c r="Q2835" s="31"/>
      <c r="R2835" s="31"/>
    </row>
    <row r="2836" spans="6:18" x14ac:dyDescent="0.25">
      <c r="F2836" s="31"/>
      <c r="G2836" s="31"/>
      <c r="H2836" s="31"/>
      <c r="I2836" s="31"/>
      <c r="J2836" s="31"/>
      <c r="K2836" s="31"/>
      <c r="L2836" s="31"/>
      <c r="M2836" s="31"/>
      <c r="N2836" s="31"/>
      <c r="O2836" s="31"/>
      <c r="P2836" s="31"/>
      <c r="Q2836" s="31"/>
      <c r="R2836" s="31"/>
    </row>
    <row r="2837" spans="6:18" x14ac:dyDescent="0.25">
      <c r="F2837" s="31"/>
      <c r="G2837" s="31"/>
      <c r="H2837" s="31"/>
      <c r="I2837" s="31"/>
      <c r="J2837" s="31"/>
      <c r="K2837" s="31"/>
      <c r="L2837" s="31"/>
      <c r="M2837" s="31"/>
      <c r="N2837" s="31"/>
      <c r="O2837" s="31"/>
      <c r="P2837" s="31"/>
      <c r="Q2837" s="31"/>
      <c r="R2837" s="31"/>
    </row>
    <row r="2838" spans="6:18" x14ac:dyDescent="0.25">
      <c r="F2838" s="31"/>
      <c r="G2838" s="31"/>
      <c r="H2838" s="31"/>
      <c r="I2838" s="31"/>
      <c r="J2838" s="31"/>
      <c r="K2838" s="31"/>
      <c r="L2838" s="31"/>
      <c r="M2838" s="31"/>
      <c r="N2838" s="31"/>
      <c r="O2838" s="31"/>
      <c r="P2838" s="31"/>
      <c r="Q2838" s="31"/>
      <c r="R2838" s="31"/>
    </row>
    <row r="2839" spans="6:18" x14ac:dyDescent="0.25">
      <c r="F2839" s="31"/>
      <c r="G2839" s="31"/>
      <c r="H2839" s="31"/>
      <c r="I2839" s="31"/>
      <c r="J2839" s="31"/>
      <c r="K2839" s="31"/>
      <c r="L2839" s="31"/>
      <c r="M2839" s="31"/>
      <c r="N2839" s="31"/>
      <c r="O2839" s="31"/>
      <c r="P2839" s="31"/>
      <c r="Q2839" s="31"/>
      <c r="R2839" s="31"/>
    </row>
    <row r="2840" spans="6:18" x14ac:dyDescent="0.25">
      <c r="F2840" s="31"/>
      <c r="G2840" s="31"/>
      <c r="H2840" s="31"/>
      <c r="I2840" s="31"/>
      <c r="J2840" s="31"/>
      <c r="K2840" s="31"/>
      <c r="L2840" s="31"/>
      <c r="M2840" s="31"/>
      <c r="N2840" s="31"/>
      <c r="O2840" s="31"/>
      <c r="P2840" s="31"/>
      <c r="Q2840" s="31"/>
      <c r="R2840" s="31"/>
    </row>
    <row r="2841" spans="6:18" x14ac:dyDescent="0.25">
      <c r="F2841" s="31"/>
      <c r="G2841" s="31"/>
      <c r="H2841" s="31"/>
      <c r="I2841" s="31"/>
      <c r="J2841" s="31"/>
      <c r="K2841" s="31"/>
      <c r="L2841" s="31"/>
      <c r="M2841" s="31"/>
      <c r="N2841" s="31"/>
      <c r="O2841" s="31"/>
      <c r="P2841" s="31"/>
      <c r="Q2841" s="31"/>
      <c r="R2841" s="31"/>
    </row>
    <row r="2842" spans="6:18" x14ac:dyDescent="0.25">
      <c r="F2842" s="31"/>
      <c r="G2842" s="31"/>
      <c r="H2842" s="31"/>
      <c r="I2842" s="31"/>
      <c r="J2842" s="31"/>
      <c r="K2842" s="31"/>
      <c r="L2842" s="31"/>
      <c r="M2842" s="31"/>
      <c r="N2842" s="31"/>
      <c r="O2842" s="31"/>
      <c r="P2842" s="31"/>
      <c r="Q2842" s="31"/>
      <c r="R2842" s="31"/>
    </row>
    <row r="2843" spans="6:18" x14ac:dyDescent="0.25">
      <c r="F2843" s="31"/>
      <c r="G2843" s="31"/>
      <c r="H2843" s="31"/>
      <c r="I2843" s="31"/>
      <c r="J2843" s="31"/>
      <c r="K2843" s="31"/>
      <c r="L2843" s="31"/>
      <c r="M2843" s="31"/>
      <c r="N2843" s="31"/>
      <c r="O2843" s="31"/>
      <c r="P2843" s="31"/>
      <c r="Q2843" s="31"/>
      <c r="R2843" s="31"/>
    </row>
    <row r="2844" spans="6:18" x14ac:dyDescent="0.25">
      <c r="F2844" s="31"/>
      <c r="G2844" s="31"/>
      <c r="H2844" s="31"/>
      <c r="I2844" s="31"/>
      <c r="J2844" s="31"/>
      <c r="K2844" s="31"/>
      <c r="L2844" s="31"/>
      <c r="M2844" s="31"/>
      <c r="N2844" s="31"/>
      <c r="O2844" s="31"/>
      <c r="P2844" s="31"/>
      <c r="Q2844" s="31"/>
      <c r="R2844" s="31"/>
    </row>
    <row r="2845" spans="6:18" x14ac:dyDescent="0.25">
      <c r="F2845" s="31"/>
      <c r="G2845" s="31"/>
      <c r="H2845" s="31"/>
      <c r="I2845" s="31"/>
      <c r="J2845" s="31"/>
      <c r="K2845" s="31"/>
      <c r="L2845" s="31"/>
      <c r="M2845" s="31"/>
      <c r="N2845" s="31"/>
      <c r="O2845" s="31"/>
      <c r="P2845" s="31"/>
      <c r="Q2845" s="31"/>
      <c r="R2845" s="31"/>
    </row>
    <row r="2846" spans="6:18" x14ac:dyDescent="0.25">
      <c r="F2846" s="31"/>
      <c r="G2846" s="31"/>
      <c r="H2846" s="31"/>
      <c r="I2846" s="31"/>
      <c r="J2846" s="31"/>
      <c r="K2846" s="31"/>
      <c r="L2846" s="31"/>
      <c r="M2846" s="31"/>
      <c r="N2846" s="31"/>
      <c r="O2846" s="31"/>
      <c r="P2846" s="31"/>
      <c r="Q2846" s="31"/>
      <c r="R2846" s="31"/>
    </row>
    <row r="2847" spans="6:18" x14ac:dyDescent="0.25">
      <c r="F2847" s="31"/>
      <c r="G2847" s="31"/>
      <c r="H2847" s="31"/>
      <c r="I2847" s="31"/>
      <c r="J2847" s="31"/>
      <c r="K2847" s="31"/>
      <c r="L2847" s="31"/>
      <c r="M2847" s="31"/>
      <c r="N2847" s="31"/>
      <c r="O2847" s="31"/>
      <c r="P2847" s="31"/>
      <c r="Q2847" s="31"/>
      <c r="R2847" s="31"/>
    </row>
    <row r="2848" spans="6:18" x14ac:dyDescent="0.25">
      <c r="F2848" s="31"/>
      <c r="G2848" s="31"/>
      <c r="H2848" s="31"/>
      <c r="I2848" s="31"/>
      <c r="J2848" s="31"/>
      <c r="K2848" s="31"/>
      <c r="L2848" s="31"/>
      <c r="M2848" s="31"/>
      <c r="N2848" s="31"/>
      <c r="O2848" s="31"/>
      <c r="P2848" s="31"/>
      <c r="Q2848" s="31"/>
      <c r="R2848" s="31"/>
    </row>
    <row r="2849" spans="6:18" x14ac:dyDescent="0.25">
      <c r="F2849" s="31"/>
      <c r="G2849" s="31"/>
      <c r="H2849" s="31"/>
      <c r="I2849" s="31"/>
      <c r="J2849" s="31"/>
      <c r="K2849" s="31"/>
      <c r="L2849" s="31"/>
      <c r="M2849" s="31"/>
      <c r="N2849" s="31"/>
      <c r="O2849" s="31"/>
      <c r="P2849" s="31"/>
      <c r="Q2849" s="31"/>
      <c r="R2849" s="31"/>
    </row>
    <row r="2850" spans="6:18" x14ac:dyDescent="0.25">
      <c r="F2850" s="31"/>
      <c r="G2850" s="31"/>
      <c r="H2850" s="31"/>
      <c r="I2850" s="31"/>
      <c r="J2850" s="31"/>
      <c r="K2850" s="31"/>
      <c r="L2850" s="31"/>
      <c r="M2850" s="31"/>
      <c r="N2850" s="31"/>
      <c r="O2850" s="31"/>
      <c r="P2850" s="31"/>
      <c r="Q2850" s="31"/>
      <c r="R2850" s="31"/>
    </row>
    <row r="2851" spans="6:18" x14ac:dyDescent="0.25">
      <c r="F2851" s="31"/>
      <c r="G2851" s="31"/>
      <c r="H2851" s="31"/>
      <c r="I2851" s="31"/>
      <c r="J2851" s="31"/>
      <c r="K2851" s="31"/>
      <c r="L2851" s="31"/>
      <c r="M2851" s="31"/>
      <c r="N2851" s="31"/>
      <c r="O2851" s="31"/>
      <c r="P2851" s="31"/>
      <c r="Q2851" s="31"/>
      <c r="R2851" s="31"/>
    </row>
    <row r="2852" spans="6:18" x14ac:dyDescent="0.25">
      <c r="F2852" s="31"/>
      <c r="G2852" s="31"/>
      <c r="H2852" s="31"/>
      <c r="I2852" s="31"/>
      <c r="J2852" s="31"/>
      <c r="K2852" s="31"/>
      <c r="L2852" s="31"/>
      <c r="M2852" s="31"/>
      <c r="N2852" s="31"/>
      <c r="O2852" s="31"/>
      <c r="P2852" s="31"/>
      <c r="Q2852" s="31"/>
      <c r="R2852" s="31"/>
    </row>
    <row r="2853" spans="6:18" x14ac:dyDescent="0.25">
      <c r="F2853" s="31"/>
      <c r="G2853" s="31"/>
      <c r="H2853" s="31"/>
      <c r="I2853" s="31"/>
      <c r="J2853" s="31"/>
      <c r="K2853" s="31"/>
      <c r="L2853" s="31"/>
      <c r="M2853" s="31"/>
      <c r="N2853" s="31"/>
      <c r="O2853" s="31"/>
      <c r="P2853" s="31"/>
      <c r="Q2853" s="31"/>
      <c r="R2853" s="31"/>
    </row>
    <row r="2854" spans="6:18" x14ac:dyDescent="0.25">
      <c r="F2854" s="31"/>
      <c r="G2854" s="31"/>
      <c r="H2854" s="31"/>
      <c r="I2854" s="31"/>
      <c r="J2854" s="31"/>
      <c r="K2854" s="31"/>
      <c r="L2854" s="31"/>
      <c r="M2854" s="31"/>
      <c r="N2854" s="31"/>
      <c r="O2854" s="31"/>
      <c r="P2854" s="31"/>
      <c r="Q2854" s="31"/>
      <c r="R2854" s="31"/>
    </row>
    <row r="2855" spans="6:18" x14ac:dyDescent="0.25">
      <c r="F2855" s="31"/>
      <c r="G2855" s="31"/>
      <c r="H2855" s="31"/>
      <c r="I2855" s="31"/>
      <c r="J2855" s="31"/>
      <c r="K2855" s="31"/>
      <c r="L2855" s="31"/>
      <c r="M2855" s="31"/>
      <c r="N2855" s="31"/>
      <c r="O2855" s="31"/>
      <c r="P2855" s="31"/>
      <c r="Q2855" s="31"/>
      <c r="R2855" s="31"/>
    </row>
    <row r="2856" spans="6:18" x14ac:dyDescent="0.25">
      <c r="F2856" s="31"/>
      <c r="G2856" s="31"/>
      <c r="H2856" s="31"/>
      <c r="I2856" s="31"/>
      <c r="J2856" s="31"/>
      <c r="K2856" s="31"/>
      <c r="L2856" s="31"/>
      <c r="M2856" s="31"/>
      <c r="N2856" s="31"/>
      <c r="O2856" s="31"/>
      <c r="P2856" s="31"/>
      <c r="Q2856" s="31"/>
      <c r="R2856" s="31"/>
    </row>
    <row r="2857" spans="6:18" x14ac:dyDescent="0.25">
      <c r="F2857" s="31"/>
      <c r="G2857" s="31"/>
      <c r="H2857" s="31"/>
      <c r="I2857" s="31"/>
      <c r="J2857" s="31"/>
      <c r="K2857" s="31"/>
      <c r="L2857" s="31"/>
      <c r="M2857" s="31"/>
      <c r="N2857" s="31"/>
      <c r="O2857" s="31"/>
      <c r="P2857" s="31"/>
      <c r="Q2857" s="31"/>
      <c r="R2857" s="31"/>
    </row>
    <row r="2858" spans="6:18" x14ac:dyDescent="0.25">
      <c r="F2858" s="31"/>
      <c r="G2858" s="31"/>
      <c r="H2858" s="31"/>
      <c r="I2858" s="31"/>
      <c r="J2858" s="31"/>
      <c r="K2858" s="31"/>
      <c r="L2858" s="31"/>
      <c r="M2858" s="31"/>
      <c r="N2858" s="31"/>
      <c r="O2858" s="31"/>
      <c r="P2858" s="31"/>
      <c r="Q2858" s="31"/>
      <c r="R2858" s="31"/>
    </row>
    <row r="2859" spans="6:18" x14ac:dyDescent="0.25">
      <c r="F2859" s="31"/>
      <c r="G2859" s="31"/>
      <c r="H2859" s="31"/>
      <c r="I2859" s="31"/>
      <c r="J2859" s="31"/>
      <c r="K2859" s="31"/>
      <c r="L2859" s="31"/>
      <c r="M2859" s="31"/>
      <c r="N2859" s="31"/>
      <c r="O2859" s="31"/>
      <c r="P2859" s="31"/>
      <c r="Q2859" s="31"/>
      <c r="R2859" s="31"/>
    </row>
    <row r="2860" spans="6:18" x14ac:dyDescent="0.25">
      <c r="F2860" s="31"/>
      <c r="G2860" s="31"/>
      <c r="H2860" s="31"/>
      <c r="I2860" s="31"/>
      <c r="J2860" s="31"/>
      <c r="K2860" s="31"/>
      <c r="L2860" s="31"/>
      <c r="M2860" s="31"/>
      <c r="N2860" s="31"/>
      <c r="O2860" s="31"/>
      <c r="P2860" s="31"/>
      <c r="Q2860" s="31"/>
      <c r="R2860" s="31"/>
    </row>
    <row r="2861" spans="6:18" x14ac:dyDescent="0.25">
      <c r="F2861" s="31"/>
      <c r="G2861" s="31"/>
      <c r="H2861" s="31"/>
      <c r="I2861" s="31"/>
      <c r="J2861" s="31"/>
      <c r="K2861" s="31"/>
      <c r="L2861" s="31"/>
      <c r="M2861" s="31"/>
      <c r="N2861" s="31"/>
      <c r="O2861" s="31"/>
      <c r="P2861" s="31"/>
      <c r="Q2861" s="31"/>
      <c r="R2861" s="31"/>
    </row>
    <row r="2862" spans="6:18" x14ac:dyDescent="0.25">
      <c r="F2862" s="31"/>
      <c r="G2862" s="31"/>
      <c r="H2862" s="31"/>
      <c r="I2862" s="31"/>
      <c r="J2862" s="31"/>
      <c r="K2862" s="31"/>
      <c r="L2862" s="31"/>
      <c r="M2862" s="31"/>
      <c r="N2862" s="31"/>
      <c r="O2862" s="31"/>
      <c r="P2862" s="31"/>
      <c r="Q2862" s="31"/>
      <c r="R2862" s="31"/>
    </row>
    <row r="2863" spans="6:18" x14ac:dyDescent="0.25">
      <c r="F2863" s="31"/>
      <c r="G2863" s="31"/>
      <c r="H2863" s="31"/>
      <c r="I2863" s="31"/>
      <c r="J2863" s="31"/>
      <c r="K2863" s="31"/>
      <c r="L2863" s="31"/>
      <c r="M2863" s="31"/>
      <c r="N2863" s="31"/>
      <c r="O2863" s="31"/>
      <c r="P2863" s="31"/>
      <c r="Q2863" s="31"/>
      <c r="R2863" s="31"/>
    </row>
    <row r="2864" spans="6:18" x14ac:dyDescent="0.25">
      <c r="F2864" s="31"/>
      <c r="G2864" s="31"/>
      <c r="H2864" s="31"/>
      <c r="I2864" s="31"/>
      <c r="J2864" s="31"/>
      <c r="K2864" s="31"/>
      <c r="L2864" s="31"/>
      <c r="M2864" s="31"/>
      <c r="N2864" s="31"/>
      <c r="O2864" s="31"/>
      <c r="P2864" s="31"/>
      <c r="Q2864" s="31"/>
      <c r="R2864" s="31"/>
    </row>
    <row r="2865" spans="6:18" x14ac:dyDescent="0.25">
      <c r="F2865" s="31"/>
      <c r="G2865" s="31"/>
      <c r="H2865" s="31"/>
      <c r="I2865" s="31"/>
      <c r="J2865" s="31"/>
      <c r="K2865" s="31"/>
      <c r="L2865" s="31"/>
      <c r="M2865" s="31"/>
      <c r="N2865" s="31"/>
      <c r="O2865" s="31"/>
      <c r="P2865" s="31"/>
      <c r="Q2865" s="31"/>
      <c r="R2865" s="31"/>
    </row>
    <row r="2866" spans="6:18" x14ac:dyDescent="0.25">
      <c r="F2866" s="31"/>
      <c r="G2866" s="31"/>
      <c r="H2866" s="31"/>
      <c r="I2866" s="31"/>
      <c r="J2866" s="31"/>
      <c r="K2866" s="31"/>
      <c r="L2866" s="31"/>
      <c r="M2866" s="31"/>
      <c r="N2866" s="31"/>
      <c r="O2866" s="31"/>
      <c r="P2866" s="31"/>
      <c r="Q2866" s="31"/>
      <c r="R2866" s="31"/>
    </row>
    <row r="2867" spans="6:18" x14ac:dyDescent="0.25">
      <c r="F2867" s="31"/>
      <c r="G2867" s="31"/>
      <c r="H2867" s="31"/>
      <c r="I2867" s="31"/>
      <c r="J2867" s="31"/>
      <c r="K2867" s="31"/>
      <c r="L2867" s="31"/>
      <c r="M2867" s="31"/>
      <c r="N2867" s="31"/>
      <c r="O2867" s="31"/>
      <c r="P2867" s="31"/>
      <c r="Q2867" s="31"/>
      <c r="R2867" s="31"/>
    </row>
    <row r="2868" spans="6:18" x14ac:dyDescent="0.25">
      <c r="F2868" s="31"/>
      <c r="G2868" s="31"/>
      <c r="H2868" s="31"/>
      <c r="I2868" s="31"/>
      <c r="J2868" s="31"/>
      <c r="K2868" s="31"/>
      <c r="L2868" s="31"/>
      <c r="M2868" s="31"/>
      <c r="N2868" s="31"/>
      <c r="O2868" s="31"/>
      <c r="P2868" s="31"/>
      <c r="Q2868" s="31"/>
      <c r="R2868" s="31"/>
    </row>
    <row r="2869" spans="6:18" x14ac:dyDescent="0.25">
      <c r="F2869" s="31"/>
      <c r="G2869" s="31"/>
      <c r="H2869" s="31"/>
      <c r="I2869" s="31"/>
      <c r="J2869" s="31"/>
      <c r="K2869" s="31"/>
      <c r="L2869" s="31"/>
      <c r="M2869" s="31"/>
      <c r="N2869" s="31"/>
      <c r="O2869" s="31"/>
      <c r="P2869" s="31"/>
      <c r="Q2869" s="31"/>
      <c r="R2869" s="31"/>
    </row>
    <row r="2870" spans="6:18" x14ac:dyDescent="0.25">
      <c r="F2870" s="31"/>
      <c r="G2870" s="31"/>
      <c r="H2870" s="31"/>
      <c r="I2870" s="31"/>
      <c r="J2870" s="31"/>
      <c r="K2870" s="31"/>
      <c r="L2870" s="31"/>
      <c r="M2870" s="31"/>
      <c r="N2870" s="31"/>
      <c r="O2870" s="31"/>
      <c r="P2870" s="31"/>
      <c r="Q2870" s="31"/>
      <c r="R2870" s="31"/>
    </row>
    <row r="2871" spans="6:18" x14ac:dyDescent="0.25">
      <c r="F2871" s="31"/>
      <c r="G2871" s="31"/>
      <c r="H2871" s="31"/>
      <c r="I2871" s="31"/>
      <c r="J2871" s="31"/>
      <c r="K2871" s="31"/>
      <c r="L2871" s="31"/>
      <c r="M2871" s="31"/>
      <c r="N2871" s="31"/>
      <c r="O2871" s="31"/>
      <c r="P2871" s="31"/>
      <c r="Q2871" s="31"/>
      <c r="R2871" s="31"/>
    </row>
    <row r="2872" spans="6:18" x14ac:dyDescent="0.25">
      <c r="F2872" s="31"/>
      <c r="G2872" s="31"/>
      <c r="H2872" s="31"/>
      <c r="I2872" s="31"/>
      <c r="J2872" s="31"/>
      <c r="K2872" s="31"/>
      <c r="L2872" s="31"/>
      <c r="M2872" s="31"/>
      <c r="N2872" s="31"/>
      <c r="O2872" s="31"/>
      <c r="P2872" s="31"/>
      <c r="Q2872" s="31"/>
      <c r="R2872" s="31"/>
    </row>
    <row r="2873" spans="6:18" x14ac:dyDescent="0.25">
      <c r="F2873" s="31"/>
      <c r="G2873" s="31"/>
      <c r="H2873" s="31"/>
      <c r="I2873" s="31"/>
      <c r="J2873" s="31"/>
      <c r="K2873" s="31"/>
      <c r="L2873" s="31"/>
      <c r="M2873" s="31"/>
      <c r="N2873" s="31"/>
      <c r="O2873" s="31"/>
      <c r="P2873" s="31"/>
      <c r="Q2873" s="31"/>
      <c r="R2873" s="31"/>
    </row>
    <row r="2874" spans="6:18" x14ac:dyDescent="0.25">
      <c r="F2874" s="31"/>
      <c r="G2874" s="31"/>
      <c r="H2874" s="31"/>
      <c r="I2874" s="31"/>
      <c r="J2874" s="31"/>
      <c r="K2874" s="31"/>
      <c r="L2874" s="31"/>
      <c r="M2874" s="31"/>
      <c r="N2874" s="31"/>
      <c r="O2874" s="31"/>
      <c r="P2874" s="31"/>
      <c r="Q2874" s="31"/>
      <c r="R2874" s="31"/>
    </row>
    <row r="2875" spans="6:18" x14ac:dyDescent="0.25">
      <c r="F2875" s="31"/>
      <c r="G2875" s="31"/>
      <c r="H2875" s="31"/>
      <c r="I2875" s="31"/>
      <c r="J2875" s="31"/>
      <c r="K2875" s="31"/>
      <c r="L2875" s="31"/>
      <c r="M2875" s="31"/>
      <c r="N2875" s="31"/>
      <c r="O2875" s="31"/>
      <c r="P2875" s="31"/>
      <c r="Q2875" s="31"/>
      <c r="R2875" s="31"/>
    </row>
    <row r="2876" spans="6:18" x14ac:dyDescent="0.25">
      <c r="F2876" s="31"/>
      <c r="G2876" s="31"/>
      <c r="H2876" s="31"/>
      <c r="I2876" s="31"/>
      <c r="J2876" s="31"/>
      <c r="K2876" s="31"/>
      <c r="L2876" s="31"/>
      <c r="M2876" s="31"/>
      <c r="N2876" s="31"/>
      <c r="O2876" s="31"/>
      <c r="P2876" s="31"/>
      <c r="Q2876" s="31"/>
      <c r="R2876" s="31"/>
    </row>
    <row r="2877" spans="6:18" x14ac:dyDescent="0.25">
      <c r="F2877" s="31"/>
      <c r="G2877" s="31"/>
      <c r="H2877" s="31"/>
      <c r="I2877" s="31"/>
      <c r="J2877" s="31"/>
      <c r="K2877" s="31"/>
      <c r="L2877" s="31"/>
      <c r="M2877" s="31"/>
      <c r="N2877" s="31"/>
      <c r="O2877" s="31"/>
      <c r="P2877" s="31"/>
      <c r="Q2877" s="31"/>
      <c r="R2877" s="31"/>
    </row>
    <row r="2878" spans="6:18" x14ac:dyDescent="0.25">
      <c r="F2878" s="31"/>
      <c r="G2878" s="31"/>
      <c r="H2878" s="31"/>
      <c r="I2878" s="31"/>
      <c r="J2878" s="31"/>
      <c r="K2878" s="31"/>
      <c r="L2878" s="31"/>
      <c r="M2878" s="31"/>
      <c r="N2878" s="31"/>
      <c r="O2878" s="31"/>
      <c r="P2878" s="31"/>
      <c r="Q2878" s="31"/>
      <c r="R2878" s="31"/>
    </row>
    <row r="2879" spans="6:18" x14ac:dyDescent="0.25">
      <c r="F2879" s="31"/>
      <c r="G2879" s="31"/>
      <c r="H2879" s="31"/>
      <c r="I2879" s="31"/>
      <c r="J2879" s="31"/>
      <c r="K2879" s="31"/>
      <c r="L2879" s="31"/>
      <c r="M2879" s="31"/>
      <c r="N2879" s="31"/>
      <c r="O2879" s="31"/>
      <c r="P2879" s="31"/>
      <c r="Q2879" s="31"/>
      <c r="R2879" s="31"/>
    </row>
    <row r="2880" spans="6:18" x14ac:dyDescent="0.25">
      <c r="F2880" s="31"/>
      <c r="G2880" s="31"/>
      <c r="H2880" s="31"/>
      <c r="I2880" s="31"/>
      <c r="J2880" s="31"/>
      <c r="K2880" s="31"/>
      <c r="L2880" s="31"/>
      <c r="M2880" s="31"/>
      <c r="N2880" s="31"/>
      <c r="O2880" s="31"/>
      <c r="P2880" s="31"/>
      <c r="Q2880" s="31"/>
      <c r="R2880" s="31"/>
    </row>
    <row r="2881" spans="6:18" x14ac:dyDescent="0.25">
      <c r="F2881" s="31"/>
      <c r="G2881" s="31"/>
      <c r="H2881" s="31"/>
      <c r="I2881" s="31"/>
      <c r="J2881" s="31"/>
      <c r="K2881" s="31"/>
      <c r="L2881" s="31"/>
      <c r="M2881" s="31"/>
      <c r="N2881" s="31"/>
      <c r="O2881" s="31"/>
      <c r="P2881" s="31"/>
      <c r="Q2881" s="31"/>
      <c r="R2881" s="31"/>
    </row>
    <row r="2882" spans="6:18" x14ac:dyDescent="0.25">
      <c r="F2882" s="31"/>
      <c r="G2882" s="31"/>
      <c r="H2882" s="31"/>
      <c r="I2882" s="31"/>
      <c r="J2882" s="31"/>
      <c r="K2882" s="31"/>
      <c r="L2882" s="31"/>
      <c r="M2882" s="31"/>
      <c r="N2882" s="31"/>
      <c r="O2882" s="31"/>
      <c r="P2882" s="31"/>
      <c r="Q2882" s="31"/>
      <c r="R2882" s="31"/>
    </row>
    <row r="2883" spans="6:18" x14ac:dyDescent="0.25">
      <c r="F2883" s="31"/>
      <c r="G2883" s="31"/>
      <c r="H2883" s="31"/>
      <c r="I2883" s="31"/>
      <c r="J2883" s="31"/>
      <c r="K2883" s="31"/>
      <c r="L2883" s="31"/>
      <c r="M2883" s="31"/>
      <c r="N2883" s="31"/>
      <c r="O2883" s="31"/>
      <c r="P2883" s="31"/>
      <c r="Q2883" s="31"/>
      <c r="R2883" s="31"/>
    </row>
    <row r="2884" spans="6:18" x14ac:dyDescent="0.25">
      <c r="F2884" s="31"/>
      <c r="G2884" s="31"/>
      <c r="H2884" s="31"/>
      <c r="I2884" s="31"/>
      <c r="J2884" s="31"/>
      <c r="K2884" s="31"/>
      <c r="L2884" s="31"/>
      <c r="M2884" s="31"/>
      <c r="N2884" s="31"/>
      <c r="O2884" s="31"/>
      <c r="P2884" s="31"/>
      <c r="Q2884" s="31"/>
      <c r="R2884" s="31"/>
    </row>
    <row r="2885" spans="6:18" x14ac:dyDescent="0.25">
      <c r="F2885" s="31"/>
      <c r="G2885" s="31"/>
      <c r="H2885" s="31"/>
      <c r="I2885" s="31"/>
      <c r="J2885" s="31"/>
      <c r="K2885" s="31"/>
      <c r="L2885" s="31"/>
      <c r="M2885" s="31"/>
      <c r="N2885" s="31"/>
      <c r="O2885" s="31"/>
      <c r="P2885" s="31"/>
      <c r="Q2885" s="31"/>
      <c r="R2885" s="31"/>
    </row>
    <row r="2886" spans="6:18" x14ac:dyDescent="0.25">
      <c r="F2886" s="31"/>
      <c r="G2886" s="31"/>
      <c r="H2886" s="31"/>
      <c r="I2886" s="31"/>
      <c r="J2886" s="31"/>
      <c r="K2886" s="31"/>
      <c r="L2886" s="31"/>
      <c r="M2886" s="31"/>
      <c r="N2886" s="31"/>
      <c r="O2886" s="31"/>
      <c r="P2886" s="31"/>
      <c r="Q2886" s="31"/>
      <c r="R2886" s="31"/>
    </row>
    <row r="2887" spans="6:18" x14ac:dyDescent="0.25">
      <c r="F2887" s="31"/>
      <c r="G2887" s="31"/>
      <c r="H2887" s="31"/>
      <c r="I2887" s="31"/>
      <c r="J2887" s="31"/>
      <c r="K2887" s="31"/>
      <c r="L2887" s="31"/>
      <c r="M2887" s="31"/>
      <c r="N2887" s="31"/>
      <c r="O2887" s="31"/>
      <c r="P2887" s="31"/>
      <c r="Q2887" s="31"/>
      <c r="R2887" s="31"/>
    </row>
    <row r="2888" spans="6:18" x14ac:dyDescent="0.25">
      <c r="F2888" s="31"/>
      <c r="G2888" s="31"/>
      <c r="H2888" s="31"/>
      <c r="I2888" s="31"/>
      <c r="J2888" s="31"/>
      <c r="K2888" s="31"/>
      <c r="L2888" s="31"/>
      <c r="M2888" s="31"/>
      <c r="N2888" s="31"/>
      <c r="O2888" s="31"/>
      <c r="P2888" s="31"/>
      <c r="Q2888" s="31"/>
      <c r="R2888" s="31"/>
    </row>
    <row r="2889" spans="6:18" x14ac:dyDescent="0.25">
      <c r="F2889" s="31"/>
      <c r="G2889" s="31"/>
      <c r="H2889" s="31"/>
      <c r="I2889" s="31"/>
      <c r="J2889" s="31"/>
      <c r="K2889" s="31"/>
      <c r="L2889" s="31"/>
      <c r="M2889" s="31"/>
      <c r="N2889" s="31"/>
      <c r="O2889" s="31"/>
      <c r="P2889" s="31"/>
      <c r="Q2889" s="31"/>
      <c r="R2889" s="31"/>
    </row>
    <row r="2890" spans="6:18" x14ac:dyDescent="0.25">
      <c r="F2890" s="31"/>
      <c r="G2890" s="31"/>
      <c r="H2890" s="31"/>
      <c r="I2890" s="31"/>
      <c r="J2890" s="31"/>
      <c r="K2890" s="31"/>
      <c r="L2890" s="31"/>
      <c r="M2890" s="31"/>
      <c r="N2890" s="31"/>
      <c r="O2890" s="31"/>
      <c r="P2890" s="31"/>
      <c r="Q2890" s="31"/>
      <c r="R2890" s="31"/>
    </row>
    <row r="2891" spans="6:18" x14ac:dyDescent="0.25">
      <c r="F2891" s="31"/>
      <c r="G2891" s="31"/>
      <c r="H2891" s="31"/>
      <c r="I2891" s="31"/>
      <c r="J2891" s="31"/>
      <c r="K2891" s="31"/>
      <c r="L2891" s="31"/>
      <c r="M2891" s="31"/>
      <c r="N2891" s="31"/>
      <c r="O2891" s="31"/>
      <c r="P2891" s="31"/>
      <c r="Q2891" s="31"/>
      <c r="R2891" s="31"/>
    </row>
    <row r="2892" spans="6:18" x14ac:dyDescent="0.25">
      <c r="F2892" s="31"/>
      <c r="G2892" s="31"/>
      <c r="H2892" s="31"/>
      <c r="I2892" s="31"/>
      <c r="J2892" s="31"/>
      <c r="K2892" s="31"/>
      <c r="L2892" s="31"/>
      <c r="M2892" s="31"/>
      <c r="N2892" s="31"/>
      <c r="O2892" s="31"/>
      <c r="P2892" s="31"/>
      <c r="Q2892" s="31"/>
      <c r="R2892" s="31"/>
    </row>
    <row r="2893" spans="6:18" x14ac:dyDescent="0.25">
      <c r="F2893" s="31"/>
      <c r="G2893" s="31"/>
      <c r="H2893" s="31"/>
      <c r="I2893" s="31"/>
      <c r="J2893" s="31"/>
      <c r="K2893" s="31"/>
      <c r="L2893" s="31"/>
      <c r="M2893" s="31"/>
      <c r="N2893" s="31"/>
      <c r="O2893" s="31"/>
      <c r="P2893" s="31"/>
      <c r="Q2893" s="31"/>
      <c r="R2893" s="31"/>
    </row>
    <row r="2894" spans="6:18" x14ac:dyDescent="0.25">
      <c r="F2894" s="31"/>
      <c r="G2894" s="31"/>
      <c r="H2894" s="31"/>
      <c r="I2894" s="31"/>
      <c r="J2894" s="31"/>
      <c r="K2894" s="31"/>
      <c r="L2894" s="31"/>
      <c r="M2894" s="31"/>
      <c r="N2894" s="31"/>
      <c r="O2894" s="31"/>
      <c r="P2894" s="31"/>
      <c r="Q2894" s="31"/>
      <c r="R2894" s="31"/>
    </row>
    <row r="2895" spans="6:18" x14ac:dyDescent="0.25">
      <c r="F2895" s="31"/>
      <c r="G2895" s="31"/>
      <c r="H2895" s="31"/>
      <c r="I2895" s="31"/>
      <c r="J2895" s="31"/>
      <c r="K2895" s="31"/>
      <c r="L2895" s="31"/>
      <c r="M2895" s="31"/>
      <c r="N2895" s="31"/>
      <c r="O2895" s="31"/>
      <c r="P2895" s="31"/>
      <c r="Q2895" s="31"/>
      <c r="R2895" s="31"/>
    </row>
    <row r="2896" spans="6:18" x14ac:dyDescent="0.25">
      <c r="F2896" s="31"/>
      <c r="G2896" s="31"/>
      <c r="H2896" s="31"/>
      <c r="I2896" s="31"/>
      <c r="J2896" s="31"/>
      <c r="K2896" s="31"/>
      <c r="L2896" s="31"/>
      <c r="M2896" s="31"/>
      <c r="N2896" s="31"/>
      <c r="O2896" s="31"/>
      <c r="P2896" s="31"/>
      <c r="Q2896" s="31"/>
      <c r="R2896" s="31"/>
    </row>
    <row r="2897" spans="6:18" x14ac:dyDescent="0.25">
      <c r="F2897" s="31"/>
      <c r="G2897" s="31"/>
      <c r="H2897" s="31"/>
      <c r="I2897" s="31"/>
      <c r="J2897" s="31"/>
      <c r="K2897" s="31"/>
      <c r="L2897" s="31"/>
      <c r="M2897" s="31"/>
      <c r="N2897" s="31"/>
      <c r="O2897" s="31"/>
      <c r="P2897" s="31"/>
      <c r="Q2897" s="31"/>
      <c r="R2897" s="31"/>
    </row>
    <row r="2898" spans="6:18" x14ac:dyDescent="0.25">
      <c r="F2898" s="31"/>
      <c r="G2898" s="31"/>
      <c r="H2898" s="31"/>
      <c r="I2898" s="31"/>
      <c r="J2898" s="31"/>
      <c r="K2898" s="31"/>
      <c r="L2898" s="31"/>
      <c r="M2898" s="31"/>
      <c r="N2898" s="31"/>
      <c r="O2898" s="31"/>
      <c r="P2898" s="31"/>
      <c r="Q2898" s="31"/>
      <c r="R2898" s="31"/>
    </row>
    <row r="2899" spans="6:18" x14ac:dyDescent="0.25">
      <c r="F2899" s="31"/>
      <c r="G2899" s="31"/>
      <c r="H2899" s="31"/>
      <c r="I2899" s="31"/>
      <c r="J2899" s="31"/>
      <c r="K2899" s="31"/>
      <c r="L2899" s="31"/>
      <c r="M2899" s="31"/>
      <c r="N2899" s="31"/>
      <c r="O2899" s="31"/>
      <c r="P2899" s="31"/>
      <c r="Q2899" s="31"/>
      <c r="R2899" s="31"/>
    </row>
    <row r="2900" spans="6:18" x14ac:dyDescent="0.25">
      <c r="F2900" s="31"/>
      <c r="G2900" s="31"/>
      <c r="H2900" s="31"/>
      <c r="I2900" s="31"/>
      <c r="J2900" s="31"/>
      <c r="K2900" s="31"/>
      <c r="L2900" s="31"/>
      <c r="M2900" s="31"/>
      <c r="N2900" s="31"/>
      <c r="O2900" s="31"/>
      <c r="P2900" s="31"/>
      <c r="Q2900" s="31"/>
      <c r="R2900" s="31"/>
    </row>
    <row r="2901" spans="6:18" x14ac:dyDescent="0.25">
      <c r="F2901" s="31"/>
      <c r="G2901" s="31"/>
      <c r="H2901" s="31"/>
      <c r="I2901" s="31"/>
      <c r="J2901" s="31"/>
      <c r="K2901" s="31"/>
      <c r="L2901" s="31"/>
      <c r="M2901" s="31"/>
      <c r="N2901" s="31"/>
      <c r="O2901" s="31"/>
      <c r="P2901" s="31"/>
      <c r="Q2901" s="31"/>
      <c r="R2901" s="31"/>
    </row>
    <row r="2902" spans="6:18" x14ac:dyDescent="0.25">
      <c r="F2902" s="31"/>
      <c r="G2902" s="31"/>
      <c r="H2902" s="31"/>
      <c r="I2902" s="31"/>
      <c r="J2902" s="31"/>
      <c r="K2902" s="31"/>
      <c r="L2902" s="31"/>
      <c r="M2902" s="31"/>
      <c r="N2902" s="31"/>
      <c r="O2902" s="31"/>
      <c r="P2902" s="31"/>
      <c r="Q2902" s="31"/>
      <c r="R2902" s="31"/>
    </row>
    <row r="2903" spans="6:18" x14ac:dyDescent="0.25">
      <c r="F2903" s="31"/>
      <c r="G2903" s="31"/>
      <c r="H2903" s="31"/>
      <c r="I2903" s="31"/>
      <c r="J2903" s="31"/>
      <c r="K2903" s="31"/>
      <c r="L2903" s="31"/>
      <c r="M2903" s="31"/>
      <c r="N2903" s="31"/>
      <c r="O2903" s="31"/>
      <c r="P2903" s="31"/>
      <c r="Q2903" s="31"/>
      <c r="R2903" s="31"/>
    </row>
    <row r="2904" spans="6:18" x14ac:dyDescent="0.25">
      <c r="F2904" s="31"/>
      <c r="G2904" s="31"/>
      <c r="H2904" s="31"/>
      <c r="I2904" s="31"/>
      <c r="J2904" s="31"/>
      <c r="K2904" s="31"/>
      <c r="L2904" s="31"/>
      <c r="M2904" s="31"/>
      <c r="N2904" s="31"/>
      <c r="O2904" s="31"/>
      <c r="P2904" s="31"/>
      <c r="Q2904" s="31"/>
      <c r="R2904" s="31"/>
    </row>
    <row r="2905" spans="6:18" x14ac:dyDescent="0.25">
      <c r="F2905" s="31"/>
      <c r="G2905" s="31"/>
      <c r="H2905" s="31"/>
      <c r="I2905" s="31"/>
      <c r="J2905" s="31"/>
      <c r="K2905" s="31"/>
      <c r="L2905" s="31"/>
      <c r="M2905" s="31"/>
      <c r="N2905" s="31"/>
      <c r="O2905" s="31"/>
      <c r="P2905" s="31"/>
      <c r="Q2905" s="31"/>
      <c r="R2905" s="31"/>
    </row>
    <row r="2906" spans="6:18" x14ac:dyDescent="0.25">
      <c r="F2906" s="31"/>
      <c r="G2906" s="31"/>
      <c r="H2906" s="31"/>
      <c r="I2906" s="31"/>
      <c r="J2906" s="31"/>
      <c r="K2906" s="31"/>
      <c r="L2906" s="31"/>
      <c r="M2906" s="31"/>
      <c r="N2906" s="31"/>
      <c r="O2906" s="31"/>
      <c r="P2906" s="31"/>
      <c r="Q2906" s="31"/>
      <c r="R2906" s="31"/>
    </row>
    <row r="2907" spans="6:18" x14ac:dyDescent="0.25">
      <c r="F2907" s="31"/>
      <c r="G2907" s="31"/>
      <c r="H2907" s="31"/>
      <c r="I2907" s="31"/>
      <c r="J2907" s="31"/>
      <c r="K2907" s="31"/>
      <c r="L2907" s="31"/>
      <c r="M2907" s="31"/>
      <c r="N2907" s="31"/>
      <c r="O2907" s="31"/>
      <c r="P2907" s="31"/>
      <c r="Q2907" s="31"/>
      <c r="R2907" s="31"/>
    </row>
    <row r="2908" spans="6:18" x14ac:dyDescent="0.25">
      <c r="F2908" s="31"/>
      <c r="G2908" s="31"/>
      <c r="H2908" s="31"/>
      <c r="I2908" s="31"/>
      <c r="J2908" s="31"/>
      <c r="K2908" s="31"/>
      <c r="L2908" s="31"/>
      <c r="M2908" s="31"/>
      <c r="N2908" s="31"/>
      <c r="O2908" s="31"/>
      <c r="P2908" s="31"/>
      <c r="Q2908" s="31"/>
      <c r="R2908" s="31"/>
    </row>
    <row r="2909" spans="6:18" x14ac:dyDescent="0.25">
      <c r="F2909" s="31"/>
      <c r="G2909" s="31"/>
      <c r="H2909" s="31"/>
      <c r="I2909" s="31"/>
      <c r="J2909" s="31"/>
      <c r="K2909" s="31"/>
      <c r="L2909" s="31"/>
      <c r="M2909" s="31"/>
      <c r="N2909" s="31"/>
      <c r="O2909" s="31"/>
      <c r="P2909" s="31"/>
      <c r="Q2909" s="31"/>
      <c r="R2909" s="31"/>
    </row>
    <row r="2910" spans="6:18" x14ac:dyDescent="0.25">
      <c r="F2910" s="31"/>
      <c r="G2910" s="31"/>
      <c r="H2910" s="31"/>
      <c r="I2910" s="31"/>
      <c r="J2910" s="31"/>
      <c r="K2910" s="31"/>
      <c r="L2910" s="31"/>
      <c r="M2910" s="31"/>
      <c r="N2910" s="31"/>
      <c r="O2910" s="31"/>
      <c r="P2910" s="31"/>
      <c r="Q2910" s="31"/>
      <c r="R2910" s="31"/>
    </row>
    <row r="2911" spans="6:18" x14ac:dyDescent="0.25">
      <c r="F2911" s="31"/>
      <c r="G2911" s="31"/>
      <c r="H2911" s="31"/>
      <c r="I2911" s="31"/>
      <c r="J2911" s="31"/>
      <c r="K2911" s="31"/>
      <c r="L2911" s="31"/>
      <c r="M2911" s="31"/>
      <c r="N2911" s="31"/>
      <c r="O2911" s="31"/>
      <c r="P2911" s="31"/>
      <c r="Q2911" s="31"/>
      <c r="R2911" s="31"/>
    </row>
    <row r="2912" spans="6:18" x14ac:dyDescent="0.25">
      <c r="F2912" s="31"/>
      <c r="G2912" s="31"/>
      <c r="H2912" s="31"/>
      <c r="I2912" s="31"/>
      <c r="J2912" s="31"/>
      <c r="K2912" s="31"/>
      <c r="L2912" s="31"/>
      <c r="M2912" s="31"/>
      <c r="N2912" s="31"/>
      <c r="O2912" s="31"/>
      <c r="P2912" s="31"/>
      <c r="Q2912" s="31"/>
      <c r="R2912" s="31"/>
    </row>
    <row r="2913" spans="6:18" x14ac:dyDescent="0.25">
      <c r="F2913" s="31"/>
      <c r="G2913" s="31"/>
      <c r="H2913" s="31"/>
      <c r="I2913" s="31"/>
      <c r="J2913" s="31"/>
      <c r="K2913" s="31"/>
      <c r="L2913" s="31"/>
      <c r="M2913" s="31"/>
      <c r="N2913" s="31"/>
      <c r="O2913" s="31"/>
      <c r="P2913" s="31"/>
      <c r="Q2913" s="31"/>
      <c r="R2913" s="31"/>
    </row>
    <row r="2914" spans="6:18" x14ac:dyDescent="0.25">
      <c r="F2914" s="31"/>
      <c r="G2914" s="31"/>
      <c r="H2914" s="31"/>
      <c r="I2914" s="31"/>
      <c r="J2914" s="31"/>
      <c r="K2914" s="31"/>
      <c r="L2914" s="31"/>
      <c r="M2914" s="31"/>
      <c r="N2914" s="31"/>
      <c r="O2914" s="31"/>
      <c r="P2914" s="31"/>
      <c r="Q2914" s="31"/>
      <c r="R2914" s="31"/>
    </row>
    <row r="2915" spans="6:18" x14ac:dyDescent="0.25">
      <c r="F2915" s="31"/>
      <c r="G2915" s="31"/>
      <c r="H2915" s="31"/>
      <c r="I2915" s="31"/>
      <c r="J2915" s="31"/>
      <c r="K2915" s="31"/>
      <c r="L2915" s="31"/>
      <c r="M2915" s="31"/>
      <c r="N2915" s="31"/>
      <c r="O2915" s="31"/>
      <c r="P2915" s="31"/>
      <c r="Q2915" s="31"/>
      <c r="R2915" s="31"/>
    </row>
    <row r="2916" spans="6:18" x14ac:dyDescent="0.25">
      <c r="F2916" s="31"/>
      <c r="G2916" s="31"/>
      <c r="H2916" s="31"/>
      <c r="I2916" s="31"/>
      <c r="J2916" s="31"/>
      <c r="K2916" s="31"/>
      <c r="L2916" s="31"/>
      <c r="M2916" s="31"/>
      <c r="N2916" s="31"/>
      <c r="O2916" s="31"/>
      <c r="P2916" s="31"/>
      <c r="Q2916" s="31"/>
      <c r="R2916" s="31"/>
    </row>
    <row r="2917" spans="6:18" x14ac:dyDescent="0.25">
      <c r="F2917" s="31"/>
      <c r="G2917" s="31"/>
      <c r="H2917" s="31"/>
      <c r="I2917" s="31"/>
      <c r="J2917" s="31"/>
      <c r="K2917" s="31"/>
      <c r="L2917" s="31"/>
      <c r="M2917" s="31"/>
      <c r="N2917" s="31"/>
      <c r="O2917" s="31"/>
      <c r="P2917" s="31"/>
      <c r="Q2917" s="31"/>
      <c r="R2917" s="31"/>
    </row>
    <row r="2918" spans="6:18" x14ac:dyDescent="0.25">
      <c r="F2918" s="31"/>
      <c r="G2918" s="31"/>
      <c r="H2918" s="31"/>
      <c r="I2918" s="31"/>
      <c r="J2918" s="31"/>
      <c r="K2918" s="31"/>
      <c r="L2918" s="31"/>
      <c r="M2918" s="31"/>
      <c r="N2918" s="31"/>
      <c r="O2918" s="31"/>
      <c r="P2918" s="31"/>
      <c r="Q2918" s="31"/>
      <c r="R2918" s="31"/>
    </row>
    <row r="2919" spans="6:18" x14ac:dyDescent="0.25">
      <c r="F2919" s="31"/>
      <c r="G2919" s="31"/>
      <c r="H2919" s="31"/>
      <c r="I2919" s="31"/>
      <c r="J2919" s="31"/>
      <c r="K2919" s="31"/>
      <c r="L2919" s="31"/>
      <c r="M2919" s="31"/>
      <c r="N2919" s="31"/>
      <c r="O2919" s="31"/>
      <c r="P2919" s="31"/>
      <c r="Q2919" s="31"/>
      <c r="R2919" s="31"/>
    </row>
    <row r="2920" spans="6:18" x14ac:dyDescent="0.25">
      <c r="F2920" s="31"/>
      <c r="G2920" s="31"/>
      <c r="H2920" s="31"/>
      <c r="I2920" s="31"/>
      <c r="J2920" s="31"/>
      <c r="K2920" s="31"/>
      <c r="L2920" s="31"/>
      <c r="M2920" s="31"/>
      <c r="N2920" s="31"/>
      <c r="O2920" s="31"/>
      <c r="P2920" s="31"/>
      <c r="Q2920" s="31"/>
      <c r="R2920" s="31"/>
    </row>
    <row r="2921" spans="6:18" x14ac:dyDescent="0.25">
      <c r="F2921" s="31"/>
      <c r="G2921" s="31"/>
      <c r="H2921" s="31"/>
      <c r="I2921" s="31"/>
      <c r="J2921" s="31"/>
      <c r="K2921" s="31"/>
      <c r="L2921" s="31"/>
      <c r="M2921" s="31"/>
      <c r="N2921" s="31"/>
      <c r="O2921" s="31"/>
      <c r="P2921" s="31"/>
      <c r="Q2921" s="31"/>
      <c r="R2921" s="31"/>
    </row>
    <row r="2922" spans="6:18" x14ac:dyDescent="0.25">
      <c r="F2922" s="31"/>
      <c r="G2922" s="31"/>
      <c r="H2922" s="31"/>
      <c r="I2922" s="31"/>
      <c r="J2922" s="31"/>
      <c r="K2922" s="31"/>
      <c r="L2922" s="31"/>
      <c r="M2922" s="31"/>
      <c r="N2922" s="31"/>
      <c r="O2922" s="31"/>
      <c r="P2922" s="31"/>
      <c r="Q2922" s="31"/>
      <c r="R2922" s="31"/>
    </row>
    <row r="2923" spans="6:18" x14ac:dyDescent="0.25">
      <c r="F2923" s="31"/>
      <c r="G2923" s="31"/>
      <c r="H2923" s="31"/>
      <c r="I2923" s="31"/>
      <c r="J2923" s="31"/>
      <c r="K2923" s="31"/>
      <c r="L2923" s="31"/>
      <c r="M2923" s="31"/>
      <c r="N2923" s="31"/>
      <c r="O2923" s="31"/>
      <c r="P2923" s="31"/>
      <c r="Q2923" s="31"/>
      <c r="R2923" s="31"/>
    </row>
    <row r="2924" spans="6:18" x14ac:dyDescent="0.25">
      <c r="F2924" s="31"/>
      <c r="G2924" s="31"/>
      <c r="H2924" s="31"/>
      <c r="I2924" s="31"/>
      <c r="J2924" s="31"/>
      <c r="K2924" s="31"/>
      <c r="L2924" s="31"/>
      <c r="M2924" s="31"/>
      <c r="N2924" s="31"/>
      <c r="O2924" s="31"/>
      <c r="P2924" s="31"/>
      <c r="Q2924" s="31"/>
      <c r="R2924" s="31"/>
    </row>
    <row r="2925" spans="6:18" x14ac:dyDescent="0.25">
      <c r="F2925" s="31"/>
      <c r="G2925" s="31"/>
      <c r="H2925" s="31"/>
      <c r="I2925" s="31"/>
      <c r="J2925" s="31"/>
      <c r="K2925" s="31"/>
      <c r="L2925" s="31"/>
      <c r="M2925" s="31"/>
      <c r="N2925" s="31"/>
      <c r="O2925" s="31"/>
      <c r="P2925" s="31"/>
      <c r="Q2925" s="31"/>
      <c r="R2925" s="31"/>
    </row>
    <row r="2926" spans="6:18" x14ac:dyDescent="0.25">
      <c r="F2926" s="31"/>
      <c r="G2926" s="31"/>
      <c r="H2926" s="31"/>
      <c r="I2926" s="31"/>
      <c r="J2926" s="31"/>
      <c r="K2926" s="31"/>
      <c r="L2926" s="31"/>
      <c r="M2926" s="31"/>
      <c r="N2926" s="31"/>
      <c r="O2926" s="31"/>
      <c r="P2926" s="31"/>
      <c r="Q2926" s="31"/>
      <c r="R2926" s="31"/>
    </row>
    <row r="2927" spans="6:18" x14ac:dyDescent="0.25">
      <c r="F2927" s="31"/>
      <c r="G2927" s="31"/>
      <c r="H2927" s="31"/>
      <c r="I2927" s="31"/>
      <c r="J2927" s="31"/>
      <c r="K2927" s="31"/>
      <c r="L2927" s="31"/>
      <c r="M2927" s="31"/>
      <c r="N2927" s="31"/>
      <c r="O2927" s="31"/>
      <c r="P2927" s="31"/>
      <c r="Q2927" s="31"/>
      <c r="R2927" s="31"/>
    </row>
    <row r="2928" spans="6:18" x14ac:dyDescent="0.25">
      <c r="F2928" s="31"/>
      <c r="G2928" s="31"/>
      <c r="H2928" s="31"/>
      <c r="I2928" s="31"/>
      <c r="J2928" s="31"/>
      <c r="K2928" s="31"/>
      <c r="L2928" s="31"/>
      <c r="M2928" s="31"/>
      <c r="N2928" s="31"/>
      <c r="O2928" s="31"/>
      <c r="P2928" s="31"/>
      <c r="Q2928" s="31"/>
      <c r="R2928" s="31"/>
    </row>
    <row r="2929" spans="6:18" x14ac:dyDescent="0.25">
      <c r="F2929" s="31"/>
      <c r="G2929" s="31"/>
      <c r="H2929" s="31"/>
      <c r="I2929" s="31"/>
      <c r="J2929" s="31"/>
      <c r="K2929" s="31"/>
      <c r="L2929" s="31"/>
      <c r="M2929" s="31"/>
      <c r="N2929" s="31"/>
      <c r="O2929" s="31"/>
      <c r="P2929" s="31"/>
      <c r="Q2929" s="31"/>
      <c r="R2929" s="31"/>
    </row>
    <row r="2930" spans="6:18" x14ac:dyDescent="0.25">
      <c r="F2930" s="31"/>
      <c r="G2930" s="31"/>
      <c r="H2930" s="31"/>
      <c r="I2930" s="31"/>
      <c r="J2930" s="31"/>
      <c r="K2930" s="31"/>
      <c r="L2930" s="31"/>
      <c r="M2930" s="31"/>
      <c r="N2930" s="31"/>
      <c r="O2930" s="31"/>
      <c r="P2930" s="31"/>
      <c r="Q2930" s="31"/>
      <c r="R2930" s="31"/>
    </row>
    <row r="2931" spans="6:18" x14ac:dyDescent="0.25">
      <c r="F2931" s="31"/>
      <c r="G2931" s="31"/>
      <c r="H2931" s="31"/>
      <c r="I2931" s="31"/>
      <c r="J2931" s="31"/>
      <c r="K2931" s="31"/>
      <c r="L2931" s="31"/>
      <c r="M2931" s="31"/>
      <c r="N2931" s="31"/>
      <c r="O2931" s="31"/>
      <c r="P2931" s="31"/>
      <c r="Q2931" s="31"/>
      <c r="R2931" s="31"/>
    </row>
    <row r="2932" spans="6:18" x14ac:dyDescent="0.25">
      <c r="F2932" s="31"/>
      <c r="G2932" s="31"/>
      <c r="H2932" s="31"/>
      <c r="I2932" s="31"/>
      <c r="J2932" s="31"/>
      <c r="K2932" s="31"/>
      <c r="L2932" s="31"/>
      <c r="M2932" s="31"/>
      <c r="N2932" s="31"/>
      <c r="O2932" s="31"/>
      <c r="P2932" s="31"/>
      <c r="Q2932" s="31"/>
      <c r="R2932" s="31"/>
    </row>
    <row r="2933" spans="6:18" x14ac:dyDescent="0.25">
      <c r="F2933" s="31"/>
      <c r="G2933" s="31"/>
      <c r="H2933" s="31"/>
      <c r="I2933" s="31"/>
      <c r="J2933" s="31"/>
      <c r="K2933" s="31"/>
      <c r="L2933" s="31"/>
      <c r="M2933" s="31"/>
      <c r="N2933" s="31"/>
      <c r="O2933" s="31"/>
      <c r="P2933" s="31"/>
      <c r="Q2933" s="31"/>
      <c r="R2933" s="31"/>
    </row>
    <row r="2934" spans="6:18" x14ac:dyDescent="0.25">
      <c r="F2934" s="31"/>
      <c r="G2934" s="31"/>
      <c r="H2934" s="31"/>
      <c r="I2934" s="31"/>
      <c r="J2934" s="31"/>
      <c r="K2934" s="31"/>
      <c r="L2934" s="31"/>
      <c r="M2934" s="31"/>
      <c r="N2934" s="31"/>
      <c r="O2934" s="31"/>
      <c r="P2934" s="31"/>
      <c r="Q2934" s="31"/>
      <c r="R2934" s="31"/>
    </row>
    <row r="2935" spans="6:18" x14ac:dyDescent="0.25">
      <c r="F2935" s="31"/>
      <c r="G2935" s="31"/>
      <c r="H2935" s="31"/>
      <c r="I2935" s="31"/>
      <c r="J2935" s="31"/>
      <c r="K2935" s="31"/>
      <c r="L2935" s="31"/>
      <c r="M2935" s="31"/>
      <c r="N2935" s="31"/>
      <c r="O2935" s="31"/>
      <c r="P2935" s="31"/>
      <c r="Q2935" s="31"/>
      <c r="R2935" s="31"/>
    </row>
    <row r="2936" spans="6:18" x14ac:dyDescent="0.25">
      <c r="F2936" s="31"/>
      <c r="G2936" s="31"/>
      <c r="H2936" s="31"/>
      <c r="I2936" s="31"/>
      <c r="J2936" s="31"/>
      <c r="K2936" s="31"/>
      <c r="L2936" s="31"/>
      <c r="M2936" s="31"/>
      <c r="N2936" s="31"/>
      <c r="O2936" s="31"/>
      <c r="P2936" s="31"/>
      <c r="Q2936" s="31"/>
      <c r="R2936" s="31"/>
    </row>
    <row r="2937" spans="6:18" x14ac:dyDescent="0.25">
      <c r="F2937" s="31"/>
      <c r="G2937" s="31"/>
      <c r="H2937" s="31"/>
      <c r="I2937" s="31"/>
      <c r="J2937" s="31"/>
      <c r="K2937" s="31"/>
      <c r="L2937" s="31"/>
      <c r="M2937" s="31"/>
      <c r="N2937" s="31"/>
      <c r="O2937" s="31"/>
      <c r="P2937" s="31"/>
      <c r="Q2937" s="31"/>
      <c r="R2937" s="31"/>
    </row>
    <row r="2938" spans="6:18" x14ac:dyDescent="0.25">
      <c r="F2938" s="31"/>
      <c r="G2938" s="31"/>
      <c r="H2938" s="31"/>
      <c r="I2938" s="31"/>
      <c r="J2938" s="31"/>
      <c r="K2938" s="31"/>
      <c r="L2938" s="31"/>
      <c r="M2938" s="31"/>
      <c r="N2938" s="31"/>
      <c r="O2938" s="31"/>
      <c r="P2938" s="31"/>
      <c r="Q2938" s="31"/>
      <c r="R2938" s="31"/>
    </row>
    <row r="2939" spans="6:18" x14ac:dyDescent="0.25">
      <c r="F2939" s="31"/>
      <c r="G2939" s="31"/>
      <c r="H2939" s="31"/>
      <c r="I2939" s="31"/>
      <c r="J2939" s="31"/>
      <c r="K2939" s="31"/>
      <c r="L2939" s="31"/>
      <c r="M2939" s="31"/>
      <c r="N2939" s="31"/>
      <c r="O2939" s="31"/>
      <c r="P2939" s="31"/>
      <c r="Q2939" s="31"/>
      <c r="R2939" s="31"/>
    </row>
    <row r="2940" spans="6:18" x14ac:dyDescent="0.25">
      <c r="F2940" s="31"/>
      <c r="G2940" s="31"/>
      <c r="H2940" s="31"/>
      <c r="I2940" s="31"/>
      <c r="J2940" s="31"/>
      <c r="K2940" s="31"/>
      <c r="L2940" s="31"/>
      <c r="M2940" s="31"/>
      <c r="N2940" s="31"/>
      <c r="O2940" s="31"/>
      <c r="P2940" s="31"/>
      <c r="Q2940" s="31"/>
      <c r="R2940" s="31"/>
    </row>
    <row r="2941" spans="6:18" x14ac:dyDescent="0.25">
      <c r="F2941" s="31"/>
      <c r="G2941" s="31"/>
      <c r="H2941" s="31"/>
      <c r="I2941" s="31"/>
      <c r="J2941" s="31"/>
      <c r="K2941" s="31"/>
      <c r="L2941" s="31"/>
      <c r="M2941" s="31"/>
      <c r="N2941" s="31"/>
      <c r="O2941" s="31"/>
      <c r="P2941" s="31"/>
      <c r="Q2941" s="31"/>
      <c r="R2941" s="31"/>
    </row>
    <row r="2942" spans="6:18" x14ac:dyDescent="0.25">
      <c r="F2942" s="31"/>
      <c r="G2942" s="31"/>
      <c r="H2942" s="31"/>
      <c r="I2942" s="31"/>
      <c r="J2942" s="31"/>
      <c r="K2942" s="31"/>
      <c r="L2942" s="31"/>
      <c r="M2942" s="31"/>
      <c r="N2942" s="31"/>
      <c r="O2942" s="31"/>
      <c r="P2942" s="31"/>
      <c r="Q2942" s="31"/>
      <c r="R2942" s="31"/>
    </row>
    <row r="2943" spans="6:18" x14ac:dyDescent="0.25">
      <c r="F2943" s="31"/>
      <c r="G2943" s="31"/>
      <c r="H2943" s="31"/>
      <c r="I2943" s="31"/>
      <c r="J2943" s="31"/>
      <c r="K2943" s="31"/>
      <c r="L2943" s="31"/>
      <c r="M2943" s="31"/>
      <c r="N2943" s="31"/>
      <c r="O2943" s="31"/>
      <c r="P2943" s="31"/>
      <c r="Q2943" s="31"/>
      <c r="R2943" s="31"/>
    </row>
    <row r="2944" spans="6:18" x14ac:dyDescent="0.25">
      <c r="F2944" s="31"/>
      <c r="G2944" s="31"/>
      <c r="H2944" s="31"/>
      <c r="I2944" s="31"/>
      <c r="J2944" s="31"/>
      <c r="K2944" s="31"/>
      <c r="L2944" s="31"/>
      <c r="M2944" s="31"/>
      <c r="N2944" s="31"/>
      <c r="O2944" s="31"/>
      <c r="P2944" s="31"/>
      <c r="Q2944" s="31"/>
      <c r="R2944" s="31"/>
    </row>
    <row r="2945" spans="6:18" x14ac:dyDescent="0.25">
      <c r="F2945" s="31"/>
      <c r="G2945" s="31"/>
      <c r="H2945" s="31"/>
      <c r="I2945" s="31"/>
      <c r="J2945" s="31"/>
      <c r="K2945" s="31"/>
      <c r="L2945" s="31"/>
      <c r="M2945" s="31"/>
      <c r="N2945" s="31"/>
      <c r="O2945" s="31"/>
      <c r="P2945" s="31"/>
      <c r="Q2945" s="31"/>
      <c r="R2945" s="31"/>
    </row>
    <row r="2946" spans="6:18" x14ac:dyDescent="0.25">
      <c r="F2946" s="31"/>
      <c r="G2946" s="31"/>
      <c r="H2946" s="31"/>
      <c r="I2946" s="31"/>
      <c r="J2946" s="31"/>
      <c r="K2946" s="31"/>
      <c r="L2946" s="31"/>
      <c r="M2946" s="31"/>
      <c r="N2946" s="31"/>
      <c r="O2946" s="31"/>
      <c r="P2946" s="31"/>
      <c r="Q2946" s="31"/>
      <c r="R2946" s="31"/>
    </row>
    <row r="2947" spans="6:18" x14ac:dyDescent="0.25">
      <c r="F2947" s="31"/>
      <c r="G2947" s="31"/>
      <c r="H2947" s="31"/>
      <c r="I2947" s="31"/>
      <c r="J2947" s="31"/>
      <c r="K2947" s="31"/>
      <c r="L2947" s="31"/>
      <c r="M2947" s="31"/>
      <c r="N2947" s="31"/>
      <c r="O2947" s="31"/>
      <c r="P2947" s="31"/>
      <c r="Q2947" s="31"/>
      <c r="R2947" s="31"/>
    </row>
    <row r="2948" spans="6:18" x14ac:dyDescent="0.25">
      <c r="F2948" s="31"/>
      <c r="G2948" s="31"/>
      <c r="H2948" s="31"/>
      <c r="I2948" s="31"/>
      <c r="J2948" s="31"/>
      <c r="K2948" s="31"/>
      <c r="L2948" s="31"/>
      <c r="M2948" s="31"/>
      <c r="N2948" s="31"/>
      <c r="O2948" s="31"/>
      <c r="P2948" s="31"/>
      <c r="Q2948" s="31"/>
      <c r="R2948" s="31"/>
    </row>
    <row r="2949" spans="6:18" x14ac:dyDescent="0.25">
      <c r="F2949" s="31"/>
      <c r="G2949" s="31"/>
      <c r="H2949" s="31"/>
      <c r="I2949" s="31"/>
      <c r="J2949" s="31"/>
      <c r="K2949" s="31"/>
      <c r="L2949" s="31"/>
      <c r="M2949" s="31"/>
      <c r="N2949" s="31"/>
      <c r="O2949" s="31"/>
      <c r="P2949" s="31"/>
      <c r="Q2949" s="31"/>
      <c r="R2949" s="31"/>
    </row>
    <row r="2950" spans="6:18" x14ac:dyDescent="0.25">
      <c r="F2950" s="31"/>
      <c r="G2950" s="31"/>
      <c r="H2950" s="31"/>
      <c r="I2950" s="31"/>
      <c r="J2950" s="31"/>
      <c r="K2950" s="31"/>
      <c r="L2950" s="31"/>
      <c r="M2950" s="31"/>
      <c r="N2950" s="31"/>
      <c r="O2950" s="31"/>
      <c r="P2950" s="31"/>
      <c r="Q2950" s="31"/>
      <c r="R2950" s="31"/>
    </row>
    <row r="2951" spans="6:18" x14ac:dyDescent="0.25">
      <c r="F2951" s="31"/>
      <c r="G2951" s="31"/>
      <c r="H2951" s="31"/>
      <c r="I2951" s="31"/>
      <c r="J2951" s="31"/>
      <c r="K2951" s="31"/>
      <c r="L2951" s="31"/>
      <c r="M2951" s="31"/>
      <c r="N2951" s="31"/>
      <c r="O2951" s="31"/>
      <c r="P2951" s="31"/>
      <c r="Q2951" s="31"/>
      <c r="R2951" s="31"/>
    </row>
    <row r="2952" spans="6:18" x14ac:dyDescent="0.25">
      <c r="F2952" s="31"/>
      <c r="G2952" s="31"/>
      <c r="H2952" s="31"/>
      <c r="I2952" s="31"/>
      <c r="J2952" s="31"/>
      <c r="K2952" s="31"/>
      <c r="L2952" s="31"/>
      <c r="M2952" s="31"/>
      <c r="N2952" s="31"/>
      <c r="O2952" s="31"/>
      <c r="P2952" s="31"/>
      <c r="Q2952" s="31"/>
      <c r="R2952" s="31"/>
    </row>
    <row r="2953" spans="6:18" x14ac:dyDescent="0.25">
      <c r="F2953" s="31"/>
      <c r="G2953" s="31"/>
      <c r="H2953" s="31"/>
      <c r="I2953" s="31"/>
      <c r="J2953" s="31"/>
      <c r="K2953" s="31"/>
      <c r="L2953" s="31"/>
      <c r="M2953" s="31"/>
      <c r="N2953" s="31"/>
      <c r="O2953" s="31"/>
      <c r="P2953" s="31"/>
      <c r="Q2953" s="31"/>
      <c r="R2953" s="31"/>
    </row>
    <row r="2954" spans="6:18" x14ac:dyDescent="0.25">
      <c r="F2954" s="31"/>
      <c r="G2954" s="31"/>
      <c r="H2954" s="31"/>
      <c r="I2954" s="31"/>
      <c r="J2954" s="31"/>
      <c r="K2954" s="31"/>
      <c r="L2954" s="31"/>
      <c r="M2954" s="31"/>
      <c r="N2954" s="31"/>
      <c r="O2954" s="31"/>
      <c r="P2954" s="31"/>
      <c r="Q2954" s="31"/>
      <c r="R2954" s="31"/>
    </row>
    <row r="2955" spans="6:18" x14ac:dyDescent="0.25">
      <c r="F2955" s="31"/>
      <c r="G2955" s="31"/>
      <c r="H2955" s="31"/>
      <c r="I2955" s="31"/>
      <c r="J2955" s="31"/>
      <c r="K2955" s="31"/>
      <c r="L2955" s="31"/>
      <c r="M2955" s="31"/>
      <c r="N2955" s="31"/>
      <c r="O2955" s="31"/>
      <c r="P2955" s="31"/>
      <c r="Q2955" s="31"/>
      <c r="R2955" s="31"/>
    </row>
    <row r="2956" spans="6:18" x14ac:dyDescent="0.25">
      <c r="F2956" s="31"/>
      <c r="G2956" s="31"/>
      <c r="H2956" s="31"/>
      <c r="I2956" s="31"/>
      <c r="J2956" s="31"/>
      <c r="K2956" s="31"/>
      <c r="L2956" s="31"/>
      <c r="M2956" s="31"/>
      <c r="N2956" s="31"/>
      <c r="O2956" s="31"/>
      <c r="P2956" s="31"/>
      <c r="Q2956" s="31"/>
      <c r="R2956" s="31"/>
    </row>
    <row r="2957" spans="6:18" x14ac:dyDescent="0.25">
      <c r="F2957" s="31"/>
      <c r="G2957" s="31"/>
      <c r="H2957" s="31"/>
      <c r="I2957" s="31"/>
      <c r="J2957" s="31"/>
      <c r="K2957" s="31"/>
      <c r="L2957" s="31"/>
      <c r="M2957" s="31"/>
      <c r="N2957" s="31"/>
      <c r="O2957" s="31"/>
      <c r="P2957" s="31"/>
      <c r="Q2957" s="31"/>
      <c r="R2957" s="31"/>
    </row>
    <row r="2958" spans="6:18" x14ac:dyDescent="0.25">
      <c r="F2958" s="31"/>
      <c r="G2958" s="31"/>
      <c r="H2958" s="31"/>
      <c r="I2958" s="31"/>
      <c r="J2958" s="31"/>
      <c r="K2958" s="31"/>
      <c r="L2958" s="31"/>
      <c r="M2958" s="31"/>
      <c r="N2958" s="31"/>
      <c r="O2958" s="31"/>
      <c r="P2958" s="31"/>
      <c r="Q2958" s="31"/>
      <c r="R2958" s="31"/>
    </row>
    <row r="2959" spans="6:18" x14ac:dyDescent="0.25">
      <c r="F2959" s="31"/>
      <c r="G2959" s="31"/>
      <c r="H2959" s="31"/>
      <c r="I2959" s="31"/>
      <c r="J2959" s="31"/>
      <c r="K2959" s="31"/>
      <c r="L2959" s="31"/>
      <c r="M2959" s="31"/>
      <c r="N2959" s="31"/>
      <c r="O2959" s="31"/>
      <c r="P2959" s="31"/>
      <c r="Q2959" s="31"/>
      <c r="R2959" s="31"/>
    </row>
    <row r="2960" spans="6:18" x14ac:dyDescent="0.25">
      <c r="F2960" s="31"/>
      <c r="G2960" s="31"/>
      <c r="H2960" s="31"/>
      <c r="I2960" s="31"/>
      <c r="J2960" s="31"/>
      <c r="K2960" s="31"/>
      <c r="L2960" s="31"/>
      <c r="M2960" s="31"/>
      <c r="N2960" s="31"/>
      <c r="O2960" s="31"/>
      <c r="P2960" s="31"/>
      <c r="Q2960" s="31"/>
      <c r="R2960" s="31"/>
    </row>
    <row r="2961" spans="6:18" x14ac:dyDescent="0.25">
      <c r="F2961" s="31"/>
      <c r="G2961" s="31"/>
      <c r="H2961" s="31"/>
      <c r="I2961" s="31"/>
      <c r="J2961" s="31"/>
      <c r="K2961" s="31"/>
      <c r="L2961" s="31"/>
      <c r="M2961" s="31"/>
      <c r="N2961" s="31"/>
      <c r="O2961" s="31"/>
      <c r="P2961" s="31"/>
      <c r="Q2961" s="31"/>
      <c r="R2961" s="31"/>
    </row>
    <row r="2962" spans="6:18" x14ac:dyDescent="0.25">
      <c r="F2962" s="31"/>
      <c r="G2962" s="31"/>
      <c r="H2962" s="31"/>
      <c r="I2962" s="31"/>
      <c r="J2962" s="31"/>
      <c r="K2962" s="31"/>
      <c r="L2962" s="31"/>
      <c r="M2962" s="31"/>
      <c r="N2962" s="31"/>
      <c r="O2962" s="31"/>
      <c r="P2962" s="31"/>
      <c r="Q2962" s="31"/>
      <c r="R2962" s="31"/>
    </row>
    <row r="2963" spans="6:18" x14ac:dyDescent="0.25">
      <c r="F2963" s="31"/>
      <c r="G2963" s="31"/>
      <c r="H2963" s="31"/>
      <c r="I2963" s="31"/>
      <c r="J2963" s="31"/>
      <c r="K2963" s="31"/>
      <c r="L2963" s="31"/>
      <c r="M2963" s="31"/>
      <c r="N2963" s="31"/>
      <c r="O2963" s="31"/>
      <c r="P2963" s="31"/>
      <c r="Q2963" s="31"/>
      <c r="R2963" s="31"/>
    </row>
    <row r="2964" spans="6:18" x14ac:dyDescent="0.25">
      <c r="F2964" s="31"/>
      <c r="G2964" s="31"/>
      <c r="H2964" s="31"/>
      <c r="I2964" s="31"/>
      <c r="J2964" s="31"/>
      <c r="K2964" s="31"/>
      <c r="L2964" s="31"/>
      <c r="M2964" s="31"/>
      <c r="N2964" s="31"/>
      <c r="O2964" s="31"/>
      <c r="P2964" s="31"/>
      <c r="Q2964" s="31"/>
      <c r="R2964" s="31"/>
    </row>
    <row r="2965" spans="6:18" x14ac:dyDescent="0.25">
      <c r="F2965" s="31"/>
      <c r="G2965" s="31"/>
      <c r="H2965" s="31"/>
      <c r="I2965" s="31"/>
      <c r="J2965" s="31"/>
      <c r="K2965" s="31"/>
      <c r="L2965" s="31"/>
      <c r="M2965" s="31"/>
      <c r="N2965" s="31"/>
      <c r="O2965" s="31"/>
      <c r="P2965" s="31"/>
      <c r="Q2965" s="31"/>
      <c r="R2965" s="31"/>
    </row>
    <row r="2966" spans="6:18" x14ac:dyDescent="0.25">
      <c r="F2966" s="31"/>
      <c r="G2966" s="31"/>
      <c r="H2966" s="31"/>
      <c r="I2966" s="31"/>
      <c r="J2966" s="31"/>
      <c r="K2966" s="31"/>
      <c r="L2966" s="31"/>
      <c r="M2966" s="31"/>
      <c r="N2966" s="31"/>
      <c r="O2966" s="31"/>
      <c r="P2966" s="31"/>
      <c r="Q2966" s="31"/>
      <c r="R2966" s="31"/>
    </row>
    <row r="2967" spans="6:18" x14ac:dyDescent="0.25">
      <c r="F2967" s="31"/>
      <c r="G2967" s="31"/>
      <c r="H2967" s="31"/>
      <c r="I2967" s="31"/>
      <c r="J2967" s="31"/>
      <c r="K2967" s="31"/>
      <c r="L2967" s="31"/>
      <c r="M2967" s="31"/>
      <c r="N2967" s="31"/>
      <c r="O2967" s="31"/>
      <c r="P2967" s="31"/>
      <c r="Q2967" s="31"/>
      <c r="R2967" s="31"/>
    </row>
    <row r="2968" spans="6:18" x14ac:dyDescent="0.25">
      <c r="F2968" s="31"/>
      <c r="G2968" s="31"/>
      <c r="H2968" s="31"/>
      <c r="I2968" s="31"/>
      <c r="J2968" s="31"/>
      <c r="K2968" s="31"/>
      <c r="L2968" s="31"/>
      <c r="M2968" s="31"/>
      <c r="N2968" s="31"/>
      <c r="O2968" s="31"/>
      <c r="P2968" s="31"/>
      <c r="Q2968" s="31"/>
      <c r="R2968" s="31"/>
    </row>
    <row r="2969" spans="6:18" x14ac:dyDescent="0.25">
      <c r="F2969" s="31"/>
      <c r="G2969" s="31"/>
      <c r="H2969" s="31"/>
      <c r="I2969" s="31"/>
      <c r="J2969" s="31"/>
      <c r="K2969" s="31"/>
      <c r="L2969" s="31"/>
      <c r="M2969" s="31"/>
      <c r="N2969" s="31"/>
      <c r="O2969" s="31"/>
      <c r="P2969" s="31"/>
      <c r="Q2969" s="31"/>
      <c r="R2969" s="31"/>
    </row>
    <row r="2970" spans="6:18" x14ac:dyDescent="0.25">
      <c r="F2970" s="31"/>
      <c r="G2970" s="31"/>
      <c r="H2970" s="31"/>
      <c r="I2970" s="31"/>
      <c r="J2970" s="31"/>
      <c r="K2970" s="31"/>
      <c r="L2970" s="31"/>
      <c r="M2970" s="31"/>
      <c r="N2970" s="31"/>
      <c r="O2970" s="31"/>
      <c r="P2970" s="31"/>
      <c r="Q2970" s="31"/>
      <c r="R2970" s="31"/>
    </row>
    <row r="2971" spans="6:18" x14ac:dyDescent="0.25">
      <c r="F2971" s="31"/>
      <c r="G2971" s="31"/>
      <c r="H2971" s="31"/>
      <c r="I2971" s="31"/>
      <c r="J2971" s="31"/>
      <c r="K2971" s="31"/>
      <c r="L2971" s="31"/>
      <c r="M2971" s="31"/>
      <c r="N2971" s="31"/>
      <c r="O2971" s="31"/>
      <c r="P2971" s="31"/>
      <c r="Q2971" s="31"/>
      <c r="R2971" s="31"/>
    </row>
    <row r="2972" spans="6:18" x14ac:dyDescent="0.25">
      <c r="F2972" s="31"/>
      <c r="G2972" s="31"/>
      <c r="H2972" s="31"/>
      <c r="I2972" s="31"/>
      <c r="J2972" s="31"/>
      <c r="K2972" s="31"/>
      <c r="L2972" s="31"/>
      <c r="M2972" s="31"/>
      <c r="N2972" s="31"/>
      <c r="O2972" s="31"/>
      <c r="P2972" s="31"/>
      <c r="Q2972" s="31"/>
      <c r="R2972" s="31"/>
    </row>
    <row r="2973" spans="6:18" x14ac:dyDescent="0.25">
      <c r="F2973" s="31"/>
      <c r="G2973" s="31"/>
      <c r="H2973" s="31"/>
      <c r="I2973" s="31"/>
      <c r="J2973" s="31"/>
      <c r="K2973" s="31"/>
      <c r="L2973" s="31"/>
      <c r="M2973" s="31"/>
      <c r="N2973" s="31"/>
      <c r="O2973" s="31"/>
      <c r="P2973" s="31"/>
      <c r="Q2973" s="31"/>
      <c r="R2973" s="31"/>
    </row>
    <row r="2974" spans="6:18" x14ac:dyDescent="0.25">
      <c r="F2974" s="31"/>
      <c r="G2974" s="31"/>
      <c r="H2974" s="31"/>
      <c r="I2974" s="31"/>
      <c r="J2974" s="31"/>
      <c r="K2974" s="31"/>
      <c r="L2974" s="31"/>
      <c r="M2974" s="31"/>
      <c r="N2974" s="31"/>
      <c r="O2974" s="31"/>
      <c r="P2974" s="31"/>
      <c r="Q2974" s="31"/>
      <c r="R2974" s="31"/>
    </row>
    <row r="2975" spans="6:18" x14ac:dyDescent="0.25">
      <c r="F2975" s="31"/>
      <c r="G2975" s="31"/>
      <c r="H2975" s="31"/>
      <c r="I2975" s="31"/>
      <c r="J2975" s="31"/>
      <c r="K2975" s="31"/>
      <c r="L2975" s="31"/>
      <c r="M2975" s="31"/>
      <c r="N2975" s="31"/>
      <c r="O2975" s="31"/>
      <c r="P2975" s="31"/>
      <c r="Q2975" s="31"/>
      <c r="R2975" s="31"/>
    </row>
    <row r="2976" spans="6:18" x14ac:dyDescent="0.25">
      <c r="F2976" s="31"/>
      <c r="G2976" s="31"/>
      <c r="H2976" s="31"/>
      <c r="I2976" s="31"/>
      <c r="J2976" s="31"/>
      <c r="K2976" s="31"/>
      <c r="L2976" s="31"/>
      <c r="M2976" s="31"/>
      <c r="N2976" s="31"/>
      <c r="O2976" s="31"/>
      <c r="P2976" s="31"/>
      <c r="Q2976" s="31"/>
      <c r="R2976" s="31"/>
    </row>
    <row r="2977" spans="6:18" x14ac:dyDescent="0.25">
      <c r="F2977" s="31"/>
      <c r="G2977" s="31"/>
      <c r="H2977" s="31"/>
      <c r="I2977" s="31"/>
      <c r="J2977" s="31"/>
      <c r="K2977" s="31"/>
      <c r="L2977" s="31"/>
      <c r="M2977" s="31"/>
      <c r="N2977" s="31"/>
      <c r="O2977" s="31"/>
      <c r="P2977" s="31"/>
      <c r="Q2977" s="31"/>
      <c r="R2977" s="31"/>
    </row>
    <row r="2978" spans="6:18" x14ac:dyDescent="0.25">
      <c r="F2978" s="31"/>
      <c r="G2978" s="31"/>
      <c r="H2978" s="31"/>
      <c r="I2978" s="31"/>
      <c r="J2978" s="31"/>
      <c r="K2978" s="31"/>
      <c r="L2978" s="31"/>
      <c r="M2978" s="31"/>
      <c r="N2978" s="31"/>
      <c r="O2978" s="31"/>
      <c r="P2978" s="31"/>
      <c r="Q2978" s="31"/>
      <c r="R2978" s="31"/>
    </row>
    <row r="2979" spans="6:18" x14ac:dyDescent="0.25">
      <c r="F2979" s="31"/>
      <c r="G2979" s="31"/>
      <c r="H2979" s="31"/>
      <c r="I2979" s="31"/>
      <c r="J2979" s="31"/>
      <c r="K2979" s="31"/>
      <c r="L2979" s="31"/>
      <c r="M2979" s="31"/>
      <c r="N2979" s="31"/>
      <c r="O2979" s="31"/>
      <c r="P2979" s="31"/>
      <c r="Q2979" s="31"/>
      <c r="R2979" s="31"/>
    </row>
    <row r="2980" spans="6:18" x14ac:dyDescent="0.25">
      <c r="F2980" s="31"/>
      <c r="G2980" s="31"/>
      <c r="H2980" s="31"/>
      <c r="I2980" s="31"/>
      <c r="J2980" s="31"/>
      <c r="K2980" s="31"/>
      <c r="L2980" s="31"/>
      <c r="M2980" s="31"/>
      <c r="N2980" s="31"/>
      <c r="O2980" s="31"/>
      <c r="P2980" s="31"/>
      <c r="Q2980" s="31"/>
      <c r="R2980" s="31"/>
    </row>
    <row r="2981" spans="6:18" x14ac:dyDescent="0.25">
      <c r="F2981" s="31"/>
      <c r="G2981" s="31"/>
      <c r="H2981" s="31"/>
      <c r="I2981" s="31"/>
      <c r="J2981" s="31"/>
      <c r="K2981" s="31"/>
      <c r="L2981" s="31"/>
      <c r="M2981" s="31"/>
      <c r="N2981" s="31"/>
      <c r="O2981" s="31"/>
      <c r="P2981" s="31"/>
      <c r="Q2981" s="31"/>
      <c r="R2981" s="31"/>
    </row>
    <row r="2982" spans="6:18" x14ac:dyDescent="0.25">
      <c r="F2982" s="31"/>
      <c r="G2982" s="31"/>
      <c r="H2982" s="31"/>
      <c r="I2982" s="31"/>
      <c r="J2982" s="31"/>
      <c r="K2982" s="31"/>
      <c r="L2982" s="31"/>
      <c r="M2982" s="31"/>
      <c r="N2982" s="31"/>
      <c r="O2982" s="31"/>
      <c r="P2982" s="31"/>
      <c r="Q2982" s="31"/>
      <c r="R2982" s="31"/>
    </row>
    <row r="2983" spans="6:18" x14ac:dyDescent="0.25">
      <c r="F2983" s="31"/>
      <c r="G2983" s="31"/>
      <c r="H2983" s="31"/>
      <c r="I2983" s="31"/>
      <c r="J2983" s="31"/>
      <c r="K2983" s="31"/>
      <c r="L2983" s="31"/>
      <c r="M2983" s="31"/>
      <c r="N2983" s="31"/>
      <c r="O2983" s="31"/>
      <c r="P2983" s="31"/>
      <c r="Q2983" s="31"/>
      <c r="R2983" s="31"/>
    </row>
    <row r="2984" spans="6:18" x14ac:dyDescent="0.25">
      <c r="F2984" s="31"/>
      <c r="G2984" s="31"/>
      <c r="H2984" s="31"/>
      <c r="I2984" s="31"/>
      <c r="J2984" s="31"/>
      <c r="K2984" s="31"/>
      <c r="L2984" s="31"/>
      <c r="M2984" s="31"/>
      <c r="N2984" s="31"/>
      <c r="O2984" s="31"/>
      <c r="P2984" s="31"/>
      <c r="Q2984" s="31"/>
      <c r="R2984" s="31"/>
    </row>
    <row r="2985" spans="6:18" x14ac:dyDescent="0.25">
      <c r="F2985" s="31"/>
      <c r="G2985" s="31"/>
      <c r="H2985" s="31"/>
      <c r="I2985" s="31"/>
      <c r="J2985" s="31"/>
      <c r="K2985" s="31"/>
      <c r="L2985" s="31"/>
      <c r="M2985" s="31"/>
      <c r="N2985" s="31"/>
      <c r="O2985" s="31"/>
      <c r="P2985" s="31"/>
      <c r="Q2985" s="31"/>
      <c r="R2985" s="31"/>
    </row>
    <row r="2986" spans="6:18" x14ac:dyDescent="0.25">
      <c r="F2986" s="31"/>
      <c r="G2986" s="31"/>
      <c r="H2986" s="31"/>
      <c r="I2986" s="31"/>
      <c r="J2986" s="31"/>
      <c r="K2986" s="31"/>
      <c r="L2986" s="31"/>
      <c r="M2986" s="31"/>
      <c r="N2986" s="31"/>
      <c r="O2986" s="31"/>
      <c r="P2986" s="31"/>
      <c r="Q2986" s="31"/>
      <c r="R2986" s="31"/>
    </row>
    <row r="2987" spans="6:18" x14ac:dyDescent="0.25">
      <c r="F2987" s="31"/>
      <c r="G2987" s="31"/>
      <c r="H2987" s="31"/>
      <c r="I2987" s="31"/>
      <c r="J2987" s="31"/>
      <c r="K2987" s="31"/>
      <c r="L2987" s="31"/>
      <c r="M2987" s="31"/>
      <c r="N2987" s="31"/>
      <c r="O2987" s="31"/>
      <c r="P2987" s="31"/>
      <c r="Q2987" s="31"/>
      <c r="R2987" s="31"/>
    </row>
    <row r="2988" spans="6:18" x14ac:dyDescent="0.25">
      <c r="F2988" s="31"/>
      <c r="G2988" s="31"/>
      <c r="H2988" s="31"/>
      <c r="I2988" s="31"/>
      <c r="J2988" s="31"/>
      <c r="K2988" s="31"/>
      <c r="L2988" s="31"/>
      <c r="M2988" s="31"/>
      <c r="N2988" s="31"/>
      <c r="O2988" s="31"/>
      <c r="P2988" s="31"/>
      <c r="Q2988" s="31"/>
      <c r="R2988" s="31"/>
    </row>
    <row r="2989" spans="6:18" x14ac:dyDescent="0.25">
      <c r="F2989" s="31"/>
      <c r="G2989" s="31"/>
      <c r="H2989" s="31"/>
      <c r="I2989" s="31"/>
      <c r="J2989" s="31"/>
      <c r="K2989" s="31"/>
      <c r="L2989" s="31"/>
      <c r="M2989" s="31"/>
      <c r="N2989" s="31"/>
      <c r="O2989" s="31"/>
      <c r="P2989" s="31"/>
      <c r="Q2989" s="31"/>
      <c r="R2989" s="31"/>
    </row>
    <row r="2990" spans="6:18" x14ac:dyDescent="0.25">
      <c r="F2990" s="31"/>
      <c r="G2990" s="31"/>
      <c r="H2990" s="31"/>
      <c r="I2990" s="31"/>
      <c r="J2990" s="31"/>
      <c r="K2990" s="31"/>
      <c r="L2990" s="31"/>
      <c r="M2990" s="31"/>
      <c r="N2990" s="31"/>
      <c r="O2990" s="31"/>
      <c r="P2990" s="31"/>
      <c r="Q2990" s="31"/>
      <c r="R2990" s="31"/>
    </row>
    <row r="2991" spans="6:18" x14ac:dyDescent="0.25">
      <c r="F2991" s="31"/>
      <c r="G2991" s="31"/>
      <c r="H2991" s="31"/>
      <c r="I2991" s="31"/>
      <c r="J2991" s="31"/>
      <c r="K2991" s="31"/>
      <c r="L2991" s="31"/>
      <c r="M2991" s="31"/>
      <c r="N2991" s="31"/>
      <c r="O2991" s="31"/>
      <c r="P2991" s="31"/>
      <c r="Q2991" s="31"/>
      <c r="R2991" s="31"/>
    </row>
    <row r="2992" spans="6:18" x14ac:dyDescent="0.25">
      <c r="F2992" s="31"/>
      <c r="G2992" s="31"/>
      <c r="H2992" s="31"/>
      <c r="I2992" s="31"/>
      <c r="J2992" s="31"/>
      <c r="K2992" s="31"/>
      <c r="L2992" s="31"/>
      <c r="M2992" s="31"/>
      <c r="N2992" s="31"/>
      <c r="O2992" s="31"/>
      <c r="P2992" s="31"/>
      <c r="Q2992" s="31"/>
      <c r="R2992" s="31"/>
    </row>
    <row r="2993" spans="6:18" x14ac:dyDescent="0.25">
      <c r="F2993" s="31"/>
      <c r="G2993" s="31"/>
      <c r="H2993" s="31"/>
      <c r="I2993" s="31"/>
      <c r="J2993" s="31"/>
      <c r="K2993" s="31"/>
      <c r="L2993" s="31"/>
      <c r="M2993" s="31"/>
      <c r="N2993" s="31"/>
      <c r="O2993" s="31"/>
      <c r="P2993" s="31"/>
      <c r="Q2993" s="31"/>
      <c r="R2993" s="31"/>
    </row>
    <row r="2994" spans="6:18" x14ac:dyDescent="0.25">
      <c r="F2994" s="31"/>
      <c r="G2994" s="31"/>
      <c r="H2994" s="31"/>
      <c r="I2994" s="31"/>
      <c r="J2994" s="31"/>
      <c r="K2994" s="31"/>
      <c r="L2994" s="31"/>
      <c r="M2994" s="31"/>
      <c r="N2994" s="31"/>
      <c r="O2994" s="31"/>
      <c r="P2994" s="31"/>
      <c r="Q2994" s="31"/>
      <c r="R2994" s="31"/>
    </row>
    <row r="2995" spans="6:18" x14ac:dyDescent="0.25">
      <c r="F2995" s="31"/>
      <c r="G2995" s="31"/>
      <c r="H2995" s="31"/>
      <c r="I2995" s="31"/>
      <c r="J2995" s="31"/>
      <c r="K2995" s="31"/>
      <c r="L2995" s="31"/>
      <c r="M2995" s="31"/>
      <c r="N2995" s="31"/>
      <c r="O2995" s="31"/>
      <c r="P2995" s="31"/>
      <c r="Q2995" s="31"/>
      <c r="R2995" s="31"/>
    </row>
    <row r="2996" spans="6:18" x14ac:dyDescent="0.25">
      <c r="F2996" s="31"/>
      <c r="G2996" s="31"/>
      <c r="H2996" s="31"/>
      <c r="I2996" s="31"/>
      <c r="J2996" s="31"/>
      <c r="K2996" s="31"/>
      <c r="L2996" s="31"/>
      <c r="M2996" s="31"/>
      <c r="N2996" s="31"/>
      <c r="O2996" s="31"/>
      <c r="P2996" s="31"/>
      <c r="Q2996" s="31"/>
      <c r="R2996" s="31"/>
    </row>
    <row r="2997" spans="6:18" x14ac:dyDescent="0.25">
      <c r="F2997" s="31"/>
      <c r="G2997" s="31"/>
      <c r="H2997" s="31"/>
      <c r="I2997" s="31"/>
      <c r="J2997" s="31"/>
      <c r="K2997" s="31"/>
      <c r="L2997" s="31"/>
      <c r="M2997" s="31"/>
      <c r="N2997" s="31"/>
      <c r="O2997" s="31"/>
      <c r="P2997" s="31"/>
      <c r="Q2997" s="31"/>
      <c r="R2997" s="31"/>
    </row>
    <row r="2998" spans="6:18" x14ac:dyDescent="0.25">
      <c r="F2998" s="31"/>
      <c r="G2998" s="31"/>
      <c r="H2998" s="31"/>
      <c r="I2998" s="31"/>
      <c r="J2998" s="31"/>
      <c r="K2998" s="31"/>
      <c r="L2998" s="31"/>
      <c r="M2998" s="31"/>
      <c r="N2998" s="31"/>
      <c r="O2998" s="31"/>
      <c r="P2998" s="31"/>
      <c r="Q2998" s="31"/>
      <c r="R2998" s="31"/>
    </row>
    <row r="2999" spans="6:18" x14ac:dyDescent="0.25">
      <c r="F2999" s="31"/>
      <c r="G2999" s="31"/>
      <c r="H2999" s="31"/>
      <c r="I2999" s="31"/>
      <c r="J2999" s="31"/>
      <c r="K2999" s="31"/>
      <c r="L2999" s="31"/>
      <c r="M2999" s="31"/>
      <c r="N2999" s="31"/>
      <c r="O2999" s="31"/>
      <c r="P2999" s="31"/>
      <c r="Q2999" s="31"/>
      <c r="R2999" s="31"/>
    </row>
    <row r="3000" spans="6:18" x14ac:dyDescent="0.25">
      <c r="F3000" s="31"/>
      <c r="G3000" s="31"/>
      <c r="H3000" s="31"/>
      <c r="I3000" s="31"/>
      <c r="J3000" s="31"/>
      <c r="K3000" s="31"/>
      <c r="L3000" s="31"/>
      <c r="M3000" s="31"/>
      <c r="N3000" s="31"/>
      <c r="O3000" s="31"/>
      <c r="P3000" s="31"/>
      <c r="Q3000" s="31"/>
      <c r="R3000" s="31"/>
    </row>
    <row r="3001" spans="6:18" x14ac:dyDescent="0.25">
      <c r="F3001" s="31"/>
      <c r="G3001" s="31"/>
      <c r="H3001" s="31"/>
      <c r="I3001" s="31"/>
      <c r="J3001" s="31"/>
      <c r="K3001" s="31"/>
      <c r="L3001" s="31"/>
      <c r="M3001" s="31"/>
      <c r="N3001" s="31"/>
      <c r="O3001" s="31"/>
      <c r="P3001" s="31"/>
      <c r="Q3001" s="31"/>
      <c r="R3001" s="31"/>
    </row>
    <row r="3002" spans="6:18" x14ac:dyDescent="0.25">
      <c r="F3002" s="31"/>
      <c r="G3002" s="31"/>
      <c r="H3002" s="31"/>
      <c r="I3002" s="31"/>
      <c r="J3002" s="31"/>
      <c r="K3002" s="31"/>
      <c r="L3002" s="31"/>
      <c r="M3002" s="31"/>
      <c r="N3002" s="31"/>
      <c r="O3002" s="31"/>
      <c r="P3002" s="31"/>
      <c r="Q3002" s="31"/>
      <c r="R3002" s="31"/>
    </row>
    <row r="3003" spans="6:18" x14ac:dyDescent="0.25">
      <c r="F3003" s="31"/>
      <c r="G3003" s="31"/>
      <c r="H3003" s="31"/>
      <c r="I3003" s="31"/>
      <c r="J3003" s="31"/>
      <c r="K3003" s="31"/>
      <c r="L3003" s="31"/>
      <c r="M3003" s="31"/>
      <c r="N3003" s="31"/>
      <c r="O3003" s="31"/>
      <c r="P3003" s="31"/>
      <c r="Q3003" s="31"/>
      <c r="R3003" s="31"/>
    </row>
    <row r="3004" spans="6:18" x14ac:dyDescent="0.25">
      <c r="F3004" s="31"/>
      <c r="G3004" s="31"/>
      <c r="H3004" s="31"/>
      <c r="I3004" s="31"/>
      <c r="J3004" s="31"/>
      <c r="K3004" s="31"/>
      <c r="L3004" s="31"/>
      <c r="M3004" s="31"/>
      <c r="N3004" s="31"/>
      <c r="O3004" s="31"/>
      <c r="P3004" s="31"/>
      <c r="Q3004" s="31"/>
      <c r="R3004" s="31"/>
    </row>
    <row r="3005" spans="6:18" x14ac:dyDescent="0.25">
      <c r="F3005" s="31"/>
      <c r="G3005" s="31"/>
      <c r="H3005" s="31"/>
      <c r="I3005" s="31"/>
      <c r="J3005" s="31"/>
      <c r="K3005" s="31"/>
      <c r="L3005" s="31"/>
      <c r="M3005" s="31"/>
      <c r="N3005" s="31"/>
      <c r="O3005" s="31"/>
      <c r="P3005" s="31"/>
      <c r="Q3005" s="31"/>
      <c r="R3005" s="31"/>
    </row>
    <row r="3006" spans="6:18" x14ac:dyDescent="0.25">
      <c r="F3006" s="31"/>
      <c r="G3006" s="31"/>
      <c r="H3006" s="31"/>
      <c r="I3006" s="31"/>
      <c r="J3006" s="31"/>
      <c r="K3006" s="31"/>
      <c r="L3006" s="31"/>
      <c r="M3006" s="31"/>
      <c r="N3006" s="31"/>
      <c r="O3006" s="31"/>
      <c r="P3006" s="31"/>
      <c r="Q3006" s="31"/>
      <c r="R3006" s="31"/>
    </row>
    <row r="3007" spans="6:18" x14ac:dyDescent="0.25">
      <c r="F3007" s="31"/>
      <c r="G3007" s="31"/>
      <c r="H3007" s="31"/>
      <c r="I3007" s="31"/>
      <c r="J3007" s="31"/>
      <c r="K3007" s="31"/>
      <c r="L3007" s="31"/>
      <c r="M3007" s="31"/>
      <c r="N3007" s="31"/>
      <c r="O3007" s="31"/>
      <c r="P3007" s="31"/>
      <c r="Q3007" s="31"/>
      <c r="R3007" s="31"/>
    </row>
    <row r="3008" spans="6:18" x14ac:dyDescent="0.25">
      <c r="F3008" s="31"/>
      <c r="G3008" s="31"/>
      <c r="H3008" s="31"/>
      <c r="I3008" s="31"/>
      <c r="J3008" s="31"/>
      <c r="K3008" s="31"/>
      <c r="L3008" s="31"/>
      <c r="M3008" s="31"/>
      <c r="N3008" s="31"/>
      <c r="O3008" s="31"/>
      <c r="P3008" s="31"/>
      <c r="Q3008" s="31"/>
      <c r="R3008" s="31"/>
    </row>
    <row r="3009" spans="6:18" x14ac:dyDescent="0.25">
      <c r="F3009" s="31"/>
      <c r="G3009" s="31"/>
      <c r="H3009" s="31"/>
      <c r="I3009" s="31"/>
      <c r="J3009" s="31"/>
      <c r="K3009" s="31"/>
      <c r="L3009" s="31"/>
      <c r="M3009" s="31"/>
      <c r="N3009" s="31"/>
      <c r="O3009" s="31"/>
      <c r="P3009" s="31"/>
      <c r="Q3009" s="31"/>
      <c r="R3009" s="31"/>
    </row>
    <row r="3010" spans="6:18" x14ac:dyDescent="0.25">
      <c r="F3010" s="31"/>
      <c r="G3010" s="31"/>
      <c r="H3010" s="31"/>
      <c r="I3010" s="31"/>
      <c r="J3010" s="31"/>
      <c r="K3010" s="31"/>
      <c r="L3010" s="31"/>
      <c r="M3010" s="31"/>
      <c r="N3010" s="31"/>
      <c r="O3010" s="31"/>
      <c r="P3010" s="31"/>
      <c r="Q3010" s="31"/>
      <c r="R3010" s="31"/>
    </row>
    <row r="3011" spans="6:18" x14ac:dyDescent="0.25">
      <c r="F3011" s="31"/>
      <c r="G3011" s="31"/>
      <c r="H3011" s="31"/>
      <c r="I3011" s="31"/>
      <c r="J3011" s="31"/>
      <c r="K3011" s="31"/>
      <c r="L3011" s="31"/>
      <c r="M3011" s="31"/>
      <c r="N3011" s="31"/>
      <c r="O3011" s="31"/>
      <c r="P3011" s="31"/>
      <c r="Q3011" s="31"/>
      <c r="R3011" s="31"/>
    </row>
    <row r="3012" spans="6:18" x14ac:dyDescent="0.25">
      <c r="F3012" s="31"/>
      <c r="G3012" s="31"/>
      <c r="H3012" s="31"/>
      <c r="I3012" s="31"/>
      <c r="J3012" s="31"/>
      <c r="K3012" s="31"/>
      <c r="L3012" s="31"/>
      <c r="M3012" s="31"/>
      <c r="N3012" s="31"/>
      <c r="O3012" s="31"/>
      <c r="P3012" s="31"/>
      <c r="Q3012" s="31"/>
      <c r="R3012" s="31"/>
    </row>
    <row r="3013" spans="6:18" x14ac:dyDescent="0.25">
      <c r="F3013" s="31"/>
      <c r="G3013" s="31"/>
      <c r="H3013" s="31"/>
      <c r="I3013" s="31"/>
      <c r="J3013" s="31"/>
      <c r="K3013" s="31"/>
      <c r="L3013" s="31"/>
      <c r="M3013" s="31"/>
      <c r="N3013" s="31"/>
      <c r="O3013" s="31"/>
      <c r="P3013" s="31"/>
      <c r="Q3013" s="31"/>
      <c r="R3013" s="31"/>
    </row>
    <row r="3014" spans="6:18" x14ac:dyDescent="0.25">
      <c r="F3014" s="31"/>
      <c r="G3014" s="31"/>
      <c r="H3014" s="31"/>
      <c r="I3014" s="31"/>
      <c r="J3014" s="31"/>
      <c r="K3014" s="31"/>
      <c r="L3014" s="31"/>
      <c r="M3014" s="31"/>
      <c r="N3014" s="31"/>
      <c r="O3014" s="31"/>
      <c r="P3014" s="31"/>
      <c r="Q3014" s="31"/>
      <c r="R3014" s="31"/>
    </row>
    <row r="3015" spans="6:18" x14ac:dyDescent="0.25">
      <c r="F3015" s="31"/>
      <c r="G3015" s="31"/>
      <c r="H3015" s="31"/>
      <c r="I3015" s="31"/>
      <c r="J3015" s="31"/>
      <c r="K3015" s="31"/>
      <c r="L3015" s="31"/>
      <c r="M3015" s="31"/>
      <c r="N3015" s="31"/>
      <c r="O3015" s="31"/>
      <c r="P3015" s="31"/>
      <c r="Q3015" s="31"/>
      <c r="R3015" s="31"/>
    </row>
    <row r="3016" spans="6:18" x14ac:dyDescent="0.25">
      <c r="F3016" s="31"/>
      <c r="G3016" s="31"/>
      <c r="H3016" s="31"/>
      <c r="I3016" s="31"/>
      <c r="J3016" s="31"/>
      <c r="K3016" s="31"/>
      <c r="L3016" s="31"/>
      <c r="M3016" s="31"/>
      <c r="N3016" s="31"/>
      <c r="O3016" s="31"/>
      <c r="P3016" s="31"/>
      <c r="Q3016" s="31"/>
      <c r="R3016" s="31"/>
    </row>
    <row r="3017" spans="6:18" x14ac:dyDescent="0.25">
      <c r="F3017" s="31"/>
      <c r="G3017" s="31"/>
      <c r="H3017" s="31"/>
      <c r="I3017" s="31"/>
      <c r="J3017" s="31"/>
      <c r="K3017" s="31"/>
      <c r="L3017" s="31"/>
      <c r="M3017" s="31"/>
      <c r="N3017" s="31"/>
      <c r="O3017" s="31"/>
      <c r="P3017" s="31"/>
      <c r="Q3017" s="31"/>
      <c r="R3017" s="31"/>
    </row>
    <row r="3018" spans="6:18" x14ac:dyDescent="0.25">
      <c r="F3018" s="31"/>
      <c r="G3018" s="31"/>
      <c r="H3018" s="31"/>
      <c r="I3018" s="31"/>
      <c r="J3018" s="31"/>
      <c r="K3018" s="31"/>
      <c r="L3018" s="31"/>
      <c r="M3018" s="31"/>
      <c r="N3018" s="31"/>
      <c r="O3018" s="31"/>
      <c r="P3018" s="31"/>
      <c r="Q3018" s="31"/>
      <c r="R3018" s="31"/>
    </row>
    <row r="3019" spans="6:18" x14ac:dyDescent="0.25">
      <c r="F3019" s="31"/>
      <c r="G3019" s="31"/>
      <c r="H3019" s="31"/>
      <c r="I3019" s="31"/>
      <c r="J3019" s="31"/>
      <c r="K3019" s="31"/>
      <c r="L3019" s="31"/>
      <c r="M3019" s="31"/>
      <c r="N3019" s="31"/>
      <c r="O3019" s="31"/>
      <c r="P3019" s="31"/>
      <c r="Q3019" s="31"/>
      <c r="R3019" s="31"/>
    </row>
    <row r="3020" spans="6:18" x14ac:dyDescent="0.25">
      <c r="F3020" s="31"/>
      <c r="G3020" s="31"/>
      <c r="H3020" s="31"/>
      <c r="I3020" s="31"/>
      <c r="J3020" s="31"/>
      <c r="K3020" s="31"/>
      <c r="L3020" s="31"/>
      <c r="M3020" s="31"/>
      <c r="N3020" s="31"/>
      <c r="O3020" s="31"/>
      <c r="P3020" s="31"/>
      <c r="Q3020" s="31"/>
      <c r="R3020" s="31"/>
    </row>
    <row r="3021" spans="6:18" x14ac:dyDescent="0.25">
      <c r="F3021" s="31"/>
      <c r="G3021" s="31"/>
      <c r="H3021" s="31"/>
      <c r="I3021" s="31"/>
      <c r="J3021" s="31"/>
      <c r="K3021" s="31"/>
      <c r="L3021" s="31"/>
      <c r="M3021" s="31"/>
      <c r="N3021" s="31"/>
      <c r="O3021" s="31"/>
      <c r="P3021" s="31"/>
      <c r="Q3021" s="31"/>
      <c r="R3021" s="31"/>
    </row>
    <row r="3022" spans="6:18" x14ac:dyDescent="0.25">
      <c r="F3022" s="31"/>
      <c r="G3022" s="31"/>
      <c r="H3022" s="31"/>
      <c r="I3022" s="31"/>
      <c r="J3022" s="31"/>
      <c r="K3022" s="31"/>
      <c r="L3022" s="31"/>
      <c r="M3022" s="31"/>
      <c r="N3022" s="31"/>
      <c r="O3022" s="31"/>
      <c r="P3022" s="31"/>
      <c r="Q3022" s="31"/>
      <c r="R3022" s="31"/>
    </row>
    <row r="3023" spans="6:18" x14ac:dyDescent="0.25">
      <c r="F3023" s="31"/>
      <c r="G3023" s="31"/>
      <c r="H3023" s="31"/>
      <c r="I3023" s="31"/>
      <c r="J3023" s="31"/>
      <c r="K3023" s="31"/>
      <c r="L3023" s="31"/>
      <c r="M3023" s="31"/>
      <c r="N3023" s="31"/>
      <c r="O3023" s="31"/>
      <c r="P3023" s="31"/>
      <c r="Q3023" s="31"/>
      <c r="R3023" s="31"/>
    </row>
    <row r="3024" spans="6:18" x14ac:dyDescent="0.25">
      <c r="F3024" s="31"/>
      <c r="G3024" s="31"/>
      <c r="H3024" s="31"/>
      <c r="I3024" s="31"/>
      <c r="J3024" s="31"/>
      <c r="K3024" s="31"/>
      <c r="L3024" s="31"/>
      <c r="M3024" s="31"/>
      <c r="N3024" s="31"/>
      <c r="O3024" s="31"/>
      <c r="P3024" s="31"/>
      <c r="Q3024" s="31"/>
      <c r="R3024" s="31"/>
    </row>
    <row r="3025" spans="6:18" x14ac:dyDescent="0.25">
      <c r="F3025" s="31"/>
      <c r="G3025" s="31"/>
      <c r="H3025" s="31"/>
      <c r="I3025" s="31"/>
      <c r="J3025" s="31"/>
      <c r="K3025" s="31"/>
      <c r="L3025" s="31"/>
      <c r="M3025" s="31"/>
      <c r="N3025" s="31"/>
      <c r="O3025" s="31"/>
      <c r="P3025" s="31"/>
      <c r="Q3025" s="31"/>
      <c r="R3025" s="31"/>
    </row>
    <row r="3026" spans="6:18" x14ac:dyDescent="0.25">
      <c r="F3026" s="31"/>
      <c r="G3026" s="31"/>
      <c r="H3026" s="31"/>
      <c r="I3026" s="31"/>
      <c r="J3026" s="31"/>
      <c r="K3026" s="31"/>
      <c r="L3026" s="31"/>
      <c r="M3026" s="31"/>
      <c r="N3026" s="31"/>
      <c r="O3026" s="31"/>
      <c r="P3026" s="31"/>
      <c r="Q3026" s="31"/>
      <c r="R3026" s="31"/>
    </row>
    <row r="3027" spans="6:18" x14ac:dyDescent="0.25">
      <c r="F3027" s="31"/>
      <c r="G3027" s="31"/>
      <c r="H3027" s="31"/>
      <c r="I3027" s="31"/>
      <c r="J3027" s="31"/>
      <c r="K3027" s="31"/>
      <c r="L3027" s="31"/>
      <c r="M3027" s="31"/>
      <c r="N3027" s="31"/>
      <c r="O3027" s="31"/>
      <c r="P3027" s="31"/>
      <c r="Q3027" s="31"/>
      <c r="R3027" s="31"/>
    </row>
    <row r="3028" spans="6:18" x14ac:dyDescent="0.25">
      <c r="F3028" s="31"/>
      <c r="G3028" s="31"/>
      <c r="H3028" s="31"/>
      <c r="I3028" s="31"/>
      <c r="J3028" s="31"/>
      <c r="K3028" s="31"/>
      <c r="L3028" s="31"/>
      <c r="M3028" s="31"/>
      <c r="N3028" s="31"/>
      <c r="O3028" s="31"/>
      <c r="P3028" s="31"/>
      <c r="Q3028" s="31"/>
      <c r="R3028" s="31"/>
    </row>
    <row r="3029" spans="6:18" x14ac:dyDescent="0.25">
      <c r="F3029" s="31"/>
      <c r="G3029" s="31"/>
      <c r="H3029" s="31"/>
      <c r="I3029" s="31"/>
      <c r="J3029" s="31"/>
      <c r="K3029" s="31"/>
      <c r="L3029" s="31"/>
      <c r="M3029" s="31"/>
      <c r="N3029" s="31"/>
      <c r="O3029" s="31"/>
      <c r="P3029" s="31"/>
      <c r="Q3029" s="31"/>
      <c r="R3029" s="31"/>
    </row>
    <row r="3030" spans="6:18" x14ac:dyDescent="0.25">
      <c r="F3030" s="31"/>
      <c r="G3030" s="31"/>
      <c r="H3030" s="31"/>
      <c r="I3030" s="31"/>
      <c r="J3030" s="31"/>
      <c r="K3030" s="31"/>
      <c r="L3030" s="31"/>
      <c r="M3030" s="31"/>
      <c r="N3030" s="31"/>
      <c r="O3030" s="31"/>
      <c r="P3030" s="31"/>
      <c r="Q3030" s="31"/>
      <c r="R3030" s="31"/>
    </row>
    <row r="3031" spans="6:18" x14ac:dyDescent="0.25">
      <c r="F3031" s="31"/>
      <c r="G3031" s="31"/>
      <c r="H3031" s="31"/>
      <c r="I3031" s="31"/>
      <c r="J3031" s="31"/>
      <c r="K3031" s="31"/>
      <c r="L3031" s="31"/>
      <c r="M3031" s="31"/>
      <c r="N3031" s="31"/>
      <c r="O3031" s="31"/>
      <c r="P3031" s="31"/>
      <c r="Q3031" s="31"/>
      <c r="R3031" s="31"/>
    </row>
    <row r="3032" spans="6:18" x14ac:dyDescent="0.25">
      <c r="F3032" s="31"/>
      <c r="G3032" s="31"/>
      <c r="H3032" s="31"/>
      <c r="I3032" s="31"/>
      <c r="J3032" s="31"/>
      <c r="K3032" s="31"/>
      <c r="L3032" s="31"/>
      <c r="M3032" s="31"/>
      <c r="N3032" s="31"/>
      <c r="O3032" s="31"/>
      <c r="P3032" s="31"/>
      <c r="Q3032" s="31"/>
      <c r="R3032" s="31"/>
    </row>
    <row r="3033" spans="6:18" x14ac:dyDescent="0.25">
      <c r="F3033" s="31"/>
      <c r="G3033" s="31"/>
      <c r="H3033" s="31"/>
      <c r="I3033" s="31"/>
      <c r="J3033" s="31"/>
      <c r="K3033" s="31"/>
      <c r="L3033" s="31"/>
      <c r="M3033" s="31"/>
      <c r="N3033" s="31"/>
      <c r="O3033" s="31"/>
      <c r="P3033" s="31"/>
      <c r="Q3033" s="31"/>
      <c r="R3033" s="31"/>
    </row>
    <row r="3034" spans="6:18" x14ac:dyDescent="0.25">
      <c r="F3034" s="31"/>
      <c r="G3034" s="31"/>
      <c r="H3034" s="31"/>
      <c r="I3034" s="31"/>
      <c r="J3034" s="31"/>
      <c r="K3034" s="31"/>
      <c r="L3034" s="31"/>
      <c r="M3034" s="31"/>
      <c r="N3034" s="31"/>
      <c r="O3034" s="31"/>
      <c r="P3034" s="31"/>
      <c r="Q3034" s="31"/>
      <c r="R3034" s="31"/>
    </row>
    <row r="3035" spans="6:18" x14ac:dyDescent="0.25">
      <c r="F3035" s="31"/>
      <c r="G3035" s="31"/>
      <c r="H3035" s="31"/>
      <c r="I3035" s="31"/>
      <c r="J3035" s="31"/>
      <c r="K3035" s="31"/>
      <c r="L3035" s="31"/>
      <c r="M3035" s="31"/>
      <c r="N3035" s="31"/>
      <c r="O3035" s="31"/>
      <c r="P3035" s="31"/>
      <c r="Q3035" s="31"/>
      <c r="R3035" s="31"/>
    </row>
    <row r="3036" spans="6:18" x14ac:dyDescent="0.25">
      <c r="F3036" s="31"/>
      <c r="G3036" s="31"/>
      <c r="H3036" s="31"/>
      <c r="I3036" s="31"/>
      <c r="J3036" s="31"/>
      <c r="K3036" s="31"/>
      <c r="L3036" s="31"/>
      <c r="M3036" s="31"/>
      <c r="N3036" s="31"/>
      <c r="O3036" s="31"/>
      <c r="P3036" s="31"/>
      <c r="Q3036" s="31"/>
      <c r="R3036" s="31"/>
    </row>
    <row r="3037" spans="6:18" x14ac:dyDescent="0.25">
      <c r="F3037" s="31"/>
      <c r="G3037" s="31"/>
      <c r="H3037" s="31"/>
      <c r="I3037" s="31"/>
      <c r="J3037" s="31"/>
      <c r="K3037" s="31"/>
      <c r="L3037" s="31"/>
      <c r="M3037" s="31"/>
      <c r="N3037" s="31"/>
      <c r="O3037" s="31"/>
      <c r="P3037" s="31"/>
      <c r="Q3037" s="31"/>
      <c r="R3037" s="31"/>
    </row>
    <row r="3038" spans="6:18" x14ac:dyDescent="0.25">
      <c r="F3038" s="31"/>
      <c r="G3038" s="31"/>
      <c r="H3038" s="31"/>
      <c r="I3038" s="31"/>
      <c r="J3038" s="31"/>
      <c r="K3038" s="31"/>
      <c r="L3038" s="31"/>
      <c r="M3038" s="31"/>
      <c r="N3038" s="31"/>
      <c r="O3038" s="31"/>
      <c r="P3038" s="31"/>
      <c r="Q3038" s="31"/>
      <c r="R3038" s="31"/>
    </row>
    <row r="3039" spans="6:18" x14ac:dyDescent="0.25">
      <c r="F3039" s="31"/>
      <c r="G3039" s="31"/>
      <c r="H3039" s="31"/>
      <c r="I3039" s="31"/>
      <c r="J3039" s="31"/>
      <c r="K3039" s="31"/>
      <c r="L3039" s="31"/>
      <c r="M3039" s="31"/>
      <c r="N3039" s="31"/>
      <c r="O3039" s="31"/>
      <c r="P3039" s="31"/>
      <c r="Q3039" s="31"/>
      <c r="R3039" s="31"/>
    </row>
    <row r="3040" spans="6:18" x14ac:dyDescent="0.25">
      <c r="F3040" s="31"/>
      <c r="G3040" s="31"/>
      <c r="H3040" s="31"/>
      <c r="I3040" s="31"/>
      <c r="J3040" s="31"/>
      <c r="K3040" s="31"/>
      <c r="L3040" s="31"/>
      <c r="M3040" s="31"/>
      <c r="N3040" s="31"/>
      <c r="O3040" s="31"/>
      <c r="P3040" s="31"/>
      <c r="Q3040" s="31"/>
      <c r="R3040" s="31"/>
    </row>
    <row r="3041" spans="6:18" x14ac:dyDescent="0.25">
      <c r="F3041" s="31"/>
      <c r="G3041" s="31"/>
      <c r="H3041" s="31"/>
      <c r="I3041" s="31"/>
      <c r="J3041" s="31"/>
      <c r="K3041" s="31"/>
      <c r="L3041" s="31"/>
      <c r="M3041" s="31"/>
      <c r="N3041" s="31"/>
      <c r="O3041" s="31"/>
      <c r="P3041" s="31"/>
      <c r="Q3041" s="31"/>
      <c r="R3041" s="31"/>
    </row>
    <row r="3042" spans="6:18" x14ac:dyDescent="0.25">
      <c r="F3042" s="31"/>
      <c r="G3042" s="31"/>
      <c r="H3042" s="31"/>
      <c r="I3042" s="31"/>
      <c r="J3042" s="31"/>
      <c r="K3042" s="31"/>
      <c r="L3042" s="31"/>
      <c r="M3042" s="31"/>
      <c r="N3042" s="31"/>
      <c r="O3042" s="31"/>
      <c r="P3042" s="31"/>
      <c r="Q3042" s="31"/>
      <c r="R3042" s="31"/>
    </row>
    <row r="3043" spans="6:18" x14ac:dyDescent="0.25">
      <c r="F3043" s="31"/>
      <c r="G3043" s="31"/>
      <c r="H3043" s="31"/>
      <c r="I3043" s="31"/>
      <c r="J3043" s="31"/>
      <c r="K3043" s="31"/>
      <c r="L3043" s="31"/>
      <c r="M3043" s="31"/>
      <c r="N3043" s="31"/>
      <c r="O3043" s="31"/>
      <c r="P3043" s="31"/>
      <c r="Q3043" s="31"/>
      <c r="R3043" s="31"/>
    </row>
    <row r="3044" spans="6:18" x14ac:dyDescent="0.25">
      <c r="F3044" s="31"/>
      <c r="G3044" s="31"/>
      <c r="H3044" s="31"/>
      <c r="I3044" s="31"/>
      <c r="J3044" s="31"/>
      <c r="K3044" s="31"/>
      <c r="L3044" s="31"/>
      <c r="M3044" s="31"/>
      <c r="N3044" s="31"/>
      <c r="O3044" s="31"/>
      <c r="P3044" s="31"/>
      <c r="Q3044" s="31"/>
      <c r="R3044" s="31"/>
    </row>
    <row r="3045" spans="6:18" x14ac:dyDescent="0.25">
      <c r="F3045" s="31"/>
      <c r="G3045" s="31"/>
      <c r="H3045" s="31"/>
      <c r="I3045" s="31"/>
      <c r="J3045" s="31"/>
      <c r="K3045" s="31"/>
      <c r="L3045" s="31"/>
      <c r="M3045" s="31"/>
      <c r="N3045" s="31"/>
      <c r="O3045" s="31"/>
      <c r="P3045" s="31"/>
      <c r="Q3045" s="31"/>
      <c r="R3045" s="31"/>
    </row>
    <row r="3046" spans="6:18" x14ac:dyDescent="0.25">
      <c r="F3046" s="31"/>
      <c r="G3046" s="31"/>
      <c r="H3046" s="31"/>
      <c r="I3046" s="31"/>
      <c r="J3046" s="31"/>
      <c r="K3046" s="31"/>
      <c r="L3046" s="31"/>
      <c r="M3046" s="31"/>
      <c r="N3046" s="31"/>
      <c r="O3046" s="31"/>
      <c r="P3046" s="31"/>
      <c r="Q3046" s="31"/>
      <c r="R3046" s="31"/>
    </row>
    <row r="3047" spans="6:18" x14ac:dyDescent="0.25">
      <c r="F3047" s="31"/>
      <c r="G3047" s="31"/>
      <c r="H3047" s="31"/>
      <c r="I3047" s="31"/>
      <c r="J3047" s="31"/>
      <c r="K3047" s="31"/>
      <c r="L3047" s="31"/>
      <c r="M3047" s="31"/>
      <c r="N3047" s="31"/>
      <c r="O3047" s="31"/>
      <c r="P3047" s="31"/>
      <c r="Q3047" s="31"/>
      <c r="R3047" s="31"/>
    </row>
    <row r="3048" spans="6:18" x14ac:dyDescent="0.25">
      <c r="F3048" s="31"/>
      <c r="G3048" s="31"/>
      <c r="H3048" s="31"/>
      <c r="I3048" s="31"/>
      <c r="J3048" s="31"/>
      <c r="K3048" s="31"/>
      <c r="L3048" s="31"/>
      <c r="M3048" s="31"/>
      <c r="N3048" s="31"/>
      <c r="O3048" s="31"/>
      <c r="P3048" s="31"/>
      <c r="Q3048" s="31"/>
      <c r="R3048" s="31"/>
    </row>
    <row r="3049" spans="6:18" x14ac:dyDescent="0.25">
      <c r="F3049" s="31"/>
      <c r="G3049" s="31"/>
      <c r="H3049" s="31"/>
      <c r="I3049" s="31"/>
      <c r="J3049" s="31"/>
      <c r="K3049" s="31"/>
      <c r="L3049" s="31"/>
      <c r="M3049" s="31"/>
      <c r="N3049" s="31"/>
      <c r="O3049" s="31"/>
      <c r="P3049" s="31"/>
      <c r="Q3049" s="31"/>
      <c r="R3049" s="31"/>
    </row>
    <row r="3050" spans="6:18" x14ac:dyDescent="0.25">
      <c r="F3050" s="31"/>
      <c r="G3050" s="31"/>
      <c r="H3050" s="31"/>
      <c r="I3050" s="31"/>
      <c r="J3050" s="31"/>
      <c r="K3050" s="31"/>
      <c r="L3050" s="31"/>
      <c r="M3050" s="31"/>
      <c r="N3050" s="31"/>
      <c r="O3050" s="31"/>
      <c r="P3050" s="31"/>
      <c r="Q3050" s="31"/>
      <c r="R3050" s="31"/>
    </row>
    <row r="3051" spans="6:18" x14ac:dyDescent="0.25">
      <c r="F3051" s="31"/>
      <c r="G3051" s="31"/>
      <c r="H3051" s="31"/>
      <c r="I3051" s="31"/>
      <c r="J3051" s="31"/>
      <c r="K3051" s="31"/>
      <c r="L3051" s="31"/>
      <c r="M3051" s="31"/>
      <c r="N3051" s="31"/>
      <c r="O3051" s="31"/>
      <c r="P3051" s="31"/>
      <c r="Q3051" s="31"/>
      <c r="R3051" s="31"/>
    </row>
    <row r="3052" spans="6:18" x14ac:dyDescent="0.25">
      <c r="F3052" s="31"/>
      <c r="G3052" s="31"/>
      <c r="H3052" s="31"/>
      <c r="I3052" s="31"/>
      <c r="J3052" s="31"/>
      <c r="K3052" s="31"/>
      <c r="L3052" s="31"/>
      <c r="M3052" s="31"/>
      <c r="N3052" s="31"/>
      <c r="O3052" s="31"/>
      <c r="P3052" s="31"/>
      <c r="Q3052" s="31"/>
      <c r="R3052" s="31"/>
    </row>
    <row r="3053" spans="6:18" x14ac:dyDescent="0.25">
      <c r="F3053" s="31"/>
      <c r="G3053" s="31"/>
      <c r="H3053" s="31"/>
      <c r="I3053" s="31"/>
      <c r="J3053" s="31"/>
      <c r="K3053" s="31"/>
      <c r="L3053" s="31"/>
      <c r="M3053" s="31"/>
      <c r="N3053" s="31"/>
      <c r="O3053" s="31"/>
      <c r="P3053" s="31"/>
      <c r="Q3053" s="31"/>
      <c r="R3053" s="31"/>
    </row>
    <row r="3054" spans="6:18" x14ac:dyDescent="0.25">
      <c r="F3054" s="31"/>
      <c r="G3054" s="31"/>
      <c r="H3054" s="31"/>
      <c r="I3054" s="31"/>
      <c r="J3054" s="31"/>
      <c r="K3054" s="31"/>
      <c r="L3054" s="31"/>
      <c r="M3054" s="31"/>
      <c r="N3054" s="31"/>
      <c r="O3054" s="31"/>
      <c r="P3054" s="31"/>
      <c r="Q3054" s="31"/>
      <c r="R3054" s="31"/>
    </row>
    <row r="3055" spans="6:18" x14ac:dyDescent="0.25">
      <c r="F3055" s="31"/>
      <c r="G3055" s="31"/>
      <c r="H3055" s="31"/>
      <c r="I3055" s="31"/>
      <c r="J3055" s="31"/>
      <c r="K3055" s="31"/>
      <c r="L3055" s="31"/>
      <c r="M3055" s="31"/>
      <c r="N3055" s="31"/>
      <c r="O3055" s="31"/>
      <c r="P3055" s="31"/>
      <c r="Q3055" s="31"/>
      <c r="R3055" s="31"/>
    </row>
    <row r="3056" spans="6:18" x14ac:dyDescent="0.25">
      <c r="F3056" s="31"/>
      <c r="G3056" s="31"/>
      <c r="H3056" s="31"/>
      <c r="I3056" s="31"/>
      <c r="J3056" s="31"/>
      <c r="K3056" s="31"/>
      <c r="L3056" s="31"/>
      <c r="M3056" s="31"/>
      <c r="N3056" s="31"/>
      <c r="O3056" s="31"/>
      <c r="P3056" s="31"/>
      <c r="Q3056" s="31"/>
      <c r="R3056" s="31"/>
    </row>
    <row r="3057" spans="6:18" x14ac:dyDescent="0.25">
      <c r="F3057" s="31"/>
      <c r="G3057" s="31"/>
      <c r="H3057" s="31"/>
      <c r="I3057" s="31"/>
      <c r="J3057" s="31"/>
      <c r="K3057" s="31"/>
      <c r="L3057" s="31"/>
      <c r="M3057" s="31"/>
      <c r="N3057" s="31"/>
      <c r="O3057" s="31"/>
      <c r="P3057" s="31"/>
      <c r="Q3057" s="31"/>
      <c r="R3057" s="31"/>
    </row>
    <row r="3058" spans="6:18" x14ac:dyDescent="0.25">
      <c r="F3058" s="31"/>
      <c r="G3058" s="31"/>
      <c r="H3058" s="31"/>
      <c r="I3058" s="31"/>
      <c r="J3058" s="31"/>
      <c r="K3058" s="31"/>
      <c r="L3058" s="31"/>
      <c r="M3058" s="31"/>
      <c r="N3058" s="31"/>
      <c r="O3058" s="31"/>
      <c r="P3058" s="31"/>
      <c r="Q3058" s="31"/>
      <c r="R3058" s="31"/>
    </row>
    <row r="3059" spans="6:18" x14ac:dyDescent="0.25">
      <c r="F3059" s="31"/>
      <c r="G3059" s="31"/>
      <c r="H3059" s="31"/>
      <c r="I3059" s="31"/>
      <c r="J3059" s="31"/>
      <c r="K3059" s="31"/>
      <c r="L3059" s="31"/>
      <c r="M3059" s="31"/>
      <c r="N3059" s="31"/>
      <c r="O3059" s="31"/>
      <c r="P3059" s="31"/>
      <c r="Q3059" s="31"/>
      <c r="R3059" s="31"/>
    </row>
    <row r="3060" spans="6:18" x14ac:dyDescent="0.25">
      <c r="F3060" s="31"/>
      <c r="G3060" s="31"/>
      <c r="H3060" s="31"/>
      <c r="I3060" s="31"/>
      <c r="J3060" s="31"/>
      <c r="K3060" s="31"/>
      <c r="L3060" s="31"/>
      <c r="M3060" s="31"/>
      <c r="N3060" s="31"/>
      <c r="O3060" s="31"/>
      <c r="P3060" s="31"/>
      <c r="Q3060" s="31"/>
      <c r="R3060" s="31"/>
    </row>
    <row r="3061" spans="6:18" x14ac:dyDescent="0.25">
      <c r="F3061" s="31"/>
      <c r="G3061" s="31"/>
      <c r="H3061" s="31"/>
      <c r="I3061" s="31"/>
      <c r="J3061" s="31"/>
      <c r="K3061" s="31"/>
      <c r="L3061" s="31"/>
      <c r="M3061" s="31"/>
      <c r="N3061" s="31"/>
      <c r="O3061" s="31"/>
      <c r="P3061" s="31"/>
      <c r="Q3061" s="31"/>
      <c r="R3061" s="31"/>
    </row>
    <row r="3062" spans="6:18" x14ac:dyDescent="0.25">
      <c r="F3062" s="31"/>
      <c r="G3062" s="31"/>
      <c r="H3062" s="31"/>
      <c r="I3062" s="31"/>
      <c r="J3062" s="31"/>
      <c r="K3062" s="31"/>
      <c r="L3062" s="31"/>
      <c r="M3062" s="31"/>
      <c r="N3062" s="31"/>
      <c r="O3062" s="31"/>
      <c r="P3062" s="31"/>
      <c r="Q3062" s="31"/>
      <c r="R3062" s="31"/>
    </row>
    <row r="3063" spans="6:18" x14ac:dyDescent="0.25">
      <c r="F3063" s="31"/>
      <c r="G3063" s="31"/>
      <c r="H3063" s="31"/>
      <c r="I3063" s="31"/>
      <c r="J3063" s="31"/>
      <c r="K3063" s="31"/>
      <c r="L3063" s="31"/>
      <c r="M3063" s="31"/>
      <c r="N3063" s="31"/>
      <c r="O3063" s="31"/>
      <c r="P3063" s="31"/>
      <c r="Q3063" s="31"/>
      <c r="R3063" s="31"/>
    </row>
    <row r="3064" spans="6:18" x14ac:dyDescent="0.25">
      <c r="F3064" s="31"/>
      <c r="G3064" s="31"/>
      <c r="H3064" s="31"/>
      <c r="I3064" s="31"/>
      <c r="J3064" s="31"/>
      <c r="K3064" s="31"/>
      <c r="L3064" s="31"/>
      <c r="M3064" s="31"/>
      <c r="N3064" s="31"/>
      <c r="O3064" s="31"/>
      <c r="P3064" s="31"/>
      <c r="Q3064" s="31"/>
      <c r="R3064" s="31"/>
    </row>
    <row r="3065" spans="6:18" x14ac:dyDescent="0.25">
      <c r="F3065" s="31"/>
      <c r="G3065" s="31"/>
      <c r="H3065" s="31"/>
      <c r="I3065" s="31"/>
      <c r="J3065" s="31"/>
      <c r="K3065" s="31"/>
      <c r="L3065" s="31"/>
      <c r="M3065" s="31"/>
      <c r="N3065" s="31"/>
      <c r="O3065" s="31"/>
      <c r="P3065" s="31"/>
      <c r="Q3065" s="31"/>
      <c r="R3065" s="31"/>
    </row>
    <row r="3066" spans="6:18" x14ac:dyDescent="0.25">
      <c r="F3066" s="31"/>
      <c r="G3066" s="31"/>
      <c r="H3066" s="31"/>
      <c r="I3066" s="31"/>
      <c r="J3066" s="31"/>
      <c r="K3066" s="31"/>
      <c r="L3066" s="31"/>
      <c r="M3066" s="31"/>
      <c r="N3066" s="31"/>
      <c r="O3066" s="31"/>
      <c r="P3066" s="31"/>
      <c r="Q3066" s="31"/>
      <c r="R3066" s="31"/>
    </row>
    <row r="3067" spans="6:18" x14ac:dyDescent="0.25">
      <c r="F3067" s="31"/>
      <c r="G3067" s="31"/>
      <c r="H3067" s="31"/>
      <c r="I3067" s="31"/>
      <c r="J3067" s="31"/>
      <c r="K3067" s="31"/>
      <c r="L3067" s="31"/>
      <c r="M3067" s="31"/>
      <c r="N3067" s="31"/>
      <c r="O3067" s="31"/>
      <c r="P3067" s="31"/>
      <c r="Q3067" s="31"/>
      <c r="R3067" s="31"/>
    </row>
    <row r="3068" spans="6:18" x14ac:dyDescent="0.25">
      <c r="F3068" s="31"/>
      <c r="G3068" s="31"/>
      <c r="H3068" s="31"/>
      <c r="I3068" s="31"/>
      <c r="J3068" s="31"/>
      <c r="K3068" s="31"/>
      <c r="L3068" s="31"/>
      <c r="M3068" s="31"/>
      <c r="N3068" s="31"/>
      <c r="O3068" s="31"/>
      <c r="P3068" s="31"/>
      <c r="Q3068" s="31"/>
      <c r="R3068" s="31"/>
    </row>
    <row r="3069" spans="6:18" x14ac:dyDescent="0.25">
      <c r="F3069" s="31"/>
      <c r="G3069" s="31"/>
      <c r="H3069" s="31"/>
      <c r="I3069" s="31"/>
      <c r="J3069" s="31"/>
      <c r="K3069" s="31"/>
      <c r="L3069" s="31"/>
      <c r="M3069" s="31"/>
      <c r="N3069" s="31"/>
      <c r="O3069" s="31"/>
      <c r="P3069" s="31"/>
      <c r="Q3069" s="31"/>
      <c r="R3069" s="31"/>
    </row>
    <row r="3070" spans="6:18" x14ac:dyDescent="0.25">
      <c r="F3070" s="31"/>
      <c r="G3070" s="31"/>
      <c r="H3070" s="31"/>
      <c r="I3070" s="31"/>
      <c r="J3070" s="31"/>
      <c r="K3070" s="31"/>
      <c r="L3070" s="31"/>
      <c r="M3070" s="31"/>
      <c r="N3070" s="31"/>
      <c r="O3070" s="31"/>
      <c r="P3070" s="31"/>
      <c r="Q3070" s="31"/>
      <c r="R3070" s="31"/>
    </row>
    <row r="3071" spans="6:18" x14ac:dyDescent="0.25">
      <c r="F3071" s="31"/>
      <c r="G3071" s="31"/>
      <c r="H3071" s="31"/>
      <c r="I3071" s="31"/>
      <c r="J3071" s="31"/>
      <c r="K3071" s="31"/>
      <c r="L3071" s="31"/>
      <c r="M3071" s="31"/>
      <c r="N3071" s="31"/>
      <c r="O3071" s="31"/>
      <c r="P3071" s="31"/>
      <c r="Q3071" s="31"/>
      <c r="R3071" s="31"/>
    </row>
    <row r="3072" spans="6:18" x14ac:dyDescent="0.25">
      <c r="F3072" s="31"/>
      <c r="G3072" s="31"/>
      <c r="H3072" s="31"/>
      <c r="I3072" s="31"/>
      <c r="J3072" s="31"/>
      <c r="K3072" s="31"/>
      <c r="L3072" s="31"/>
      <c r="M3072" s="31"/>
      <c r="N3072" s="31"/>
      <c r="O3072" s="31"/>
      <c r="P3072" s="31"/>
      <c r="Q3072" s="31"/>
      <c r="R3072" s="31"/>
    </row>
    <row r="3073" spans="6:18" x14ac:dyDescent="0.25">
      <c r="F3073" s="31"/>
      <c r="G3073" s="31"/>
      <c r="H3073" s="31"/>
      <c r="I3073" s="31"/>
      <c r="J3073" s="31"/>
      <c r="K3073" s="31"/>
      <c r="L3073" s="31"/>
      <c r="M3073" s="31"/>
      <c r="N3073" s="31"/>
      <c r="O3073" s="31"/>
      <c r="P3073" s="31"/>
      <c r="Q3073" s="31"/>
      <c r="R3073" s="31"/>
    </row>
    <row r="3074" spans="6:18" x14ac:dyDescent="0.25">
      <c r="F3074" s="31"/>
      <c r="G3074" s="31"/>
      <c r="H3074" s="31"/>
      <c r="I3074" s="31"/>
      <c r="J3074" s="31"/>
      <c r="K3074" s="31"/>
      <c r="L3074" s="31"/>
      <c r="M3074" s="31"/>
      <c r="N3074" s="31"/>
      <c r="O3074" s="31"/>
      <c r="P3074" s="31"/>
      <c r="Q3074" s="31"/>
      <c r="R3074" s="31"/>
    </row>
    <row r="3075" spans="6:18" x14ac:dyDescent="0.25">
      <c r="F3075" s="31"/>
      <c r="G3075" s="31"/>
      <c r="H3075" s="31"/>
      <c r="I3075" s="31"/>
      <c r="J3075" s="31"/>
      <c r="K3075" s="31"/>
      <c r="L3075" s="31"/>
      <c r="M3075" s="31"/>
      <c r="N3075" s="31"/>
      <c r="O3075" s="31"/>
      <c r="P3075" s="31"/>
      <c r="Q3075" s="31"/>
      <c r="R3075" s="31"/>
    </row>
    <row r="3076" spans="6:18" x14ac:dyDescent="0.25">
      <c r="F3076" s="31"/>
      <c r="G3076" s="31"/>
      <c r="H3076" s="31"/>
      <c r="I3076" s="31"/>
      <c r="J3076" s="31"/>
      <c r="K3076" s="31"/>
      <c r="L3076" s="31"/>
      <c r="M3076" s="31"/>
      <c r="N3076" s="31"/>
      <c r="O3076" s="31"/>
      <c r="P3076" s="31"/>
      <c r="Q3076" s="31"/>
      <c r="R3076" s="31"/>
    </row>
    <row r="3077" spans="6:18" x14ac:dyDescent="0.25">
      <c r="F3077" s="31"/>
      <c r="G3077" s="31"/>
      <c r="H3077" s="31"/>
      <c r="I3077" s="31"/>
      <c r="J3077" s="31"/>
      <c r="K3077" s="31"/>
      <c r="L3077" s="31"/>
      <c r="M3077" s="31"/>
      <c r="N3077" s="31"/>
      <c r="O3077" s="31"/>
      <c r="P3077" s="31"/>
      <c r="Q3077" s="31"/>
      <c r="R3077" s="31"/>
    </row>
    <row r="3078" spans="6:18" x14ac:dyDescent="0.25">
      <c r="F3078" s="31"/>
      <c r="G3078" s="31"/>
      <c r="H3078" s="31"/>
      <c r="I3078" s="31"/>
      <c r="J3078" s="31"/>
      <c r="K3078" s="31"/>
      <c r="L3078" s="31"/>
      <c r="M3078" s="31"/>
      <c r="N3078" s="31"/>
      <c r="O3078" s="31"/>
      <c r="P3078" s="31"/>
      <c r="Q3078" s="31"/>
      <c r="R3078" s="31"/>
    </row>
    <row r="3079" spans="6:18" x14ac:dyDescent="0.25">
      <c r="F3079" s="31"/>
      <c r="G3079" s="31"/>
      <c r="H3079" s="31"/>
      <c r="I3079" s="31"/>
      <c r="J3079" s="31"/>
      <c r="K3079" s="31"/>
      <c r="L3079" s="31"/>
      <c r="M3079" s="31"/>
      <c r="N3079" s="31"/>
      <c r="O3079" s="31"/>
      <c r="P3079" s="31"/>
      <c r="Q3079" s="31"/>
      <c r="R3079" s="31"/>
    </row>
    <row r="3080" spans="6:18" x14ac:dyDescent="0.25">
      <c r="F3080" s="31"/>
      <c r="G3080" s="31"/>
      <c r="H3080" s="31"/>
      <c r="I3080" s="31"/>
      <c r="J3080" s="31"/>
      <c r="K3080" s="31"/>
      <c r="L3080" s="31"/>
      <c r="M3080" s="31"/>
      <c r="N3080" s="31"/>
      <c r="O3080" s="31"/>
      <c r="P3080" s="31"/>
      <c r="Q3080" s="31"/>
      <c r="R3080" s="31"/>
    </row>
    <row r="3081" spans="6:18" x14ac:dyDescent="0.25">
      <c r="F3081" s="31"/>
      <c r="G3081" s="31"/>
      <c r="H3081" s="31"/>
      <c r="I3081" s="31"/>
      <c r="J3081" s="31"/>
      <c r="K3081" s="31"/>
      <c r="L3081" s="31"/>
      <c r="M3081" s="31"/>
      <c r="N3081" s="31"/>
      <c r="O3081" s="31"/>
      <c r="P3081" s="31"/>
      <c r="Q3081" s="31"/>
      <c r="R3081" s="31"/>
    </row>
    <row r="3082" spans="6:18" x14ac:dyDescent="0.25">
      <c r="F3082" s="31"/>
      <c r="G3082" s="31"/>
      <c r="H3082" s="31"/>
      <c r="I3082" s="31"/>
      <c r="J3082" s="31"/>
      <c r="K3082" s="31"/>
      <c r="L3082" s="31"/>
      <c r="M3082" s="31"/>
      <c r="N3082" s="31"/>
      <c r="O3082" s="31"/>
      <c r="P3082" s="31"/>
      <c r="Q3082" s="31"/>
      <c r="R3082" s="31"/>
    </row>
    <row r="3083" spans="6:18" x14ac:dyDescent="0.25">
      <c r="F3083" s="31"/>
      <c r="G3083" s="31"/>
      <c r="H3083" s="31"/>
      <c r="I3083" s="31"/>
      <c r="J3083" s="31"/>
      <c r="K3083" s="31"/>
      <c r="L3083" s="31"/>
      <c r="M3083" s="31"/>
      <c r="N3083" s="31"/>
      <c r="O3083" s="31"/>
      <c r="P3083" s="31"/>
      <c r="Q3083" s="31"/>
      <c r="R3083" s="31"/>
    </row>
    <row r="3084" spans="6:18" x14ac:dyDescent="0.25">
      <c r="F3084" s="31"/>
      <c r="G3084" s="31"/>
      <c r="H3084" s="31"/>
      <c r="I3084" s="31"/>
      <c r="J3084" s="31"/>
      <c r="K3084" s="31"/>
      <c r="L3084" s="31"/>
      <c r="M3084" s="31"/>
      <c r="N3084" s="31"/>
      <c r="O3084" s="31"/>
      <c r="P3084" s="31"/>
      <c r="Q3084" s="31"/>
      <c r="R3084" s="31"/>
    </row>
    <row r="3085" spans="6:18" x14ac:dyDescent="0.25">
      <c r="F3085" s="31"/>
      <c r="G3085" s="31"/>
      <c r="H3085" s="31"/>
      <c r="I3085" s="31"/>
      <c r="J3085" s="31"/>
      <c r="K3085" s="31"/>
      <c r="L3085" s="31"/>
      <c r="M3085" s="31"/>
      <c r="N3085" s="31"/>
      <c r="O3085" s="31"/>
      <c r="P3085" s="31"/>
      <c r="Q3085" s="31"/>
      <c r="R3085" s="31"/>
    </row>
    <row r="3086" spans="6:18" x14ac:dyDescent="0.25">
      <c r="F3086" s="31"/>
      <c r="G3086" s="31"/>
      <c r="H3086" s="31"/>
      <c r="I3086" s="31"/>
      <c r="J3086" s="31"/>
      <c r="K3086" s="31"/>
      <c r="L3086" s="31"/>
      <c r="M3086" s="31"/>
      <c r="N3086" s="31"/>
      <c r="O3086" s="31"/>
      <c r="P3086" s="31"/>
      <c r="Q3086" s="31"/>
      <c r="R3086" s="31"/>
    </row>
    <row r="3087" spans="6:18" x14ac:dyDescent="0.25">
      <c r="F3087" s="31"/>
      <c r="G3087" s="31"/>
      <c r="H3087" s="31"/>
      <c r="I3087" s="31"/>
      <c r="J3087" s="31"/>
      <c r="K3087" s="31"/>
      <c r="L3087" s="31"/>
      <c r="M3087" s="31"/>
      <c r="N3087" s="31"/>
      <c r="O3087" s="31"/>
      <c r="P3087" s="31"/>
      <c r="Q3087" s="31"/>
      <c r="R3087" s="31"/>
    </row>
    <row r="3088" spans="6:18" x14ac:dyDescent="0.25">
      <c r="F3088" s="31"/>
      <c r="G3088" s="31"/>
      <c r="H3088" s="31"/>
      <c r="I3088" s="31"/>
      <c r="J3088" s="31"/>
      <c r="K3088" s="31"/>
      <c r="L3088" s="31"/>
      <c r="M3088" s="31"/>
      <c r="N3088" s="31"/>
      <c r="O3088" s="31"/>
      <c r="P3088" s="31"/>
      <c r="Q3088" s="31"/>
      <c r="R3088" s="31"/>
    </row>
    <row r="3089" spans="6:18" x14ac:dyDescent="0.25">
      <c r="F3089" s="31"/>
      <c r="G3089" s="31"/>
      <c r="H3089" s="31"/>
      <c r="I3089" s="31"/>
      <c r="J3089" s="31"/>
      <c r="K3089" s="31"/>
      <c r="L3089" s="31"/>
      <c r="M3089" s="31"/>
      <c r="N3089" s="31"/>
      <c r="O3089" s="31"/>
      <c r="P3089" s="31"/>
      <c r="Q3089" s="31"/>
      <c r="R3089" s="31"/>
    </row>
    <row r="3090" spans="6:18" x14ac:dyDescent="0.25">
      <c r="F3090" s="31"/>
      <c r="G3090" s="31"/>
      <c r="H3090" s="31"/>
      <c r="I3090" s="31"/>
      <c r="J3090" s="31"/>
      <c r="K3090" s="31"/>
      <c r="L3090" s="31"/>
      <c r="M3090" s="31"/>
      <c r="N3090" s="31"/>
      <c r="O3090" s="31"/>
      <c r="P3090" s="31"/>
      <c r="Q3090" s="31"/>
      <c r="R3090" s="31"/>
    </row>
    <row r="3091" spans="6:18" x14ac:dyDescent="0.25">
      <c r="F3091" s="31"/>
      <c r="G3091" s="31"/>
      <c r="H3091" s="31"/>
      <c r="I3091" s="31"/>
      <c r="J3091" s="31"/>
      <c r="K3091" s="31"/>
      <c r="L3091" s="31"/>
      <c r="M3091" s="31"/>
      <c r="N3091" s="31"/>
      <c r="O3091" s="31"/>
      <c r="P3091" s="31"/>
      <c r="Q3091" s="31"/>
      <c r="R3091" s="31"/>
    </row>
    <row r="3092" spans="6:18" x14ac:dyDescent="0.25">
      <c r="F3092" s="31"/>
      <c r="G3092" s="31"/>
      <c r="H3092" s="31"/>
      <c r="I3092" s="31"/>
      <c r="J3092" s="31"/>
      <c r="K3092" s="31"/>
      <c r="L3092" s="31"/>
      <c r="M3092" s="31"/>
      <c r="N3092" s="31"/>
      <c r="O3092" s="31"/>
      <c r="P3092" s="31"/>
      <c r="Q3092" s="31"/>
      <c r="R3092" s="31"/>
    </row>
    <row r="3093" spans="6:18" x14ac:dyDescent="0.25">
      <c r="F3093" s="31"/>
      <c r="G3093" s="31"/>
      <c r="H3093" s="31"/>
      <c r="I3093" s="31"/>
      <c r="J3093" s="31"/>
      <c r="K3093" s="31"/>
      <c r="L3093" s="31"/>
      <c r="M3093" s="31"/>
      <c r="N3093" s="31"/>
      <c r="O3093" s="31"/>
      <c r="P3093" s="31"/>
      <c r="Q3093" s="31"/>
      <c r="R3093" s="31"/>
    </row>
    <row r="3094" spans="6:18" x14ac:dyDescent="0.25">
      <c r="F3094" s="31"/>
      <c r="G3094" s="31"/>
      <c r="H3094" s="31"/>
      <c r="I3094" s="31"/>
      <c r="J3094" s="31"/>
      <c r="K3094" s="31"/>
      <c r="L3094" s="31"/>
      <c r="M3094" s="31"/>
      <c r="N3094" s="31"/>
      <c r="O3094" s="31"/>
      <c r="P3094" s="31"/>
      <c r="Q3094" s="31"/>
      <c r="R3094" s="31"/>
    </row>
    <row r="3095" spans="6:18" x14ac:dyDescent="0.25">
      <c r="F3095" s="31"/>
      <c r="G3095" s="31"/>
      <c r="H3095" s="31"/>
      <c r="I3095" s="31"/>
      <c r="J3095" s="31"/>
      <c r="K3095" s="31"/>
      <c r="L3095" s="31"/>
      <c r="M3095" s="31"/>
      <c r="N3095" s="31"/>
      <c r="O3095" s="31"/>
      <c r="P3095" s="31"/>
      <c r="Q3095" s="31"/>
      <c r="R3095" s="31"/>
    </row>
    <row r="3096" spans="6:18" x14ac:dyDescent="0.25">
      <c r="F3096" s="31"/>
      <c r="G3096" s="31"/>
      <c r="H3096" s="31"/>
      <c r="I3096" s="31"/>
      <c r="J3096" s="31"/>
      <c r="K3096" s="31"/>
      <c r="L3096" s="31"/>
      <c r="M3096" s="31"/>
      <c r="N3096" s="31"/>
      <c r="O3096" s="31"/>
      <c r="P3096" s="31"/>
      <c r="Q3096" s="31"/>
      <c r="R3096" s="31"/>
    </row>
    <row r="3097" spans="6:18" x14ac:dyDescent="0.25">
      <c r="F3097" s="31"/>
      <c r="G3097" s="31"/>
      <c r="H3097" s="31"/>
      <c r="I3097" s="31"/>
      <c r="J3097" s="31"/>
      <c r="K3097" s="31"/>
      <c r="L3097" s="31"/>
      <c r="M3097" s="31"/>
      <c r="N3097" s="31"/>
      <c r="O3097" s="31"/>
      <c r="P3097" s="31"/>
      <c r="Q3097" s="31"/>
      <c r="R3097" s="31"/>
    </row>
    <row r="3098" spans="6:18" x14ac:dyDescent="0.25">
      <c r="F3098" s="31"/>
      <c r="G3098" s="31"/>
      <c r="H3098" s="31"/>
      <c r="I3098" s="31"/>
      <c r="J3098" s="31"/>
      <c r="K3098" s="31"/>
      <c r="L3098" s="31"/>
      <c r="M3098" s="31"/>
      <c r="N3098" s="31"/>
      <c r="O3098" s="31"/>
      <c r="P3098" s="31"/>
      <c r="Q3098" s="31"/>
      <c r="R3098" s="31"/>
    </row>
    <row r="3099" spans="6:18" x14ac:dyDescent="0.25">
      <c r="F3099" s="31"/>
      <c r="G3099" s="31"/>
      <c r="H3099" s="31"/>
      <c r="I3099" s="31"/>
      <c r="J3099" s="31"/>
      <c r="K3099" s="31"/>
      <c r="L3099" s="31"/>
      <c r="M3099" s="31"/>
      <c r="N3099" s="31"/>
      <c r="O3099" s="31"/>
      <c r="P3099" s="31"/>
      <c r="Q3099" s="31"/>
      <c r="R3099" s="31"/>
    </row>
    <row r="3100" spans="6:18" x14ac:dyDescent="0.25">
      <c r="F3100" s="31"/>
      <c r="G3100" s="31"/>
      <c r="H3100" s="31"/>
      <c r="I3100" s="31"/>
      <c r="J3100" s="31"/>
      <c r="K3100" s="31"/>
      <c r="L3100" s="31"/>
      <c r="M3100" s="31"/>
      <c r="N3100" s="31"/>
      <c r="O3100" s="31"/>
      <c r="P3100" s="31"/>
      <c r="Q3100" s="31"/>
      <c r="R3100" s="31"/>
    </row>
    <row r="3101" spans="6:18" x14ac:dyDescent="0.25">
      <c r="F3101" s="31"/>
      <c r="G3101" s="31"/>
      <c r="H3101" s="31"/>
      <c r="I3101" s="31"/>
      <c r="J3101" s="31"/>
      <c r="K3101" s="31"/>
      <c r="L3101" s="31"/>
      <c r="M3101" s="31"/>
      <c r="N3101" s="31"/>
      <c r="O3101" s="31"/>
      <c r="P3101" s="31"/>
      <c r="Q3101" s="31"/>
      <c r="R3101" s="31"/>
    </row>
    <row r="3102" spans="6:18" x14ac:dyDescent="0.25">
      <c r="F3102" s="31"/>
      <c r="G3102" s="31"/>
      <c r="H3102" s="31"/>
      <c r="I3102" s="31"/>
      <c r="J3102" s="31"/>
      <c r="K3102" s="31"/>
      <c r="L3102" s="31"/>
      <c r="M3102" s="31"/>
      <c r="N3102" s="31"/>
      <c r="O3102" s="31"/>
      <c r="P3102" s="31"/>
      <c r="Q3102" s="31"/>
      <c r="R3102" s="31"/>
    </row>
    <row r="3103" spans="6:18" x14ac:dyDescent="0.25">
      <c r="F3103" s="31"/>
      <c r="G3103" s="31"/>
      <c r="H3103" s="31"/>
      <c r="I3103" s="31"/>
      <c r="J3103" s="31"/>
      <c r="K3103" s="31"/>
      <c r="L3103" s="31"/>
      <c r="M3103" s="31"/>
      <c r="N3103" s="31"/>
      <c r="O3103" s="31"/>
      <c r="P3103" s="31"/>
      <c r="Q3103" s="31"/>
      <c r="R3103" s="31"/>
    </row>
    <row r="3104" spans="6:18" x14ac:dyDescent="0.25">
      <c r="F3104" s="31"/>
      <c r="G3104" s="31"/>
      <c r="H3104" s="31"/>
      <c r="I3104" s="31"/>
      <c r="J3104" s="31"/>
      <c r="K3104" s="31"/>
      <c r="L3104" s="31"/>
      <c r="M3104" s="31"/>
      <c r="N3104" s="31"/>
      <c r="O3104" s="31"/>
      <c r="P3104" s="31"/>
      <c r="Q3104" s="31"/>
      <c r="R3104" s="31"/>
    </row>
    <row r="3105" spans="6:18" x14ac:dyDescent="0.25">
      <c r="F3105" s="31"/>
      <c r="G3105" s="31"/>
      <c r="H3105" s="31"/>
      <c r="I3105" s="31"/>
      <c r="J3105" s="31"/>
      <c r="K3105" s="31"/>
      <c r="L3105" s="31"/>
      <c r="M3105" s="31"/>
      <c r="N3105" s="31"/>
      <c r="O3105" s="31"/>
      <c r="P3105" s="31"/>
      <c r="Q3105" s="31"/>
      <c r="R3105" s="31"/>
    </row>
    <row r="3106" spans="6:18" x14ac:dyDescent="0.25">
      <c r="F3106" s="31"/>
      <c r="G3106" s="31"/>
      <c r="H3106" s="31"/>
      <c r="I3106" s="31"/>
      <c r="J3106" s="31"/>
      <c r="K3106" s="31"/>
      <c r="L3106" s="31"/>
      <c r="M3106" s="31"/>
      <c r="N3106" s="31"/>
      <c r="O3106" s="31"/>
      <c r="P3106" s="31"/>
      <c r="Q3106" s="31"/>
      <c r="R3106" s="31"/>
    </row>
    <row r="3107" spans="6:18" x14ac:dyDescent="0.25">
      <c r="F3107" s="31"/>
      <c r="G3107" s="31"/>
      <c r="H3107" s="31"/>
      <c r="I3107" s="31"/>
      <c r="J3107" s="31"/>
      <c r="K3107" s="31"/>
      <c r="L3107" s="31"/>
      <c r="M3107" s="31"/>
      <c r="N3107" s="31"/>
      <c r="O3107" s="31"/>
      <c r="P3107" s="31"/>
      <c r="Q3107" s="31"/>
      <c r="R3107" s="31"/>
    </row>
    <row r="3108" spans="6:18" x14ac:dyDescent="0.25">
      <c r="F3108" s="31"/>
      <c r="G3108" s="31"/>
      <c r="H3108" s="31"/>
      <c r="I3108" s="31"/>
      <c r="J3108" s="31"/>
      <c r="K3108" s="31"/>
      <c r="L3108" s="31"/>
      <c r="M3108" s="31"/>
      <c r="N3108" s="31"/>
      <c r="O3108" s="31"/>
      <c r="P3108" s="31"/>
      <c r="Q3108" s="31"/>
      <c r="R3108" s="31"/>
    </row>
    <row r="3109" spans="6:18" x14ac:dyDescent="0.25">
      <c r="F3109" s="31"/>
      <c r="G3109" s="31"/>
      <c r="H3109" s="31"/>
      <c r="I3109" s="31"/>
      <c r="J3109" s="31"/>
      <c r="K3109" s="31"/>
      <c r="L3109" s="31"/>
      <c r="M3109" s="31"/>
      <c r="N3109" s="31"/>
      <c r="O3109" s="31"/>
      <c r="P3109" s="31"/>
      <c r="Q3109" s="31"/>
      <c r="R3109" s="31"/>
    </row>
    <row r="3110" spans="6:18" x14ac:dyDescent="0.25">
      <c r="F3110" s="31"/>
      <c r="G3110" s="31"/>
      <c r="H3110" s="31"/>
      <c r="I3110" s="31"/>
      <c r="J3110" s="31"/>
      <c r="K3110" s="31"/>
      <c r="L3110" s="31"/>
      <c r="M3110" s="31"/>
      <c r="N3110" s="31"/>
      <c r="O3110" s="31"/>
      <c r="P3110" s="31"/>
      <c r="Q3110" s="31"/>
      <c r="R3110" s="31"/>
    </row>
    <row r="3111" spans="6:18" x14ac:dyDescent="0.25">
      <c r="F3111" s="31"/>
      <c r="G3111" s="31"/>
      <c r="H3111" s="31"/>
      <c r="I3111" s="31"/>
      <c r="J3111" s="31"/>
      <c r="K3111" s="31"/>
      <c r="L3111" s="31"/>
      <c r="M3111" s="31"/>
      <c r="N3111" s="31"/>
      <c r="O3111" s="31"/>
      <c r="P3111" s="31"/>
      <c r="Q3111" s="31"/>
      <c r="R3111" s="31"/>
    </row>
    <row r="3112" spans="6:18" x14ac:dyDescent="0.25">
      <c r="F3112" s="31"/>
      <c r="G3112" s="31"/>
      <c r="H3112" s="31"/>
      <c r="I3112" s="31"/>
      <c r="J3112" s="31"/>
      <c r="K3112" s="31"/>
      <c r="L3112" s="31"/>
      <c r="M3112" s="31"/>
      <c r="N3112" s="31"/>
      <c r="O3112" s="31"/>
      <c r="P3112" s="31"/>
      <c r="Q3112" s="31"/>
      <c r="R3112" s="31"/>
    </row>
    <row r="3113" spans="6:18" x14ac:dyDescent="0.25">
      <c r="F3113" s="31"/>
      <c r="G3113" s="31"/>
      <c r="H3113" s="31"/>
      <c r="I3113" s="31"/>
      <c r="J3113" s="31"/>
      <c r="K3113" s="31"/>
      <c r="L3113" s="31"/>
      <c r="M3113" s="31"/>
      <c r="N3113" s="31"/>
      <c r="O3113" s="31"/>
      <c r="P3113" s="31"/>
      <c r="Q3113" s="31"/>
      <c r="R3113" s="31"/>
    </row>
    <row r="3114" spans="6:18" x14ac:dyDescent="0.25">
      <c r="F3114" s="31"/>
      <c r="G3114" s="31"/>
      <c r="H3114" s="31"/>
      <c r="I3114" s="31"/>
      <c r="J3114" s="31"/>
      <c r="K3114" s="31"/>
      <c r="L3114" s="31"/>
      <c r="M3114" s="31"/>
      <c r="N3114" s="31"/>
      <c r="O3114" s="31"/>
      <c r="P3114" s="31"/>
      <c r="Q3114" s="31"/>
      <c r="R3114" s="31"/>
    </row>
    <row r="3115" spans="6:18" x14ac:dyDescent="0.25">
      <c r="F3115" s="31"/>
      <c r="G3115" s="31"/>
      <c r="H3115" s="31"/>
      <c r="I3115" s="31"/>
      <c r="J3115" s="31"/>
      <c r="K3115" s="31"/>
      <c r="L3115" s="31"/>
      <c r="M3115" s="31"/>
      <c r="N3115" s="31"/>
      <c r="O3115" s="31"/>
      <c r="P3115" s="31"/>
      <c r="Q3115" s="31"/>
      <c r="R3115" s="31"/>
    </row>
    <row r="3116" spans="6:18" x14ac:dyDescent="0.25">
      <c r="F3116" s="31"/>
      <c r="G3116" s="31"/>
      <c r="H3116" s="31"/>
      <c r="I3116" s="31"/>
      <c r="J3116" s="31"/>
      <c r="K3116" s="31"/>
      <c r="L3116" s="31"/>
      <c r="M3116" s="31"/>
      <c r="N3116" s="31"/>
      <c r="O3116" s="31"/>
      <c r="P3116" s="31"/>
      <c r="Q3116" s="31"/>
      <c r="R3116" s="31"/>
    </row>
    <row r="3117" spans="6:18" x14ac:dyDescent="0.25">
      <c r="F3117" s="31"/>
      <c r="G3117" s="31"/>
      <c r="H3117" s="31"/>
      <c r="I3117" s="31"/>
      <c r="J3117" s="31"/>
      <c r="K3117" s="31"/>
      <c r="L3117" s="31"/>
      <c r="M3117" s="31"/>
      <c r="N3117" s="31"/>
      <c r="O3117" s="31"/>
      <c r="P3117" s="31"/>
      <c r="Q3117" s="31"/>
      <c r="R3117" s="31"/>
    </row>
    <row r="3118" spans="6:18" x14ac:dyDescent="0.25">
      <c r="F3118" s="31"/>
      <c r="G3118" s="31"/>
      <c r="H3118" s="31"/>
      <c r="I3118" s="31"/>
      <c r="J3118" s="31"/>
      <c r="K3118" s="31"/>
      <c r="L3118" s="31"/>
      <c r="M3118" s="31"/>
      <c r="N3118" s="31"/>
      <c r="O3118" s="31"/>
      <c r="P3118" s="31"/>
      <c r="Q3118" s="31"/>
      <c r="R3118" s="31"/>
    </row>
    <row r="3119" spans="6:18" x14ac:dyDescent="0.25">
      <c r="F3119" s="31"/>
      <c r="G3119" s="31"/>
      <c r="H3119" s="31"/>
      <c r="I3119" s="31"/>
      <c r="J3119" s="31"/>
      <c r="K3119" s="31"/>
      <c r="L3119" s="31"/>
      <c r="M3119" s="31"/>
      <c r="N3119" s="31"/>
      <c r="O3119" s="31"/>
      <c r="P3119" s="31"/>
      <c r="Q3119" s="31"/>
      <c r="R3119" s="31"/>
    </row>
    <row r="3120" spans="6:18" x14ac:dyDescent="0.25">
      <c r="F3120" s="31"/>
      <c r="G3120" s="31"/>
      <c r="H3120" s="31"/>
      <c r="I3120" s="31"/>
      <c r="J3120" s="31"/>
      <c r="K3120" s="31"/>
      <c r="L3120" s="31"/>
      <c r="M3120" s="31"/>
      <c r="N3120" s="31"/>
      <c r="O3120" s="31"/>
      <c r="P3120" s="31"/>
      <c r="Q3120" s="31"/>
      <c r="R3120" s="31"/>
    </row>
    <row r="3121" spans="6:18" x14ac:dyDescent="0.25">
      <c r="F3121" s="31"/>
      <c r="G3121" s="31"/>
      <c r="H3121" s="31"/>
      <c r="I3121" s="31"/>
      <c r="J3121" s="31"/>
      <c r="K3121" s="31"/>
      <c r="L3121" s="31"/>
      <c r="M3121" s="31"/>
      <c r="N3121" s="31"/>
      <c r="O3121" s="31"/>
      <c r="P3121" s="31"/>
      <c r="Q3121" s="31"/>
      <c r="R3121" s="31"/>
    </row>
    <row r="3122" spans="6:18" x14ac:dyDescent="0.25">
      <c r="F3122" s="31"/>
      <c r="G3122" s="31"/>
      <c r="H3122" s="31"/>
      <c r="I3122" s="31"/>
      <c r="J3122" s="31"/>
      <c r="K3122" s="31"/>
      <c r="L3122" s="31"/>
      <c r="M3122" s="31"/>
      <c r="N3122" s="31"/>
      <c r="O3122" s="31"/>
      <c r="P3122" s="31"/>
      <c r="Q3122" s="31"/>
      <c r="R3122" s="31"/>
    </row>
    <row r="3123" spans="6:18" x14ac:dyDescent="0.25">
      <c r="F3123" s="31"/>
      <c r="G3123" s="31"/>
      <c r="H3123" s="31"/>
      <c r="I3123" s="31"/>
      <c r="J3123" s="31"/>
      <c r="K3123" s="31"/>
      <c r="L3123" s="31"/>
      <c r="M3123" s="31"/>
      <c r="N3123" s="31"/>
      <c r="O3123" s="31"/>
      <c r="P3123" s="31"/>
      <c r="Q3123" s="31"/>
      <c r="R3123" s="31"/>
    </row>
    <row r="3124" spans="6:18" x14ac:dyDescent="0.25">
      <c r="F3124" s="31"/>
      <c r="G3124" s="31"/>
      <c r="H3124" s="31"/>
      <c r="I3124" s="31"/>
      <c r="J3124" s="31"/>
      <c r="K3124" s="31"/>
      <c r="L3124" s="31"/>
      <c r="M3124" s="31"/>
      <c r="N3124" s="31"/>
      <c r="O3124" s="31"/>
      <c r="P3124" s="31"/>
      <c r="Q3124" s="31"/>
      <c r="R3124" s="31"/>
    </row>
    <row r="3125" spans="6:18" x14ac:dyDescent="0.25">
      <c r="F3125" s="31"/>
      <c r="G3125" s="31"/>
      <c r="H3125" s="31"/>
      <c r="I3125" s="31"/>
      <c r="J3125" s="31"/>
      <c r="K3125" s="31"/>
      <c r="L3125" s="31"/>
      <c r="M3125" s="31"/>
      <c r="N3125" s="31"/>
      <c r="O3125" s="31"/>
      <c r="P3125" s="31"/>
      <c r="Q3125" s="31"/>
      <c r="R3125" s="31"/>
    </row>
    <row r="3126" spans="6:18" x14ac:dyDescent="0.25">
      <c r="F3126" s="31"/>
      <c r="G3126" s="31"/>
      <c r="H3126" s="31"/>
      <c r="I3126" s="31"/>
      <c r="J3126" s="31"/>
      <c r="K3126" s="31"/>
      <c r="L3126" s="31"/>
      <c r="M3126" s="31"/>
      <c r="N3126" s="31"/>
      <c r="O3126" s="31"/>
      <c r="P3126" s="31"/>
      <c r="Q3126" s="31"/>
      <c r="R3126" s="31"/>
    </row>
    <row r="3127" spans="6:18" x14ac:dyDescent="0.25">
      <c r="F3127" s="31"/>
      <c r="G3127" s="31"/>
      <c r="H3127" s="31"/>
      <c r="I3127" s="31"/>
      <c r="J3127" s="31"/>
      <c r="K3127" s="31"/>
      <c r="L3127" s="31"/>
      <c r="M3127" s="31"/>
      <c r="N3127" s="31"/>
      <c r="O3127" s="31"/>
      <c r="P3127" s="31"/>
      <c r="Q3127" s="31"/>
      <c r="R3127" s="31"/>
    </row>
    <row r="3128" spans="6:18" x14ac:dyDescent="0.25">
      <c r="F3128" s="31"/>
      <c r="G3128" s="31"/>
      <c r="H3128" s="31"/>
      <c r="I3128" s="31"/>
      <c r="J3128" s="31"/>
      <c r="K3128" s="31"/>
      <c r="L3128" s="31"/>
      <c r="M3128" s="31"/>
      <c r="N3128" s="31"/>
      <c r="O3128" s="31"/>
      <c r="P3128" s="31"/>
      <c r="Q3128" s="31"/>
      <c r="R3128" s="31"/>
    </row>
    <row r="3129" spans="6:18" x14ac:dyDescent="0.25">
      <c r="F3129" s="31"/>
      <c r="G3129" s="31"/>
      <c r="H3129" s="31"/>
      <c r="I3129" s="31"/>
      <c r="J3129" s="31"/>
      <c r="K3129" s="31"/>
      <c r="L3129" s="31"/>
      <c r="M3129" s="31"/>
      <c r="N3129" s="31"/>
      <c r="O3129" s="31"/>
      <c r="P3129" s="31"/>
      <c r="Q3129" s="31"/>
      <c r="R3129" s="31"/>
    </row>
    <row r="3130" spans="6:18" x14ac:dyDescent="0.25">
      <c r="F3130" s="31"/>
      <c r="G3130" s="31"/>
      <c r="H3130" s="31"/>
      <c r="I3130" s="31"/>
      <c r="J3130" s="31"/>
      <c r="K3130" s="31"/>
      <c r="L3130" s="31"/>
      <c r="M3130" s="31"/>
      <c r="N3130" s="31"/>
      <c r="O3130" s="31"/>
      <c r="P3130" s="31"/>
      <c r="Q3130" s="31"/>
      <c r="R3130" s="31"/>
    </row>
    <row r="3131" spans="6:18" x14ac:dyDescent="0.25">
      <c r="F3131" s="31"/>
      <c r="G3131" s="31"/>
      <c r="H3131" s="31"/>
      <c r="I3131" s="31"/>
      <c r="J3131" s="31"/>
      <c r="K3131" s="31"/>
      <c r="L3131" s="31"/>
      <c r="M3131" s="31"/>
      <c r="N3131" s="31"/>
      <c r="O3131" s="31"/>
      <c r="P3131" s="31"/>
      <c r="Q3131" s="31"/>
      <c r="R3131" s="31"/>
    </row>
    <row r="3132" spans="6:18" x14ac:dyDescent="0.25">
      <c r="F3132" s="31"/>
      <c r="G3132" s="31"/>
      <c r="H3132" s="31"/>
      <c r="I3132" s="31"/>
      <c r="J3132" s="31"/>
      <c r="K3132" s="31"/>
      <c r="L3132" s="31"/>
      <c r="M3132" s="31"/>
      <c r="N3132" s="31"/>
      <c r="O3132" s="31"/>
      <c r="P3132" s="31"/>
      <c r="Q3132" s="31"/>
      <c r="R3132" s="31"/>
    </row>
    <row r="3133" spans="6:18" x14ac:dyDescent="0.25">
      <c r="F3133" s="31"/>
      <c r="G3133" s="31"/>
      <c r="H3133" s="31"/>
      <c r="I3133" s="31"/>
      <c r="J3133" s="31"/>
      <c r="K3133" s="31"/>
      <c r="L3133" s="31"/>
      <c r="M3133" s="31"/>
      <c r="N3133" s="31"/>
      <c r="O3133" s="31"/>
      <c r="P3133" s="31"/>
      <c r="Q3133" s="31"/>
      <c r="R3133" s="31"/>
    </row>
    <row r="3134" spans="6:18" x14ac:dyDescent="0.25">
      <c r="F3134" s="31"/>
      <c r="G3134" s="31"/>
      <c r="H3134" s="31"/>
      <c r="I3134" s="31"/>
      <c r="J3134" s="31"/>
      <c r="K3134" s="31"/>
      <c r="L3134" s="31"/>
      <c r="M3134" s="31"/>
      <c r="N3134" s="31"/>
      <c r="O3134" s="31"/>
      <c r="P3134" s="31"/>
      <c r="Q3134" s="31"/>
      <c r="R3134" s="31"/>
    </row>
    <row r="3135" spans="6:18" x14ac:dyDescent="0.25">
      <c r="F3135" s="31"/>
      <c r="G3135" s="31"/>
      <c r="H3135" s="31"/>
      <c r="I3135" s="31"/>
      <c r="J3135" s="31"/>
      <c r="K3135" s="31"/>
      <c r="L3135" s="31"/>
      <c r="M3135" s="31"/>
      <c r="N3135" s="31"/>
      <c r="O3135" s="31"/>
      <c r="P3135" s="31"/>
      <c r="Q3135" s="31"/>
      <c r="R3135" s="31"/>
    </row>
    <row r="3136" spans="6:18" x14ac:dyDescent="0.25">
      <c r="F3136" s="31"/>
      <c r="G3136" s="31"/>
      <c r="H3136" s="31"/>
      <c r="I3136" s="31"/>
      <c r="J3136" s="31"/>
      <c r="K3136" s="31"/>
      <c r="L3136" s="31"/>
      <c r="M3136" s="31"/>
      <c r="N3136" s="31"/>
      <c r="O3136" s="31"/>
      <c r="P3136" s="31"/>
      <c r="Q3136" s="31"/>
      <c r="R3136" s="31"/>
    </row>
    <row r="3137" spans="6:18" x14ac:dyDescent="0.25">
      <c r="F3137" s="31"/>
      <c r="G3137" s="31"/>
      <c r="H3137" s="31"/>
      <c r="I3137" s="31"/>
      <c r="J3137" s="31"/>
      <c r="K3137" s="31"/>
      <c r="L3137" s="31"/>
      <c r="M3137" s="31"/>
      <c r="N3137" s="31"/>
      <c r="O3137" s="31"/>
      <c r="P3137" s="31"/>
      <c r="Q3137" s="31"/>
      <c r="R3137" s="31"/>
    </row>
    <row r="3138" spans="6:18" x14ac:dyDescent="0.25">
      <c r="F3138" s="31"/>
      <c r="G3138" s="31"/>
      <c r="H3138" s="31"/>
      <c r="I3138" s="31"/>
      <c r="J3138" s="31"/>
      <c r="K3138" s="31"/>
      <c r="L3138" s="31"/>
      <c r="M3138" s="31"/>
      <c r="N3138" s="31"/>
      <c r="O3138" s="31"/>
      <c r="P3138" s="31"/>
      <c r="Q3138" s="31"/>
      <c r="R3138" s="31"/>
    </row>
    <row r="3139" spans="6:18" x14ac:dyDescent="0.25">
      <c r="F3139" s="31"/>
      <c r="G3139" s="31"/>
      <c r="H3139" s="31"/>
      <c r="I3139" s="31"/>
      <c r="J3139" s="31"/>
      <c r="K3139" s="31"/>
      <c r="L3139" s="31"/>
      <c r="M3139" s="31"/>
      <c r="N3139" s="31"/>
      <c r="O3139" s="31"/>
      <c r="P3139" s="31"/>
      <c r="Q3139" s="31"/>
      <c r="R3139" s="31"/>
    </row>
    <row r="3140" spans="6:18" x14ac:dyDescent="0.25">
      <c r="F3140" s="31"/>
      <c r="G3140" s="31"/>
      <c r="H3140" s="31"/>
      <c r="I3140" s="31"/>
      <c r="J3140" s="31"/>
      <c r="K3140" s="31"/>
      <c r="L3140" s="31"/>
      <c r="M3140" s="31"/>
      <c r="N3140" s="31"/>
      <c r="O3140" s="31"/>
      <c r="P3140" s="31"/>
      <c r="Q3140" s="31"/>
      <c r="R3140" s="31"/>
    </row>
    <row r="3141" spans="6:18" x14ac:dyDescent="0.25">
      <c r="F3141" s="31"/>
      <c r="G3141" s="31"/>
      <c r="H3141" s="31"/>
      <c r="I3141" s="31"/>
      <c r="J3141" s="31"/>
      <c r="K3141" s="31"/>
      <c r="L3141" s="31"/>
      <c r="M3141" s="31"/>
      <c r="N3141" s="31"/>
      <c r="O3141" s="31"/>
      <c r="P3141" s="31"/>
      <c r="Q3141" s="31"/>
      <c r="R3141" s="31"/>
    </row>
    <row r="3142" spans="6:18" x14ac:dyDescent="0.25">
      <c r="F3142" s="31"/>
      <c r="G3142" s="31"/>
      <c r="H3142" s="31"/>
      <c r="I3142" s="31"/>
      <c r="J3142" s="31"/>
      <c r="K3142" s="31"/>
      <c r="L3142" s="31"/>
      <c r="M3142" s="31"/>
      <c r="N3142" s="31"/>
      <c r="O3142" s="31"/>
      <c r="P3142" s="31"/>
      <c r="Q3142" s="31"/>
      <c r="R3142" s="31"/>
    </row>
    <row r="3143" spans="6:18" x14ac:dyDescent="0.25">
      <c r="F3143" s="31"/>
      <c r="G3143" s="31"/>
      <c r="H3143" s="31"/>
      <c r="I3143" s="31"/>
      <c r="J3143" s="31"/>
      <c r="K3143" s="31"/>
      <c r="L3143" s="31"/>
      <c r="M3143" s="31"/>
      <c r="N3143" s="31"/>
      <c r="O3143" s="31"/>
      <c r="P3143" s="31"/>
      <c r="Q3143" s="31"/>
      <c r="R3143" s="31"/>
    </row>
    <row r="3144" spans="6:18" x14ac:dyDescent="0.25">
      <c r="F3144" s="31"/>
      <c r="G3144" s="31"/>
      <c r="H3144" s="31"/>
      <c r="I3144" s="31"/>
      <c r="J3144" s="31"/>
      <c r="K3144" s="31"/>
      <c r="L3144" s="31"/>
      <c r="M3144" s="31"/>
      <c r="N3144" s="31"/>
      <c r="O3144" s="31"/>
      <c r="P3144" s="31"/>
      <c r="Q3144" s="31"/>
      <c r="R3144" s="31"/>
    </row>
    <row r="3145" spans="6:18" x14ac:dyDescent="0.25">
      <c r="F3145" s="31"/>
      <c r="G3145" s="31"/>
      <c r="H3145" s="31"/>
      <c r="I3145" s="31"/>
      <c r="J3145" s="31"/>
      <c r="K3145" s="31"/>
      <c r="L3145" s="31"/>
      <c r="M3145" s="31"/>
      <c r="N3145" s="31"/>
      <c r="O3145" s="31"/>
      <c r="P3145" s="31"/>
      <c r="Q3145" s="31"/>
      <c r="R3145" s="31"/>
    </row>
    <row r="3146" spans="6:18" x14ac:dyDescent="0.25">
      <c r="F3146" s="31"/>
      <c r="G3146" s="31"/>
      <c r="H3146" s="31"/>
      <c r="I3146" s="31"/>
      <c r="J3146" s="31"/>
      <c r="K3146" s="31"/>
      <c r="L3146" s="31"/>
      <c r="M3146" s="31"/>
      <c r="N3146" s="31"/>
      <c r="O3146" s="31"/>
      <c r="P3146" s="31"/>
      <c r="Q3146" s="31"/>
      <c r="R3146" s="31"/>
    </row>
    <row r="3147" spans="6:18" x14ac:dyDescent="0.25">
      <c r="F3147" s="31"/>
      <c r="G3147" s="31"/>
      <c r="H3147" s="31"/>
      <c r="I3147" s="31"/>
      <c r="J3147" s="31"/>
      <c r="K3147" s="31"/>
      <c r="L3147" s="31"/>
      <c r="M3147" s="31"/>
      <c r="N3147" s="31"/>
      <c r="O3147" s="31"/>
      <c r="P3147" s="31"/>
      <c r="Q3147" s="31"/>
      <c r="R3147" s="31"/>
    </row>
    <row r="3148" spans="6:18" x14ac:dyDescent="0.25">
      <c r="F3148" s="31"/>
      <c r="G3148" s="31"/>
      <c r="H3148" s="31"/>
      <c r="I3148" s="31"/>
      <c r="J3148" s="31"/>
      <c r="K3148" s="31"/>
      <c r="L3148" s="31"/>
      <c r="M3148" s="31"/>
      <c r="N3148" s="31"/>
      <c r="O3148" s="31"/>
      <c r="P3148" s="31"/>
      <c r="Q3148" s="31"/>
      <c r="R3148" s="31"/>
    </row>
    <row r="3149" spans="6:18" x14ac:dyDescent="0.25">
      <c r="F3149" s="31"/>
      <c r="G3149" s="31"/>
      <c r="H3149" s="31"/>
      <c r="I3149" s="31"/>
      <c r="J3149" s="31"/>
      <c r="K3149" s="31"/>
      <c r="L3149" s="31"/>
      <c r="M3149" s="31"/>
      <c r="N3149" s="31"/>
      <c r="O3149" s="31"/>
      <c r="P3149" s="31"/>
      <c r="Q3149" s="31"/>
      <c r="R3149" s="31"/>
    </row>
    <row r="3150" spans="6:18" x14ac:dyDescent="0.25">
      <c r="F3150" s="31"/>
      <c r="G3150" s="31"/>
      <c r="H3150" s="31"/>
      <c r="I3150" s="31"/>
      <c r="J3150" s="31"/>
      <c r="K3150" s="31"/>
      <c r="L3150" s="31"/>
      <c r="M3150" s="31"/>
      <c r="N3150" s="31"/>
      <c r="O3150" s="31"/>
      <c r="P3150" s="31"/>
      <c r="Q3150" s="31"/>
      <c r="R3150" s="31"/>
    </row>
    <row r="3151" spans="6:18" x14ac:dyDescent="0.25">
      <c r="F3151" s="31"/>
      <c r="G3151" s="31"/>
      <c r="H3151" s="31"/>
      <c r="I3151" s="31"/>
      <c r="J3151" s="31"/>
      <c r="K3151" s="31"/>
      <c r="L3151" s="31"/>
      <c r="M3151" s="31"/>
      <c r="N3151" s="31"/>
      <c r="O3151" s="31"/>
      <c r="P3151" s="31"/>
      <c r="Q3151" s="31"/>
      <c r="R3151" s="31"/>
    </row>
    <row r="3152" spans="6:18" x14ac:dyDescent="0.25">
      <c r="F3152" s="31"/>
      <c r="G3152" s="31"/>
      <c r="H3152" s="31"/>
      <c r="I3152" s="31"/>
      <c r="J3152" s="31"/>
      <c r="K3152" s="31"/>
      <c r="L3152" s="31"/>
      <c r="M3152" s="31"/>
      <c r="N3152" s="31"/>
      <c r="O3152" s="31"/>
      <c r="P3152" s="31"/>
      <c r="Q3152" s="31"/>
      <c r="R3152" s="31"/>
    </row>
    <row r="3153" spans="6:18" x14ac:dyDescent="0.25">
      <c r="F3153" s="31"/>
      <c r="G3153" s="31"/>
      <c r="H3153" s="31"/>
      <c r="I3153" s="31"/>
      <c r="J3153" s="31"/>
      <c r="K3153" s="31"/>
      <c r="L3153" s="31"/>
      <c r="M3153" s="31"/>
      <c r="N3153" s="31"/>
      <c r="O3153" s="31"/>
      <c r="P3153" s="31"/>
      <c r="Q3153" s="31"/>
      <c r="R3153" s="31"/>
    </row>
    <row r="3154" spans="6:18" x14ac:dyDescent="0.25">
      <c r="F3154" s="31"/>
      <c r="G3154" s="31"/>
      <c r="H3154" s="31"/>
      <c r="I3154" s="31"/>
      <c r="J3154" s="31"/>
      <c r="K3154" s="31"/>
      <c r="L3154" s="31"/>
      <c r="M3154" s="31"/>
      <c r="N3154" s="31"/>
      <c r="O3154" s="31"/>
      <c r="P3154" s="31"/>
      <c r="Q3154" s="31"/>
      <c r="R3154" s="31"/>
    </row>
    <row r="3155" spans="6:18" x14ac:dyDescent="0.25">
      <c r="F3155" s="31"/>
      <c r="G3155" s="31"/>
      <c r="H3155" s="31"/>
      <c r="I3155" s="31"/>
      <c r="J3155" s="31"/>
      <c r="K3155" s="31"/>
      <c r="L3155" s="31"/>
      <c r="M3155" s="31"/>
      <c r="N3155" s="31"/>
      <c r="O3155" s="31"/>
      <c r="P3155" s="31"/>
      <c r="Q3155" s="31"/>
      <c r="R3155" s="31"/>
    </row>
    <row r="3156" spans="6:18" x14ac:dyDescent="0.25">
      <c r="F3156" s="31"/>
      <c r="G3156" s="31"/>
      <c r="H3156" s="31"/>
      <c r="I3156" s="31"/>
      <c r="J3156" s="31"/>
      <c r="K3156" s="31"/>
      <c r="L3156" s="31"/>
      <c r="M3156" s="31"/>
      <c r="N3156" s="31"/>
      <c r="O3156" s="31"/>
      <c r="P3156" s="31"/>
      <c r="Q3156" s="31"/>
      <c r="R3156" s="31"/>
    </row>
    <row r="3157" spans="6:18" x14ac:dyDescent="0.25">
      <c r="F3157" s="31"/>
      <c r="G3157" s="31"/>
      <c r="H3157" s="31"/>
      <c r="I3157" s="31"/>
      <c r="J3157" s="31"/>
      <c r="K3157" s="31"/>
      <c r="L3157" s="31"/>
      <c r="M3157" s="31"/>
      <c r="N3157" s="31"/>
      <c r="O3157" s="31"/>
      <c r="P3157" s="31"/>
      <c r="Q3157" s="31"/>
      <c r="R3157" s="31"/>
    </row>
    <row r="3158" spans="6:18" x14ac:dyDescent="0.25">
      <c r="F3158" s="31"/>
      <c r="G3158" s="31"/>
      <c r="H3158" s="31"/>
      <c r="I3158" s="31"/>
      <c r="J3158" s="31"/>
      <c r="K3158" s="31"/>
      <c r="L3158" s="31"/>
      <c r="M3158" s="31"/>
      <c r="N3158" s="31"/>
      <c r="O3158" s="31"/>
      <c r="P3158" s="31"/>
      <c r="Q3158" s="31"/>
      <c r="R3158" s="31"/>
    </row>
    <row r="3159" spans="6:18" x14ac:dyDescent="0.25">
      <c r="F3159" s="31"/>
      <c r="G3159" s="31"/>
      <c r="H3159" s="31"/>
      <c r="I3159" s="31"/>
      <c r="J3159" s="31"/>
      <c r="K3159" s="31"/>
      <c r="L3159" s="31"/>
      <c r="M3159" s="31"/>
      <c r="N3159" s="31"/>
      <c r="O3159" s="31"/>
      <c r="P3159" s="31"/>
      <c r="Q3159" s="31"/>
      <c r="R3159" s="31"/>
    </row>
    <row r="3160" spans="6:18" x14ac:dyDescent="0.25">
      <c r="F3160" s="31"/>
      <c r="G3160" s="31"/>
      <c r="H3160" s="31"/>
      <c r="I3160" s="31"/>
      <c r="J3160" s="31"/>
      <c r="K3160" s="31"/>
      <c r="L3160" s="31"/>
      <c r="M3160" s="31"/>
      <c r="N3160" s="31"/>
      <c r="O3160" s="31"/>
      <c r="P3160" s="31"/>
      <c r="Q3160" s="31"/>
      <c r="R3160" s="31"/>
    </row>
    <row r="3161" spans="6:18" x14ac:dyDescent="0.25">
      <c r="F3161" s="31"/>
      <c r="G3161" s="31"/>
      <c r="H3161" s="31"/>
      <c r="I3161" s="31"/>
      <c r="J3161" s="31"/>
      <c r="K3161" s="31"/>
      <c r="L3161" s="31"/>
      <c r="M3161" s="31"/>
      <c r="N3161" s="31"/>
      <c r="O3161" s="31"/>
      <c r="P3161" s="31"/>
      <c r="Q3161" s="31"/>
      <c r="R3161" s="31"/>
    </row>
    <row r="3162" spans="6:18" x14ac:dyDescent="0.25">
      <c r="F3162" s="31"/>
      <c r="G3162" s="31"/>
      <c r="H3162" s="31"/>
      <c r="I3162" s="31"/>
      <c r="J3162" s="31"/>
      <c r="K3162" s="31"/>
      <c r="L3162" s="31"/>
      <c r="M3162" s="31"/>
      <c r="N3162" s="31"/>
      <c r="O3162" s="31"/>
      <c r="P3162" s="31"/>
      <c r="Q3162" s="31"/>
      <c r="R3162" s="31"/>
    </row>
    <row r="3163" spans="6:18" x14ac:dyDescent="0.25">
      <c r="F3163" s="31"/>
      <c r="G3163" s="31"/>
      <c r="H3163" s="31"/>
      <c r="I3163" s="31"/>
      <c r="J3163" s="31"/>
      <c r="K3163" s="31"/>
      <c r="L3163" s="31"/>
      <c r="M3163" s="31"/>
      <c r="N3163" s="31"/>
      <c r="O3163" s="31"/>
      <c r="P3163" s="31"/>
      <c r="Q3163" s="31"/>
      <c r="R3163" s="31"/>
    </row>
    <row r="3164" spans="6:18" x14ac:dyDescent="0.25">
      <c r="F3164" s="31"/>
      <c r="G3164" s="31"/>
      <c r="H3164" s="31"/>
      <c r="I3164" s="31"/>
      <c r="J3164" s="31"/>
      <c r="K3164" s="31"/>
      <c r="L3164" s="31"/>
      <c r="M3164" s="31"/>
      <c r="N3164" s="31"/>
      <c r="O3164" s="31"/>
      <c r="P3164" s="31"/>
      <c r="Q3164" s="31"/>
      <c r="R3164" s="31"/>
    </row>
    <row r="3165" spans="6:18" x14ac:dyDescent="0.25">
      <c r="F3165" s="31"/>
      <c r="G3165" s="31"/>
      <c r="H3165" s="31"/>
      <c r="I3165" s="31"/>
      <c r="J3165" s="31"/>
      <c r="K3165" s="31"/>
      <c r="L3165" s="31"/>
      <c r="M3165" s="31"/>
      <c r="N3165" s="31"/>
      <c r="O3165" s="31"/>
      <c r="P3165" s="31"/>
      <c r="Q3165" s="31"/>
      <c r="R3165" s="31"/>
    </row>
    <row r="3166" spans="6:18" x14ac:dyDescent="0.25">
      <c r="F3166" s="31"/>
      <c r="G3166" s="31"/>
      <c r="H3166" s="31"/>
      <c r="I3166" s="31"/>
      <c r="J3166" s="31"/>
      <c r="K3166" s="31"/>
      <c r="L3166" s="31"/>
      <c r="M3166" s="31"/>
      <c r="N3166" s="31"/>
      <c r="O3166" s="31"/>
      <c r="P3166" s="31"/>
      <c r="Q3166" s="31"/>
      <c r="R3166" s="31"/>
    </row>
    <row r="3167" spans="6:18" x14ac:dyDescent="0.25">
      <c r="F3167" s="31"/>
      <c r="G3167" s="31"/>
      <c r="H3167" s="31"/>
      <c r="I3167" s="31"/>
      <c r="J3167" s="31"/>
      <c r="K3167" s="31"/>
      <c r="L3167" s="31"/>
      <c r="M3167" s="31"/>
      <c r="N3167" s="31"/>
      <c r="O3167" s="31"/>
      <c r="P3167" s="31"/>
      <c r="Q3167" s="31"/>
      <c r="R3167" s="31"/>
    </row>
    <row r="3168" spans="6:18" x14ac:dyDescent="0.25">
      <c r="F3168" s="31"/>
      <c r="G3168" s="31"/>
      <c r="H3168" s="31"/>
      <c r="I3168" s="31"/>
      <c r="J3168" s="31"/>
      <c r="K3168" s="31"/>
      <c r="L3168" s="31"/>
      <c r="M3168" s="31"/>
      <c r="N3168" s="31"/>
      <c r="O3168" s="31"/>
      <c r="P3168" s="31"/>
      <c r="Q3168" s="31"/>
      <c r="R3168" s="31"/>
    </row>
    <row r="3169" spans="6:18" x14ac:dyDescent="0.25">
      <c r="F3169" s="31"/>
      <c r="G3169" s="31"/>
      <c r="H3169" s="31"/>
      <c r="I3169" s="31"/>
      <c r="J3169" s="31"/>
      <c r="K3169" s="31"/>
      <c r="L3169" s="31"/>
      <c r="M3169" s="31"/>
      <c r="N3169" s="31"/>
      <c r="O3169" s="31"/>
      <c r="P3169" s="31"/>
      <c r="Q3169" s="31"/>
      <c r="R3169" s="31"/>
    </row>
    <row r="3170" spans="6:18" x14ac:dyDescent="0.25">
      <c r="F3170" s="31"/>
      <c r="G3170" s="31"/>
      <c r="H3170" s="31"/>
      <c r="I3170" s="31"/>
      <c r="J3170" s="31"/>
      <c r="K3170" s="31"/>
      <c r="L3170" s="31"/>
      <c r="M3170" s="31"/>
      <c r="N3170" s="31"/>
      <c r="O3170" s="31"/>
      <c r="P3170" s="31"/>
      <c r="Q3170" s="31"/>
      <c r="R3170" s="31"/>
    </row>
    <row r="3171" spans="6:18" x14ac:dyDescent="0.25">
      <c r="F3171" s="31"/>
      <c r="G3171" s="31"/>
      <c r="H3171" s="31"/>
      <c r="I3171" s="31"/>
      <c r="J3171" s="31"/>
      <c r="K3171" s="31"/>
      <c r="L3171" s="31"/>
      <c r="M3171" s="31"/>
      <c r="N3171" s="31"/>
      <c r="O3171" s="31"/>
      <c r="P3171" s="31"/>
      <c r="Q3171" s="31"/>
      <c r="R3171" s="31"/>
    </row>
    <row r="3172" spans="6:18" x14ac:dyDescent="0.25">
      <c r="F3172" s="31"/>
      <c r="G3172" s="31"/>
      <c r="H3172" s="31"/>
      <c r="I3172" s="31"/>
      <c r="J3172" s="31"/>
      <c r="K3172" s="31"/>
      <c r="L3172" s="31"/>
      <c r="M3172" s="31"/>
      <c r="N3172" s="31"/>
      <c r="O3172" s="31"/>
      <c r="P3172" s="31"/>
      <c r="Q3172" s="31"/>
      <c r="R3172" s="31"/>
    </row>
    <row r="3173" spans="6:18" x14ac:dyDescent="0.25">
      <c r="F3173" s="31"/>
      <c r="G3173" s="31"/>
      <c r="H3173" s="31"/>
      <c r="I3173" s="31"/>
      <c r="J3173" s="31"/>
      <c r="K3173" s="31"/>
      <c r="L3173" s="31"/>
      <c r="M3173" s="31"/>
      <c r="N3173" s="31"/>
      <c r="O3173" s="31"/>
      <c r="P3173" s="31"/>
      <c r="Q3173" s="31"/>
      <c r="R3173" s="31"/>
    </row>
    <row r="3174" spans="6:18" x14ac:dyDescent="0.25">
      <c r="F3174" s="31"/>
      <c r="G3174" s="31"/>
      <c r="H3174" s="31"/>
      <c r="I3174" s="31"/>
      <c r="J3174" s="31"/>
      <c r="K3174" s="31"/>
      <c r="L3174" s="31"/>
      <c r="M3174" s="31"/>
      <c r="N3174" s="31"/>
      <c r="O3174" s="31"/>
      <c r="P3174" s="31"/>
      <c r="Q3174" s="31"/>
      <c r="R3174" s="31"/>
    </row>
    <row r="3175" spans="6:18" x14ac:dyDescent="0.25">
      <c r="F3175" s="31"/>
      <c r="G3175" s="31"/>
      <c r="H3175" s="31"/>
      <c r="I3175" s="31"/>
      <c r="J3175" s="31"/>
      <c r="K3175" s="31"/>
      <c r="L3175" s="31"/>
      <c r="M3175" s="31"/>
      <c r="N3175" s="31"/>
      <c r="O3175" s="31"/>
      <c r="P3175" s="31"/>
      <c r="Q3175" s="31"/>
      <c r="R3175" s="31"/>
    </row>
    <row r="3176" spans="6:18" x14ac:dyDescent="0.25">
      <c r="F3176" s="31"/>
      <c r="G3176" s="31"/>
      <c r="H3176" s="31"/>
      <c r="I3176" s="31"/>
      <c r="J3176" s="31"/>
      <c r="K3176" s="31"/>
      <c r="L3176" s="31"/>
      <c r="M3176" s="31"/>
      <c r="N3176" s="31"/>
      <c r="O3176" s="31"/>
      <c r="P3176" s="31"/>
      <c r="Q3176" s="31"/>
      <c r="R3176" s="31"/>
    </row>
    <row r="3177" spans="6:18" x14ac:dyDescent="0.25">
      <c r="F3177" s="31"/>
      <c r="G3177" s="31"/>
      <c r="H3177" s="31"/>
      <c r="I3177" s="31"/>
      <c r="J3177" s="31"/>
      <c r="K3177" s="31"/>
      <c r="L3177" s="31"/>
      <c r="M3177" s="31"/>
      <c r="N3177" s="31"/>
      <c r="O3177" s="31"/>
      <c r="P3177" s="31"/>
      <c r="Q3177" s="31"/>
      <c r="R3177" s="31"/>
    </row>
    <row r="3178" spans="6:18" x14ac:dyDescent="0.25">
      <c r="F3178" s="31"/>
      <c r="G3178" s="31"/>
      <c r="H3178" s="31"/>
      <c r="I3178" s="31"/>
      <c r="J3178" s="31"/>
      <c r="K3178" s="31"/>
      <c r="L3178" s="31"/>
      <c r="M3178" s="31"/>
      <c r="N3178" s="31"/>
      <c r="O3178" s="31"/>
      <c r="P3178" s="31"/>
      <c r="Q3178" s="31"/>
      <c r="R3178" s="31"/>
    </row>
    <row r="3179" spans="6:18" x14ac:dyDescent="0.25">
      <c r="F3179" s="31"/>
      <c r="G3179" s="31"/>
      <c r="H3179" s="31"/>
      <c r="I3179" s="31"/>
      <c r="J3179" s="31"/>
      <c r="K3179" s="31"/>
      <c r="L3179" s="31"/>
      <c r="M3179" s="31"/>
      <c r="N3179" s="31"/>
      <c r="O3179" s="31"/>
      <c r="P3179" s="31"/>
      <c r="Q3179" s="31"/>
      <c r="R3179" s="31"/>
    </row>
    <row r="3180" spans="6:18" x14ac:dyDescent="0.25">
      <c r="F3180" s="31"/>
      <c r="G3180" s="31"/>
      <c r="H3180" s="31"/>
      <c r="I3180" s="31"/>
      <c r="J3180" s="31"/>
      <c r="K3180" s="31"/>
      <c r="L3180" s="31"/>
      <c r="M3180" s="31"/>
      <c r="N3180" s="31"/>
      <c r="O3180" s="31"/>
      <c r="P3180" s="31"/>
      <c r="Q3180" s="31"/>
      <c r="R3180" s="31"/>
    </row>
    <row r="3181" spans="6:18" x14ac:dyDescent="0.25">
      <c r="F3181" s="31"/>
      <c r="G3181" s="31"/>
      <c r="H3181" s="31"/>
      <c r="I3181" s="31"/>
      <c r="J3181" s="31"/>
      <c r="K3181" s="31"/>
      <c r="L3181" s="31"/>
      <c r="M3181" s="31"/>
      <c r="N3181" s="31"/>
      <c r="O3181" s="31"/>
      <c r="P3181" s="31"/>
      <c r="Q3181" s="31"/>
      <c r="R3181" s="31"/>
    </row>
    <row r="3182" spans="6:18" x14ac:dyDescent="0.25">
      <c r="F3182" s="31"/>
      <c r="G3182" s="31"/>
      <c r="H3182" s="31"/>
      <c r="I3182" s="31"/>
      <c r="J3182" s="31"/>
      <c r="K3182" s="31"/>
      <c r="L3182" s="31"/>
      <c r="M3182" s="31"/>
      <c r="N3182" s="31"/>
      <c r="O3182" s="31"/>
      <c r="P3182" s="31"/>
      <c r="Q3182" s="31"/>
      <c r="R3182" s="31"/>
    </row>
    <row r="3183" spans="6:18" x14ac:dyDescent="0.25">
      <c r="F3183" s="31"/>
      <c r="G3183" s="31"/>
      <c r="H3183" s="31"/>
      <c r="I3183" s="31"/>
      <c r="J3183" s="31"/>
      <c r="K3183" s="31"/>
      <c r="L3183" s="31"/>
      <c r="M3183" s="31"/>
      <c r="N3183" s="31"/>
      <c r="O3183" s="31"/>
      <c r="P3183" s="31"/>
      <c r="Q3183" s="31"/>
      <c r="R3183" s="31"/>
    </row>
    <row r="3184" spans="6:18" x14ac:dyDescent="0.25">
      <c r="F3184" s="31"/>
      <c r="G3184" s="31"/>
      <c r="H3184" s="31"/>
      <c r="I3184" s="31"/>
      <c r="J3184" s="31"/>
      <c r="K3184" s="31"/>
      <c r="L3184" s="31"/>
      <c r="M3184" s="31"/>
      <c r="N3184" s="31"/>
      <c r="O3184" s="31"/>
      <c r="P3184" s="31"/>
      <c r="Q3184" s="31"/>
      <c r="R3184" s="31"/>
    </row>
    <row r="3185" spans="6:18" x14ac:dyDescent="0.25">
      <c r="F3185" s="31"/>
      <c r="G3185" s="31"/>
      <c r="H3185" s="31"/>
      <c r="I3185" s="31"/>
      <c r="J3185" s="31"/>
      <c r="K3185" s="31"/>
      <c r="L3185" s="31"/>
      <c r="M3185" s="31"/>
      <c r="N3185" s="31"/>
      <c r="O3185" s="31"/>
      <c r="P3185" s="31"/>
      <c r="Q3185" s="31"/>
      <c r="R3185" s="31"/>
    </row>
    <row r="3186" spans="6:18" x14ac:dyDescent="0.25">
      <c r="F3186" s="31"/>
      <c r="G3186" s="31"/>
      <c r="H3186" s="31"/>
      <c r="I3186" s="31"/>
      <c r="J3186" s="31"/>
      <c r="K3186" s="31"/>
      <c r="L3186" s="31"/>
      <c r="M3186" s="31"/>
      <c r="N3186" s="31"/>
      <c r="O3186" s="31"/>
      <c r="P3186" s="31"/>
      <c r="Q3186" s="31"/>
      <c r="R3186" s="31"/>
    </row>
    <row r="3187" spans="6:18" x14ac:dyDescent="0.25">
      <c r="F3187" s="31"/>
      <c r="G3187" s="31"/>
      <c r="H3187" s="31"/>
      <c r="I3187" s="31"/>
      <c r="J3187" s="31"/>
      <c r="K3187" s="31"/>
      <c r="L3187" s="31"/>
      <c r="M3187" s="31"/>
      <c r="N3187" s="31"/>
      <c r="O3187" s="31"/>
      <c r="P3187" s="31"/>
      <c r="Q3187" s="31"/>
      <c r="R3187" s="31"/>
    </row>
    <row r="3188" spans="6:18" x14ac:dyDescent="0.25">
      <c r="F3188" s="31"/>
      <c r="G3188" s="31"/>
      <c r="H3188" s="31"/>
      <c r="I3188" s="31"/>
      <c r="J3188" s="31"/>
      <c r="K3188" s="31"/>
      <c r="L3188" s="31"/>
      <c r="M3188" s="31"/>
      <c r="N3188" s="31"/>
      <c r="O3188" s="31"/>
      <c r="P3188" s="31"/>
      <c r="Q3188" s="31"/>
      <c r="R3188" s="31"/>
    </row>
    <row r="3189" spans="6:18" x14ac:dyDescent="0.25">
      <c r="F3189" s="31"/>
      <c r="G3189" s="31"/>
      <c r="H3189" s="31"/>
      <c r="I3189" s="31"/>
      <c r="J3189" s="31"/>
      <c r="K3189" s="31"/>
      <c r="L3189" s="31"/>
      <c r="M3189" s="31"/>
      <c r="N3189" s="31"/>
      <c r="O3189" s="31"/>
      <c r="P3189" s="31"/>
      <c r="Q3189" s="31"/>
      <c r="R3189" s="31"/>
    </row>
    <row r="3190" spans="6:18" x14ac:dyDescent="0.25">
      <c r="F3190" s="31"/>
      <c r="G3190" s="31"/>
      <c r="H3190" s="31"/>
      <c r="I3190" s="31"/>
      <c r="J3190" s="31"/>
      <c r="K3190" s="31"/>
      <c r="L3190" s="31"/>
      <c r="M3190" s="31"/>
      <c r="N3190" s="31"/>
      <c r="O3190" s="31"/>
      <c r="P3190" s="31"/>
      <c r="Q3190" s="31"/>
      <c r="R3190" s="31"/>
    </row>
    <row r="3191" spans="6:18" x14ac:dyDescent="0.25">
      <c r="F3191" s="31"/>
      <c r="G3191" s="31"/>
      <c r="H3191" s="31"/>
      <c r="I3191" s="31"/>
      <c r="J3191" s="31"/>
      <c r="K3191" s="31"/>
      <c r="L3191" s="31"/>
      <c r="M3191" s="31"/>
      <c r="N3191" s="31"/>
      <c r="O3191" s="31"/>
      <c r="P3191" s="31"/>
      <c r="Q3191" s="31"/>
      <c r="R3191" s="31"/>
    </row>
    <row r="3192" spans="6:18" x14ac:dyDescent="0.25">
      <c r="F3192" s="31"/>
      <c r="G3192" s="31"/>
      <c r="H3192" s="31"/>
      <c r="I3192" s="31"/>
      <c r="J3192" s="31"/>
      <c r="K3192" s="31"/>
      <c r="L3192" s="31"/>
      <c r="M3192" s="31"/>
      <c r="N3192" s="31"/>
      <c r="O3192" s="31"/>
      <c r="P3192" s="31"/>
      <c r="Q3192" s="31"/>
      <c r="R3192" s="31"/>
    </row>
    <row r="3193" spans="6:18" x14ac:dyDescent="0.25">
      <c r="F3193" s="31"/>
      <c r="G3193" s="31"/>
      <c r="H3193" s="31"/>
      <c r="I3193" s="31"/>
      <c r="J3193" s="31"/>
      <c r="K3193" s="31"/>
      <c r="L3193" s="31"/>
      <c r="M3193" s="31"/>
      <c r="N3193" s="31"/>
      <c r="O3193" s="31"/>
      <c r="P3193" s="31"/>
      <c r="Q3193" s="31"/>
      <c r="R3193" s="31"/>
    </row>
    <row r="3194" spans="6:18" x14ac:dyDescent="0.25">
      <c r="F3194" s="31"/>
      <c r="G3194" s="31"/>
      <c r="H3194" s="31"/>
      <c r="I3194" s="31"/>
      <c r="J3194" s="31"/>
      <c r="K3194" s="31"/>
      <c r="L3194" s="31"/>
      <c r="M3194" s="31"/>
      <c r="N3194" s="31"/>
      <c r="O3194" s="31"/>
      <c r="P3194" s="31"/>
      <c r="Q3194" s="31"/>
      <c r="R3194" s="31"/>
    </row>
    <row r="3195" spans="6:18" x14ac:dyDescent="0.25">
      <c r="F3195" s="31"/>
      <c r="G3195" s="31"/>
      <c r="H3195" s="31"/>
      <c r="I3195" s="31"/>
      <c r="J3195" s="31"/>
      <c r="K3195" s="31"/>
      <c r="L3195" s="31"/>
      <c r="M3195" s="31"/>
      <c r="N3195" s="31"/>
      <c r="O3195" s="31"/>
      <c r="P3195" s="31"/>
      <c r="Q3195" s="31"/>
      <c r="R3195" s="31"/>
    </row>
    <row r="3196" spans="6:18" x14ac:dyDescent="0.25">
      <c r="F3196" s="31"/>
      <c r="G3196" s="31"/>
      <c r="H3196" s="31"/>
      <c r="I3196" s="31"/>
      <c r="J3196" s="31"/>
      <c r="K3196" s="31"/>
      <c r="L3196" s="31"/>
      <c r="M3196" s="31"/>
      <c r="N3196" s="31"/>
      <c r="O3196" s="31"/>
      <c r="P3196" s="31"/>
      <c r="Q3196" s="31"/>
      <c r="R3196" s="31"/>
    </row>
    <row r="3197" spans="6:18" x14ac:dyDescent="0.25">
      <c r="F3197" s="31"/>
      <c r="G3197" s="31"/>
      <c r="H3197" s="31"/>
      <c r="I3197" s="31"/>
      <c r="J3197" s="31"/>
      <c r="K3197" s="31"/>
      <c r="L3197" s="31"/>
      <c r="M3197" s="31"/>
      <c r="N3197" s="31"/>
      <c r="O3197" s="31"/>
      <c r="P3197" s="31"/>
      <c r="Q3197" s="31"/>
      <c r="R3197" s="31"/>
    </row>
    <row r="3198" spans="6:18" x14ac:dyDescent="0.25">
      <c r="F3198" s="31"/>
      <c r="G3198" s="31"/>
      <c r="H3198" s="31"/>
      <c r="I3198" s="31"/>
      <c r="J3198" s="31"/>
      <c r="K3198" s="31"/>
      <c r="L3198" s="31"/>
      <c r="M3198" s="31"/>
      <c r="N3198" s="31"/>
      <c r="O3198" s="31"/>
      <c r="P3198" s="31"/>
      <c r="Q3198" s="31"/>
      <c r="R3198" s="31"/>
    </row>
    <row r="3199" spans="6:18" x14ac:dyDescent="0.25">
      <c r="F3199" s="31"/>
      <c r="G3199" s="31"/>
      <c r="H3199" s="31"/>
      <c r="I3199" s="31"/>
      <c r="J3199" s="31"/>
      <c r="K3199" s="31"/>
      <c r="L3199" s="31"/>
      <c r="M3199" s="31"/>
      <c r="N3199" s="31"/>
      <c r="O3199" s="31"/>
      <c r="P3199" s="31"/>
      <c r="Q3199" s="31"/>
      <c r="R3199" s="31"/>
    </row>
    <row r="3200" spans="6:18" x14ac:dyDescent="0.25">
      <c r="F3200" s="31"/>
      <c r="G3200" s="31"/>
      <c r="H3200" s="31"/>
      <c r="I3200" s="31"/>
      <c r="J3200" s="31"/>
      <c r="K3200" s="31"/>
      <c r="L3200" s="31"/>
      <c r="M3200" s="31"/>
      <c r="N3200" s="31"/>
      <c r="O3200" s="31"/>
      <c r="P3200" s="31"/>
      <c r="Q3200" s="31"/>
      <c r="R3200" s="31"/>
    </row>
    <row r="3201" spans="6:18" x14ac:dyDescent="0.25">
      <c r="F3201" s="31"/>
      <c r="G3201" s="31"/>
      <c r="H3201" s="31"/>
      <c r="I3201" s="31"/>
      <c r="J3201" s="31"/>
      <c r="K3201" s="31"/>
      <c r="L3201" s="31"/>
      <c r="M3201" s="31"/>
      <c r="N3201" s="31"/>
      <c r="O3201" s="31"/>
      <c r="P3201" s="31"/>
      <c r="Q3201" s="31"/>
      <c r="R3201" s="31"/>
    </row>
    <row r="3202" spans="6:18" x14ac:dyDescent="0.25">
      <c r="F3202" s="31"/>
      <c r="G3202" s="31"/>
      <c r="H3202" s="31"/>
      <c r="I3202" s="31"/>
      <c r="J3202" s="31"/>
      <c r="K3202" s="31"/>
      <c r="L3202" s="31"/>
      <c r="M3202" s="31"/>
      <c r="N3202" s="31"/>
      <c r="O3202" s="31"/>
      <c r="P3202" s="31"/>
      <c r="Q3202" s="31"/>
      <c r="R3202" s="31"/>
    </row>
    <row r="3203" spans="6:18" x14ac:dyDescent="0.25">
      <c r="F3203" s="31"/>
      <c r="G3203" s="31"/>
      <c r="H3203" s="31"/>
      <c r="I3203" s="31"/>
      <c r="J3203" s="31"/>
      <c r="K3203" s="31"/>
      <c r="L3203" s="31"/>
      <c r="M3203" s="31"/>
      <c r="N3203" s="31"/>
      <c r="O3203" s="31"/>
      <c r="P3203" s="31"/>
      <c r="Q3203" s="31"/>
      <c r="R3203" s="31"/>
    </row>
    <row r="3204" spans="6:18" x14ac:dyDescent="0.25">
      <c r="F3204" s="31"/>
      <c r="G3204" s="31"/>
      <c r="H3204" s="31"/>
      <c r="I3204" s="31"/>
      <c r="J3204" s="31"/>
      <c r="K3204" s="31"/>
      <c r="L3204" s="31"/>
      <c r="M3204" s="31"/>
      <c r="N3204" s="31"/>
      <c r="O3204" s="31"/>
      <c r="P3204" s="31"/>
      <c r="Q3204" s="31"/>
      <c r="R3204" s="31"/>
    </row>
    <row r="3205" spans="6:18" x14ac:dyDescent="0.25">
      <c r="F3205" s="31"/>
      <c r="G3205" s="31"/>
      <c r="H3205" s="31"/>
      <c r="I3205" s="31"/>
      <c r="J3205" s="31"/>
      <c r="K3205" s="31"/>
      <c r="L3205" s="31"/>
      <c r="M3205" s="31"/>
      <c r="N3205" s="31"/>
      <c r="O3205" s="31"/>
      <c r="P3205" s="31"/>
      <c r="Q3205" s="31"/>
      <c r="R3205" s="31"/>
    </row>
    <row r="3206" spans="6:18" x14ac:dyDescent="0.25">
      <c r="F3206" s="31"/>
      <c r="G3206" s="31"/>
      <c r="H3206" s="31"/>
      <c r="I3206" s="31"/>
      <c r="J3206" s="31"/>
      <c r="K3206" s="31"/>
      <c r="L3206" s="31"/>
      <c r="M3206" s="31"/>
      <c r="N3206" s="31"/>
      <c r="O3206" s="31"/>
      <c r="P3206" s="31"/>
      <c r="Q3206" s="31"/>
      <c r="R3206" s="31"/>
    </row>
    <row r="3207" spans="6:18" x14ac:dyDescent="0.25">
      <c r="F3207" s="31"/>
      <c r="G3207" s="31"/>
      <c r="H3207" s="31"/>
      <c r="I3207" s="31"/>
      <c r="J3207" s="31"/>
      <c r="K3207" s="31"/>
      <c r="L3207" s="31"/>
      <c r="M3207" s="31"/>
      <c r="N3207" s="31"/>
      <c r="O3207" s="31"/>
      <c r="P3207" s="31"/>
      <c r="Q3207" s="31"/>
      <c r="R3207" s="31"/>
    </row>
    <row r="3208" spans="6:18" x14ac:dyDescent="0.25">
      <c r="F3208" s="31"/>
      <c r="G3208" s="31"/>
      <c r="H3208" s="31"/>
      <c r="I3208" s="31"/>
      <c r="J3208" s="31"/>
      <c r="K3208" s="31"/>
      <c r="L3208" s="31"/>
      <c r="M3208" s="31"/>
      <c r="N3208" s="31"/>
      <c r="O3208" s="31"/>
      <c r="P3208" s="31"/>
      <c r="Q3208" s="31"/>
      <c r="R3208" s="31"/>
    </row>
    <row r="3209" spans="6:18" x14ac:dyDescent="0.25">
      <c r="F3209" s="31"/>
      <c r="G3209" s="31"/>
      <c r="H3209" s="31"/>
      <c r="I3209" s="31"/>
      <c r="J3209" s="31"/>
      <c r="K3209" s="31"/>
      <c r="L3209" s="31"/>
      <c r="M3209" s="31"/>
      <c r="N3209" s="31"/>
      <c r="O3209" s="31"/>
      <c r="P3209" s="31"/>
      <c r="Q3209" s="31"/>
      <c r="R3209" s="31"/>
    </row>
    <row r="3210" spans="6:18" x14ac:dyDescent="0.25">
      <c r="F3210" s="31"/>
      <c r="G3210" s="31"/>
      <c r="H3210" s="31"/>
      <c r="I3210" s="31"/>
      <c r="J3210" s="31"/>
      <c r="K3210" s="31"/>
      <c r="L3210" s="31"/>
      <c r="M3210" s="31"/>
      <c r="N3210" s="31"/>
      <c r="O3210" s="31"/>
      <c r="P3210" s="31"/>
      <c r="Q3210" s="31"/>
      <c r="R3210" s="31"/>
    </row>
    <row r="3211" spans="6:18" x14ac:dyDescent="0.25">
      <c r="F3211" s="31"/>
      <c r="G3211" s="31"/>
      <c r="H3211" s="31"/>
      <c r="I3211" s="31"/>
      <c r="J3211" s="31"/>
      <c r="K3211" s="31"/>
      <c r="L3211" s="31"/>
      <c r="M3211" s="31"/>
      <c r="N3211" s="31"/>
      <c r="O3211" s="31"/>
      <c r="P3211" s="31"/>
      <c r="Q3211" s="31"/>
      <c r="R3211" s="31"/>
    </row>
    <row r="3212" spans="6:18" x14ac:dyDescent="0.25">
      <c r="F3212" s="31"/>
      <c r="G3212" s="31"/>
      <c r="H3212" s="31"/>
      <c r="I3212" s="31"/>
      <c r="J3212" s="31"/>
      <c r="K3212" s="31"/>
      <c r="L3212" s="31"/>
      <c r="M3212" s="31"/>
      <c r="N3212" s="31"/>
      <c r="O3212" s="31"/>
      <c r="P3212" s="31"/>
      <c r="Q3212" s="31"/>
      <c r="R3212" s="31"/>
    </row>
    <row r="3213" spans="6:18" x14ac:dyDescent="0.25">
      <c r="F3213" s="31"/>
      <c r="G3213" s="31"/>
      <c r="H3213" s="31"/>
      <c r="I3213" s="31"/>
      <c r="J3213" s="31"/>
      <c r="K3213" s="31"/>
      <c r="L3213" s="31"/>
      <c r="M3213" s="31"/>
      <c r="N3213" s="31"/>
      <c r="O3213" s="31"/>
      <c r="P3213" s="31"/>
      <c r="Q3213" s="31"/>
      <c r="R3213" s="31"/>
    </row>
    <row r="3214" spans="6:18" x14ac:dyDescent="0.25">
      <c r="F3214" s="31"/>
      <c r="G3214" s="31"/>
      <c r="H3214" s="31"/>
      <c r="I3214" s="31"/>
      <c r="J3214" s="31"/>
      <c r="K3214" s="31"/>
      <c r="L3214" s="31"/>
      <c r="M3214" s="31"/>
      <c r="N3214" s="31"/>
      <c r="O3214" s="31"/>
      <c r="P3214" s="31"/>
      <c r="Q3214" s="31"/>
      <c r="R3214" s="31"/>
    </row>
    <row r="3215" spans="6:18" x14ac:dyDescent="0.25">
      <c r="F3215" s="31"/>
      <c r="G3215" s="31"/>
      <c r="H3215" s="31"/>
      <c r="I3215" s="31"/>
      <c r="J3215" s="31"/>
      <c r="K3215" s="31"/>
      <c r="L3215" s="31"/>
      <c r="M3215" s="31"/>
      <c r="N3215" s="31"/>
      <c r="O3215" s="31"/>
      <c r="P3215" s="31"/>
      <c r="Q3215" s="31"/>
      <c r="R3215" s="31"/>
    </row>
    <row r="3216" spans="6:18" x14ac:dyDescent="0.25">
      <c r="F3216" s="31"/>
      <c r="G3216" s="31"/>
      <c r="H3216" s="31"/>
      <c r="I3216" s="31"/>
      <c r="J3216" s="31"/>
      <c r="K3216" s="31"/>
      <c r="L3216" s="31"/>
      <c r="M3216" s="31"/>
      <c r="N3216" s="31"/>
      <c r="O3216" s="31"/>
      <c r="P3216" s="31"/>
      <c r="Q3216" s="31"/>
      <c r="R3216" s="31"/>
    </row>
    <row r="3217" spans="6:18" x14ac:dyDescent="0.25">
      <c r="F3217" s="31"/>
      <c r="G3217" s="31"/>
      <c r="H3217" s="31"/>
      <c r="I3217" s="31"/>
      <c r="J3217" s="31"/>
      <c r="K3217" s="31"/>
      <c r="L3217" s="31"/>
      <c r="M3217" s="31"/>
      <c r="N3217" s="31"/>
      <c r="O3217" s="31"/>
      <c r="P3217" s="31"/>
      <c r="Q3217" s="31"/>
      <c r="R3217" s="31"/>
    </row>
    <row r="3218" spans="6:18" x14ac:dyDescent="0.25">
      <c r="F3218" s="31"/>
      <c r="G3218" s="31"/>
      <c r="H3218" s="31"/>
      <c r="I3218" s="31"/>
      <c r="J3218" s="31"/>
      <c r="K3218" s="31"/>
      <c r="L3218" s="31"/>
      <c r="M3218" s="31"/>
      <c r="N3218" s="31"/>
      <c r="O3218" s="31"/>
      <c r="P3218" s="31"/>
      <c r="Q3218" s="31"/>
      <c r="R3218" s="31"/>
    </row>
    <row r="3219" spans="6:18" x14ac:dyDescent="0.25">
      <c r="F3219" s="31"/>
      <c r="G3219" s="31"/>
      <c r="H3219" s="31"/>
      <c r="I3219" s="31"/>
      <c r="J3219" s="31"/>
      <c r="K3219" s="31"/>
      <c r="L3219" s="31"/>
      <c r="M3219" s="31"/>
      <c r="N3219" s="31"/>
      <c r="O3219" s="31"/>
      <c r="P3219" s="31"/>
      <c r="Q3219" s="31"/>
      <c r="R3219" s="31"/>
    </row>
    <row r="3220" spans="6:18" x14ac:dyDescent="0.25">
      <c r="F3220" s="31"/>
      <c r="G3220" s="31"/>
      <c r="H3220" s="31"/>
      <c r="I3220" s="31"/>
      <c r="J3220" s="31"/>
      <c r="K3220" s="31"/>
      <c r="L3220" s="31"/>
      <c r="M3220" s="31"/>
      <c r="N3220" s="31"/>
      <c r="O3220" s="31"/>
      <c r="P3220" s="31"/>
      <c r="Q3220" s="31"/>
      <c r="R3220" s="31"/>
    </row>
    <row r="3221" spans="6:18" x14ac:dyDescent="0.25">
      <c r="F3221" s="31"/>
      <c r="G3221" s="31"/>
      <c r="H3221" s="31"/>
      <c r="I3221" s="31"/>
      <c r="J3221" s="31"/>
      <c r="K3221" s="31"/>
      <c r="L3221" s="31"/>
      <c r="M3221" s="31"/>
      <c r="N3221" s="31"/>
      <c r="O3221" s="31"/>
      <c r="P3221" s="31"/>
      <c r="Q3221" s="31"/>
      <c r="R3221" s="31"/>
    </row>
    <row r="3222" spans="6:18" x14ac:dyDescent="0.25">
      <c r="F3222" s="31"/>
      <c r="G3222" s="31"/>
      <c r="H3222" s="31"/>
      <c r="I3222" s="31"/>
      <c r="J3222" s="31"/>
      <c r="K3222" s="31"/>
      <c r="L3222" s="31"/>
      <c r="M3222" s="31"/>
      <c r="N3222" s="31"/>
      <c r="O3222" s="31"/>
      <c r="P3222" s="31"/>
      <c r="Q3222" s="31"/>
      <c r="R3222" s="31"/>
    </row>
    <row r="3223" spans="6:18" x14ac:dyDescent="0.25">
      <c r="F3223" s="31"/>
      <c r="G3223" s="31"/>
      <c r="H3223" s="31"/>
      <c r="I3223" s="31"/>
      <c r="J3223" s="31"/>
      <c r="K3223" s="31"/>
      <c r="L3223" s="31"/>
      <c r="M3223" s="31"/>
      <c r="N3223" s="31"/>
      <c r="O3223" s="31"/>
      <c r="P3223" s="31"/>
      <c r="Q3223" s="31"/>
      <c r="R3223" s="31"/>
    </row>
    <row r="3224" spans="6:18" x14ac:dyDescent="0.25">
      <c r="F3224" s="31"/>
      <c r="G3224" s="31"/>
      <c r="H3224" s="31"/>
      <c r="I3224" s="31"/>
      <c r="J3224" s="31"/>
      <c r="K3224" s="31"/>
      <c r="L3224" s="31"/>
      <c r="M3224" s="31"/>
      <c r="N3224" s="31"/>
      <c r="O3224" s="31"/>
      <c r="P3224" s="31"/>
      <c r="Q3224" s="31"/>
      <c r="R3224" s="31"/>
    </row>
    <row r="3225" spans="6:18" x14ac:dyDescent="0.25">
      <c r="F3225" s="31"/>
      <c r="G3225" s="31"/>
      <c r="H3225" s="31"/>
      <c r="I3225" s="31"/>
      <c r="J3225" s="31"/>
      <c r="K3225" s="31"/>
      <c r="L3225" s="31"/>
      <c r="M3225" s="31"/>
      <c r="N3225" s="31"/>
      <c r="O3225" s="31"/>
      <c r="P3225" s="31"/>
      <c r="Q3225" s="31"/>
      <c r="R3225" s="31"/>
    </row>
    <row r="3226" spans="6:18" x14ac:dyDescent="0.25">
      <c r="F3226" s="31"/>
      <c r="G3226" s="31"/>
      <c r="H3226" s="31"/>
      <c r="I3226" s="31"/>
      <c r="J3226" s="31"/>
      <c r="K3226" s="31"/>
      <c r="L3226" s="31"/>
      <c r="M3226" s="31"/>
      <c r="N3226" s="31"/>
      <c r="O3226" s="31"/>
      <c r="P3226" s="31"/>
      <c r="Q3226" s="31"/>
      <c r="R3226" s="31"/>
    </row>
    <row r="3227" spans="6:18" x14ac:dyDescent="0.25">
      <c r="F3227" s="31"/>
      <c r="G3227" s="31"/>
      <c r="H3227" s="31"/>
      <c r="I3227" s="31"/>
      <c r="J3227" s="31"/>
      <c r="K3227" s="31"/>
      <c r="L3227" s="31"/>
      <c r="M3227" s="31"/>
      <c r="N3227" s="31"/>
      <c r="O3227" s="31"/>
      <c r="P3227" s="31"/>
      <c r="Q3227" s="31"/>
      <c r="R3227" s="31"/>
    </row>
    <row r="3228" spans="6:18" x14ac:dyDescent="0.25">
      <c r="F3228" s="31"/>
      <c r="G3228" s="31"/>
      <c r="H3228" s="31"/>
      <c r="I3228" s="31"/>
      <c r="J3228" s="31"/>
      <c r="K3228" s="31"/>
      <c r="L3228" s="31"/>
      <c r="M3228" s="31"/>
      <c r="N3228" s="31"/>
      <c r="O3228" s="31"/>
      <c r="P3228" s="31"/>
      <c r="Q3228" s="31"/>
      <c r="R3228" s="31"/>
    </row>
    <row r="3229" spans="6:18" x14ac:dyDescent="0.25">
      <c r="F3229" s="31"/>
      <c r="G3229" s="31"/>
      <c r="H3229" s="31"/>
      <c r="I3229" s="31"/>
      <c r="J3229" s="31"/>
      <c r="K3229" s="31"/>
      <c r="L3229" s="31"/>
      <c r="M3229" s="31"/>
      <c r="N3229" s="31"/>
      <c r="O3229" s="31"/>
      <c r="P3229" s="31"/>
      <c r="Q3229" s="31"/>
      <c r="R3229" s="31"/>
    </row>
    <row r="3230" spans="6:18" x14ac:dyDescent="0.25">
      <c r="F3230" s="31"/>
      <c r="G3230" s="31"/>
      <c r="H3230" s="31"/>
      <c r="I3230" s="31"/>
      <c r="J3230" s="31"/>
      <c r="K3230" s="31"/>
      <c r="L3230" s="31"/>
      <c r="M3230" s="31"/>
      <c r="N3230" s="31"/>
      <c r="O3230" s="31"/>
      <c r="P3230" s="31"/>
      <c r="Q3230" s="31"/>
      <c r="R3230" s="31"/>
    </row>
    <row r="3231" spans="6:18" x14ac:dyDescent="0.25">
      <c r="F3231" s="31"/>
      <c r="G3231" s="31"/>
      <c r="H3231" s="31"/>
      <c r="I3231" s="31"/>
      <c r="J3231" s="31"/>
      <c r="K3231" s="31"/>
      <c r="L3231" s="31"/>
      <c r="M3231" s="31"/>
      <c r="N3231" s="31"/>
      <c r="O3231" s="31"/>
      <c r="P3231" s="31"/>
      <c r="Q3231" s="31"/>
      <c r="R3231" s="31"/>
    </row>
    <row r="3232" spans="6:18" x14ac:dyDescent="0.25">
      <c r="F3232" s="31"/>
      <c r="G3232" s="31"/>
      <c r="H3232" s="31"/>
      <c r="I3232" s="31"/>
      <c r="J3232" s="31"/>
      <c r="K3232" s="31"/>
      <c r="L3232" s="31"/>
      <c r="M3232" s="31"/>
      <c r="N3232" s="31"/>
      <c r="O3232" s="31"/>
      <c r="P3232" s="31"/>
      <c r="Q3232" s="31"/>
      <c r="R3232" s="31"/>
    </row>
    <row r="3233" spans="6:18" x14ac:dyDescent="0.25">
      <c r="F3233" s="31"/>
      <c r="G3233" s="31"/>
      <c r="H3233" s="31"/>
      <c r="I3233" s="31"/>
      <c r="J3233" s="31"/>
      <c r="K3233" s="31"/>
      <c r="L3233" s="31"/>
      <c r="M3233" s="31"/>
      <c r="N3233" s="31"/>
      <c r="O3233" s="31"/>
      <c r="P3233" s="31"/>
      <c r="Q3233" s="31"/>
      <c r="R3233" s="31"/>
    </row>
    <row r="3234" spans="6:18" x14ac:dyDescent="0.25">
      <c r="F3234" s="31"/>
      <c r="G3234" s="31"/>
      <c r="H3234" s="31"/>
      <c r="I3234" s="31"/>
      <c r="J3234" s="31"/>
      <c r="K3234" s="31"/>
      <c r="L3234" s="31"/>
      <c r="M3234" s="31"/>
      <c r="N3234" s="31"/>
      <c r="O3234" s="31"/>
      <c r="P3234" s="31"/>
      <c r="Q3234" s="31"/>
      <c r="R3234" s="31"/>
    </row>
    <row r="3235" spans="6:18" x14ac:dyDescent="0.25">
      <c r="F3235" s="31"/>
      <c r="G3235" s="31"/>
      <c r="H3235" s="31"/>
      <c r="I3235" s="31"/>
      <c r="J3235" s="31"/>
      <c r="K3235" s="31"/>
      <c r="L3235" s="31"/>
      <c r="M3235" s="31"/>
      <c r="N3235" s="31"/>
      <c r="O3235" s="31"/>
      <c r="P3235" s="31"/>
      <c r="Q3235" s="31"/>
      <c r="R3235" s="31"/>
    </row>
    <row r="3236" spans="6:18" x14ac:dyDescent="0.25">
      <c r="F3236" s="31"/>
      <c r="G3236" s="31"/>
      <c r="H3236" s="31"/>
      <c r="I3236" s="31"/>
      <c r="J3236" s="31"/>
      <c r="K3236" s="31"/>
      <c r="L3236" s="31"/>
      <c r="M3236" s="31"/>
      <c r="N3236" s="31"/>
      <c r="O3236" s="31"/>
      <c r="P3236" s="31"/>
      <c r="Q3236" s="31"/>
      <c r="R3236" s="31"/>
    </row>
    <row r="3237" spans="6:18" x14ac:dyDescent="0.25">
      <c r="F3237" s="31"/>
      <c r="G3237" s="31"/>
      <c r="H3237" s="31"/>
      <c r="I3237" s="31"/>
      <c r="J3237" s="31"/>
      <c r="K3237" s="31"/>
      <c r="L3237" s="31"/>
      <c r="M3237" s="31"/>
      <c r="N3237" s="31"/>
      <c r="O3237" s="31"/>
      <c r="P3237" s="31"/>
      <c r="Q3237" s="31"/>
      <c r="R3237" s="31"/>
    </row>
    <row r="3238" spans="6:18" x14ac:dyDescent="0.25">
      <c r="F3238" s="31"/>
      <c r="G3238" s="31"/>
      <c r="H3238" s="31"/>
      <c r="I3238" s="31"/>
      <c r="J3238" s="31"/>
      <c r="K3238" s="31"/>
      <c r="L3238" s="31"/>
      <c r="M3238" s="31"/>
      <c r="N3238" s="31"/>
      <c r="O3238" s="31"/>
      <c r="P3238" s="31"/>
      <c r="Q3238" s="31"/>
      <c r="R3238" s="31"/>
    </row>
    <row r="3239" spans="6:18" x14ac:dyDescent="0.25">
      <c r="F3239" s="31"/>
      <c r="G3239" s="31"/>
      <c r="H3239" s="31"/>
      <c r="I3239" s="31"/>
      <c r="J3239" s="31"/>
      <c r="K3239" s="31"/>
      <c r="L3239" s="31"/>
      <c r="M3239" s="31"/>
      <c r="N3239" s="31"/>
      <c r="O3239" s="31"/>
      <c r="P3239" s="31"/>
      <c r="Q3239" s="31"/>
      <c r="R3239" s="31"/>
    </row>
    <row r="3240" spans="6:18" x14ac:dyDescent="0.25">
      <c r="F3240" s="31"/>
      <c r="G3240" s="31"/>
      <c r="H3240" s="31"/>
      <c r="I3240" s="31"/>
      <c r="J3240" s="31"/>
      <c r="K3240" s="31"/>
      <c r="L3240" s="31"/>
      <c r="M3240" s="31"/>
      <c r="N3240" s="31"/>
      <c r="O3240" s="31"/>
      <c r="P3240" s="31"/>
      <c r="Q3240" s="31"/>
      <c r="R3240" s="31"/>
    </row>
    <row r="3241" spans="6:18" x14ac:dyDescent="0.25">
      <c r="F3241" s="31"/>
      <c r="G3241" s="31"/>
      <c r="H3241" s="31"/>
      <c r="I3241" s="31"/>
      <c r="J3241" s="31"/>
      <c r="K3241" s="31"/>
      <c r="L3241" s="31"/>
      <c r="M3241" s="31"/>
      <c r="N3241" s="31"/>
      <c r="O3241" s="31"/>
      <c r="P3241" s="31"/>
      <c r="Q3241" s="31"/>
      <c r="R3241" s="31"/>
    </row>
    <row r="3242" spans="6:18" x14ac:dyDescent="0.25">
      <c r="F3242" s="31"/>
      <c r="G3242" s="31"/>
      <c r="H3242" s="31"/>
      <c r="I3242" s="31"/>
      <c r="J3242" s="31"/>
      <c r="K3242" s="31"/>
      <c r="L3242" s="31"/>
      <c r="M3242" s="31"/>
      <c r="N3242" s="31"/>
      <c r="O3242" s="31"/>
      <c r="P3242" s="31"/>
      <c r="Q3242" s="31"/>
      <c r="R3242" s="31"/>
    </row>
    <row r="3243" spans="6:18" x14ac:dyDescent="0.25">
      <c r="F3243" s="31"/>
      <c r="G3243" s="31"/>
      <c r="H3243" s="31"/>
      <c r="I3243" s="31"/>
      <c r="J3243" s="31"/>
      <c r="K3243" s="31"/>
      <c r="L3243" s="31"/>
      <c r="M3243" s="31"/>
      <c r="N3243" s="31"/>
      <c r="O3243" s="31"/>
      <c r="P3243" s="31"/>
      <c r="Q3243" s="31"/>
      <c r="R3243" s="31"/>
    </row>
    <row r="3244" spans="6:18" x14ac:dyDescent="0.25">
      <c r="F3244" s="31"/>
      <c r="G3244" s="31"/>
      <c r="H3244" s="31"/>
      <c r="I3244" s="31"/>
      <c r="J3244" s="31"/>
      <c r="K3244" s="31"/>
      <c r="L3244" s="31"/>
      <c r="M3244" s="31"/>
      <c r="N3244" s="31"/>
      <c r="O3244" s="31"/>
      <c r="P3244" s="31"/>
      <c r="Q3244" s="31"/>
      <c r="R3244" s="31"/>
    </row>
    <row r="3245" spans="6:18" x14ac:dyDescent="0.25">
      <c r="F3245" s="31"/>
      <c r="G3245" s="31"/>
      <c r="H3245" s="31"/>
      <c r="I3245" s="31"/>
      <c r="J3245" s="31"/>
      <c r="K3245" s="31"/>
      <c r="L3245" s="31"/>
      <c r="M3245" s="31"/>
      <c r="N3245" s="31"/>
      <c r="O3245" s="31"/>
      <c r="P3245" s="31"/>
      <c r="Q3245" s="31"/>
      <c r="R3245" s="31"/>
    </row>
    <row r="3246" spans="6:18" x14ac:dyDescent="0.25">
      <c r="F3246" s="31"/>
      <c r="G3246" s="31"/>
      <c r="H3246" s="31"/>
      <c r="I3246" s="31"/>
      <c r="J3246" s="31"/>
      <c r="K3246" s="31"/>
      <c r="L3246" s="31"/>
      <c r="M3246" s="31"/>
      <c r="N3246" s="31"/>
      <c r="O3246" s="31"/>
      <c r="P3246" s="31"/>
      <c r="Q3246" s="31"/>
      <c r="R3246" s="31"/>
    </row>
    <row r="3247" spans="6:18" x14ac:dyDescent="0.25">
      <c r="F3247" s="31"/>
      <c r="G3247" s="31"/>
      <c r="H3247" s="31"/>
      <c r="I3247" s="31"/>
      <c r="J3247" s="31"/>
      <c r="K3247" s="31"/>
      <c r="L3247" s="31"/>
      <c r="M3247" s="31"/>
      <c r="N3247" s="31"/>
      <c r="O3247" s="31"/>
      <c r="P3247" s="31"/>
      <c r="Q3247" s="31"/>
      <c r="R3247" s="31"/>
    </row>
    <row r="3248" spans="6:18" x14ac:dyDescent="0.25">
      <c r="F3248" s="31"/>
      <c r="G3248" s="31"/>
      <c r="H3248" s="31"/>
      <c r="I3248" s="31"/>
      <c r="J3248" s="31"/>
      <c r="K3248" s="31"/>
      <c r="L3248" s="31"/>
      <c r="M3248" s="31"/>
      <c r="N3248" s="31"/>
      <c r="O3248" s="31"/>
      <c r="P3248" s="31"/>
      <c r="Q3248" s="31"/>
      <c r="R3248" s="31"/>
    </row>
    <row r="3249" spans="6:18" x14ac:dyDescent="0.25">
      <c r="F3249" s="31"/>
      <c r="G3249" s="31"/>
      <c r="H3249" s="31"/>
      <c r="I3249" s="31"/>
      <c r="J3249" s="31"/>
      <c r="K3249" s="31"/>
      <c r="L3249" s="31"/>
      <c r="M3249" s="31"/>
      <c r="N3249" s="31"/>
      <c r="O3249" s="31"/>
      <c r="P3249" s="31"/>
      <c r="Q3249" s="31"/>
      <c r="R3249" s="31"/>
    </row>
    <row r="3250" spans="6:18" x14ac:dyDescent="0.25">
      <c r="F3250" s="31"/>
      <c r="G3250" s="31"/>
      <c r="H3250" s="31"/>
      <c r="I3250" s="31"/>
      <c r="J3250" s="31"/>
      <c r="K3250" s="31"/>
      <c r="L3250" s="31"/>
      <c r="M3250" s="31"/>
      <c r="N3250" s="31"/>
      <c r="O3250" s="31"/>
      <c r="P3250" s="31"/>
      <c r="Q3250" s="31"/>
      <c r="R3250" s="31"/>
    </row>
    <row r="3251" spans="6:18" x14ac:dyDescent="0.25">
      <c r="F3251" s="31"/>
      <c r="G3251" s="31"/>
      <c r="H3251" s="31"/>
      <c r="I3251" s="31"/>
      <c r="J3251" s="31"/>
      <c r="K3251" s="31"/>
      <c r="L3251" s="31"/>
      <c r="M3251" s="31"/>
      <c r="N3251" s="31"/>
      <c r="O3251" s="31"/>
      <c r="P3251" s="31"/>
      <c r="Q3251" s="31"/>
      <c r="R3251" s="31"/>
    </row>
    <row r="3252" spans="6:18" x14ac:dyDescent="0.25">
      <c r="F3252" s="31"/>
      <c r="G3252" s="31"/>
      <c r="H3252" s="31"/>
      <c r="I3252" s="31"/>
      <c r="J3252" s="31"/>
      <c r="K3252" s="31"/>
      <c r="L3252" s="31"/>
      <c r="M3252" s="31"/>
      <c r="N3252" s="31"/>
      <c r="O3252" s="31"/>
      <c r="P3252" s="31"/>
      <c r="Q3252" s="31"/>
      <c r="R3252" s="31"/>
    </row>
    <row r="3253" spans="6:18" x14ac:dyDescent="0.25">
      <c r="F3253" s="31"/>
      <c r="G3253" s="31"/>
      <c r="H3253" s="31"/>
      <c r="I3253" s="31"/>
      <c r="J3253" s="31"/>
      <c r="K3253" s="31"/>
      <c r="L3253" s="31"/>
      <c r="M3253" s="31"/>
      <c r="N3253" s="31"/>
      <c r="O3253" s="31"/>
      <c r="P3253" s="31"/>
      <c r="Q3253" s="31"/>
      <c r="R3253" s="31"/>
    </row>
    <row r="3254" spans="6:18" x14ac:dyDescent="0.25">
      <c r="F3254" s="31"/>
      <c r="G3254" s="31"/>
      <c r="H3254" s="31"/>
      <c r="I3254" s="31"/>
      <c r="J3254" s="31"/>
      <c r="K3254" s="31"/>
      <c r="L3254" s="31"/>
      <c r="M3254" s="31"/>
      <c r="N3254" s="31"/>
      <c r="O3254" s="31"/>
      <c r="P3254" s="31"/>
      <c r="Q3254" s="31"/>
      <c r="R3254" s="31"/>
    </row>
    <row r="3255" spans="6:18" x14ac:dyDescent="0.25">
      <c r="F3255" s="31"/>
      <c r="G3255" s="31"/>
      <c r="H3255" s="31"/>
      <c r="I3255" s="31"/>
      <c r="J3255" s="31"/>
      <c r="K3255" s="31"/>
      <c r="L3255" s="31"/>
      <c r="M3255" s="31"/>
      <c r="N3255" s="31"/>
      <c r="O3255" s="31"/>
      <c r="P3255" s="31"/>
      <c r="Q3255" s="31"/>
      <c r="R3255" s="31"/>
    </row>
    <row r="3256" spans="6:18" x14ac:dyDescent="0.25">
      <c r="F3256" s="31"/>
      <c r="G3256" s="31"/>
      <c r="H3256" s="31"/>
      <c r="I3256" s="31"/>
      <c r="J3256" s="31"/>
      <c r="K3256" s="31"/>
      <c r="L3256" s="31"/>
      <c r="M3256" s="31"/>
      <c r="N3256" s="31"/>
      <c r="O3256" s="31"/>
      <c r="P3256" s="31"/>
      <c r="Q3256" s="31"/>
      <c r="R3256" s="31"/>
    </row>
    <row r="3257" spans="6:18" x14ac:dyDescent="0.25">
      <c r="F3257" s="31"/>
      <c r="G3257" s="31"/>
      <c r="H3257" s="31"/>
      <c r="I3257" s="31"/>
      <c r="J3257" s="31"/>
      <c r="K3257" s="31"/>
      <c r="L3257" s="31"/>
      <c r="M3257" s="31"/>
      <c r="N3257" s="31"/>
      <c r="O3257" s="31"/>
      <c r="P3257" s="31"/>
      <c r="Q3257" s="31"/>
      <c r="R3257" s="31"/>
    </row>
    <row r="3258" spans="6:18" x14ac:dyDescent="0.25">
      <c r="F3258" s="31"/>
      <c r="G3258" s="31"/>
      <c r="H3258" s="31"/>
      <c r="I3258" s="31"/>
      <c r="J3258" s="31"/>
      <c r="K3258" s="31"/>
      <c r="L3258" s="31"/>
      <c r="M3258" s="31"/>
      <c r="N3258" s="31"/>
      <c r="O3258" s="31"/>
      <c r="P3258" s="31"/>
      <c r="Q3258" s="31"/>
      <c r="R3258" s="31"/>
    </row>
    <row r="3259" spans="6:18" x14ac:dyDescent="0.25">
      <c r="F3259" s="31"/>
      <c r="G3259" s="31"/>
      <c r="H3259" s="31"/>
      <c r="I3259" s="31"/>
      <c r="J3259" s="31"/>
      <c r="K3259" s="31"/>
      <c r="L3259" s="31"/>
      <c r="M3259" s="31"/>
      <c r="N3259" s="31"/>
      <c r="O3259" s="31"/>
      <c r="P3259" s="31"/>
      <c r="Q3259" s="31"/>
      <c r="R3259" s="31"/>
    </row>
    <row r="3260" spans="6:18" x14ac:dyDescent="0.25">
      <c r="F3260" s="31"/>
      <c r="G3260" s="31"/>
      <c r="H3260" s="31"/>
      <c r="I3260" s="31"/>
      <c r="J3260" s="31"/>
      <c r="K3260" s="31"/>
      <c r="L3260" s="31"/>
      <c r="M3260" s="31"/>
      <c r="N3260" s="31"/>
      <c r="O3260" s="31"/>
      <c r="P3260" s="31"/>
      <c r="Q3260" s="31"/>
      <c r="R3260" s="31"/>
    </row>
    <row r="3261" spans="6:18" x14ac:dyDescent="0.25">
      <c r="F3261" s="31"/>
      <c r="G3261" s="31"/>
      <c r="H3261" s="31"/>
      <c r="I3261" s="31"/>
      <c r="J3261" s="31"/>
      <c r="K3261" s="31"/>
      <c r="L3261" s="31"/>
      <c r="M3261" s="31"/>
      <c r="N3261" s="31"/>
      <c r="O3261" s="31"/>
      <c r="P3261" s="31"/>
      <c r="Q3261" s="31"/>
      <c r="R3261" s="31"/>
    </row>
    <row r="3262" spans="6:18" x14ac:dyDescent="0.25">
      <c r="F3262" s="31"/>
      <c r="G3262" s="31"/>
      <c r="H3262" s="31"/>
      <c r="I3262" s="31"/>
      <c r="J3262" s="31"/>
      <c r="K3262" s="31"/>
      <c r="L3262" s="31"/>
      <c r="M3262" s="31"/>
      <c r="N3262" s="31"/>
      <c r="O3262" s="31"/>
      <c r="P3262" s="31"/>
      <c r="Q3262" s="31"/>
      <c r="R3262" s="31"/>
    </row>
    <row r="3263" spans="6:18" x14ac:dyDescent="0.25">
      <c r="F3263" s="31"/>
      <c r="G3263" s="31"/>
      <c r="H3263" s="31"/>
      <c r="I3263" s="31"/>
      <c r="J3263" s="31"/>
      <c r="K3263" s="31"/>
      <c r="L3263" s="31"/>
      <c r="M3263" s="31"/>
      <c r="N3263" s="31"/>
      <c r="O3263" s="31"/>
      <c r="P3263" s="31"/>
      <c r="Q3263" s="31"/>
      <c r="R3263" s="31"/>
    </row>
    <row r="3264" spans="6:18" x14ac:dyDescent="0.25">
      <c r="F3264" s="31"/>
      <c r="G3264" s="31"/>
      <c r="H3264" s="31"/>
      <c r="I3264" s="31"/>
      <c r="J3264" s="31"/>
      <c r="K3264" s="31"/>
      <c r="L3264" s="31"/>
      <c r="M3264" s="31"/>
      <c r="N3264" s="31"/>
      <c r="O3264" s="31"/>
      <c r="P3264" s="31"/>
      <c r="Q3264" s="31"/>
      <c r="R3264" s="31"/>
    </row>
    <row r="3265" spans="6:18" x14ac:dyDescent="0.25">
      <c r="F3265" s="31"/>
      <c r="G3265" s="31"/>
      <c r="H3265" s="31"/>
      <c r="I3265" s="31"/>
      <c r="J3265" s="31"/>
      <c r="K3265" s="31"/>
      <c r="L3265" s="31"/>
      <c r="M3265" s="31"/>
      <c r="N3265" s="31"/>
      <c r="O3265" s="31"/>
      <c r="P3265" s="31"/>
      <c r="Q3265" s="31"/>
      <c r="R3265" s="31"/>
    </row>
    <row r="3266" spans="6:18" x14ac:dyDescent="0.25">
      <c r="F3266" s="31"/>
      <c r="G3266" s="31"/>
      <c r="H3266" s="31"/>
      <c r="I3266" s="31"/>
      <c r="J3266" s="31"/>
      <c r="K3266" s="31"/>
      <c r="L3266" s="31"/>
      <c r="M3266" s="31"/>
      <c r="N3266" s="31"/>
      <c r="O3266" s="31"/>
      <c r="P3266" s="31"/>
      <c r="Q3266" s="31"/>
      <c r="R3266" s="31"/>
    </row>
    <row r="3267" spans="6:18" x14ac:dyDescent="0.25">
      <c r="F3267" s="31"/>
      <c r="G3267" s="31"/>
      <c r="H3267" s="31"/>
      <c r="I3267" s="31"/>
      <c r="J3267" s="31"/>
      <c r="K3267" s="31"/>
      <c r="L3267" s="31"/>
      <c r="M3267" s="31"/>
      <c r="N3267" s="31"/>
      <c r="O3267" s="31"/>
      <c r="P3267" s="31"/>
      <c r="Q3267" s="31"/>
      <c r="R3267" s="31"/>
    </row>
    <row r="3268" spans="6:18" x14ac:dyDescent="0.25">
      <c r="F3268" s="31"/>
      <c r="G3268" s="31"/>
      <c r="H3268" s="31"/>
      <c r="I3268" s="31"/>
      <c r="J3268" s="31"/>
      <c r="K3268" s="31"/>
      <c r="L3268" s="31"/>
      <c r="M3268" s="31"/>
      <c r="N3268" s="31"/>
      <c r="O3268" s="31"/>
      <c r="P3268" s="31"/>
      <c r="Q3268" s="31"/>
      <c r="R3268" s="31"/>
    </row>
    <row r="3269" spans="6:18" x14ac:dyDescent="0.25">
      <c r="F3269" s="31"/>
      <c r="G3269" s="31"/>
      <c r="H3269" s="31"/>
      <c r="I3269" s="31"/>
      <c r="J3269" s="31"/>
      <c r="K3269" s="31"/>
      <c r="L3269" s="31"/>
      <c r="M3269" s="31"/>
      <c r="N3269" s="31"/>
      <c r="O3269" s="31"/>
      <c r="P3269" s="31"/>
      <c r="Q3269" s="31"/>
      <c r="R3269" s="31"/>
    </row>
    <row r="3270" spans="6:18" x14ac:dyDescent="0.25">
      <c r="F3270" s="31"/>
      <c r="G3270" s="31"/>
      <c r="H3270" s="31"/>
      <c r="I3270" s="31"/>
      <c r="J3270" s="31"/>
      <c r="K3270" s="31"/>
      <c r="L3270" s="31"/>
      <c r="M3270" s="31"/>
      <c r="N3270" s="31"/>
      <c r="O3270" s="31"/>
      <c r="P3270" s="31"/>
      <c r="Q3270" s="31"/>
      <c r="R3270" s="31"/>
    </row>
    <row r="3271" spans="6:18" x14ac:dyDescent="0.25">
      <c r="F3271" s="31"/>
      <c r="G3271" s="31"/>
      <c r="H3271" s="31"/>
      <c r="I3271" s="31"/>
      <c r="J3271" s="31"/>
      <c r="K3271" s="31"/>
      <c r="L3271" s="31"/>
      <c r="M3271" s="31"/>
      <c r="N3271" s="31"/>
      <c r="O3271" s="31"/>
      <c r="P3271" s="31"/>
      <c r="Q3271" s="31"/>
      <c r="R3271" s="31"/>
    </row>
    <row r="3272" spans="6:18" x14ac:dyDescent="0.25">
      <c r="F3272" s="31"/>
      <c r="G3272" s="31"/>
      <c r="H3272" s="31"/>
      <c r="I3272" s="31"/>
      <c r="J3272" s="31"/>
      <c r="K3272" s="31"/>
      <c r="L3272" s="31"/>
      <c r="M3272" s="31"/>
      <c r="N3272" s="31"/>
      <c r="O3272" s="31"/>
      <c r="P3272" s="31"/>
      <c r="Q3272" s="31"/>
      <c r="R3272" s="31"/>
    </row>
    <row r="3273" spans="6:18" x14ac:dyDescent="0.25">
      <c r="F3273" s="31"/>
      <c r="G3273" s="31"/>
      <c r="H3273" s="31"/>
      <c r="I3273" s="31"/>
      <c r="J3273" s="31"/>
      <c r="K3273" s="31"/>
      <c r="L3273" s="31"/>
      <c r="M3273" s="31"/>
      <c r="N3273" s="31"/>
      <c r="O3273" s="31"/>
      <c r="P3273" s="31"/>
      <c r="Q3273" s="31"/>
      <c r="R3273" s="31"/>
    </row>
    <row r="3274" spans="6:18" x14ac:dyDescent="0.25">
      <c r="F3274" s="31"/>
      <c r="G3274" s="31"/>
      <c r="H3274" s="31"/>
      <c r="I3274" s="31"/>
      <c r="J3274" s="31"/>
      <c r="K3274" s="31"/>
      <c r="L3274" s="31"/>
      <c r="M3274" s="31"/>
      <c r="N3274" s="31"/>
      <c r="O3274" s="31"/>
      <c r="P3274" s="31"/>
      <c r="Q3274" s="31"/>
      <c r="R3274" s="31"/>
    </row>
    <row r="3275" spans="6:18" x14ac:dyDescent="0.25">
      <c r="F3275" s="31"/>
      <c r="G3275" s="31"/>
      <c r="H3275" s="31"/>
      <c r="I3275" s="31"/>
      <c r="J3275" s="31"/>
      <c r="K3275" s="31"/>
      <c r="L3275" s="31"/>
      <c r="M3275" s="31"/>
      <c r="N3275" s="31"/>
      <c r="O3275" s="31"/>
      <c r="P3275" s="31"/>
      <c r="Q3275" s="31"/>
      <c r="R3275" s="31"/>
    </row>
    <row r="3276" spans="6:18" x14ac:dyDescent="0.25">
      <c r="F3276" s="31"/>
      <c r="G3276" s="31"/>
      <c r="H3276" s="31"/>
      <c r="I3276" s="31"/>
      <c r="J3276" s="31"/>
      <c r="K3276" s="31"/>
      <c r="L3276" s="31"/>
      <c r="M3276" s="31"/>
      <c r="N3276" s="31"/>
      <c r="O3276" s="31"/>
      <c r="P3276" s="31"/>
      <c r="Q3276" s="31"/>
      <c r="R3276" s="31"/>
    </row>
    <row r="3277" spans="6:18" x14ac:dyDescent="0.25">
      <c r="F3277" s="31"/>
      <c r="G3277" s="31"/>
      <c r="H3277" s="31"/>
      <c r="I3277" s="31"/>
      <c r="J3277" s="31"/>
      <c r="K3277" s="31"/>
      <c r="L3277" s="31"/>
      <c r="M3277" s="31"/>
      <c r="N3277" s="31"/>
      <c r="O3277" s="31"/>
      <c r="P3277" s="31"/>
      <c r="Q3277" s="31"/>
      <c r="R3277" s="31"/>
    </row>
    <row r="3278" spans="6:18" x14ac:dyDescent="0.25">
      <c r="F3278" s="31"/>
      <c r="G3278" s="31"/>
      <c r="H3278" s="31"/>
      <c r="I3278" s="31"/>
      <c r="J3278" s="31"/>
      <c r="K3278" s="31"/>
      <c r="L3278" s="31"/>
      <c r="M3278" s="31"/>
      <c r="N3278" s="31"/>
      <c r="O3278" s="31"/>
      <c r="P3278" s="31"/>
      <c r="Q3278" s="31"/>
      <c r="R3278" s="31"/>
    </row>
    <row r="3279" spans="6:18" x14ac:dyDescent="0.25">
      <c r="F3279" s="31"/>
      <c r="G3279" s="31"/>
      <c r="H3279" s="31"/>
      <c r="I3279" s="31"/>
      <c r="J3279" s="31"/>
      <c r="K3279" s="31"/>
      <c r="L3279" s="31"/>
      <c r="M3279" s="31"/>
      <c r="N3279" s="31"/>
      <c r="O3279" s="31"/>
      <c r="P3279" s="31"/>
      <c r="Q3279" s="31"/>
      <c r="R3279" s="31"/>
    </row>
    <row r="3280" spans="6:18" x14ac:dyDescent="0.25">
      <c r="F3280" s="31"/>
      <c r="G3280" s="31"/>
      <c r="H3280" s="31"/>
      <c r="I3280" s="31"/>
      <c r="J3280" s="31"/>
      <c r="K3280" s="31"/>
      <c r="L3280" s="31"/>
      <c r="M3280" s="31"/>
      <c r="N3280" s="31"/>
      <c r="O3280" s="31"/>
      <c r="P3280" s="31"/>
      <c r="Q3280" s="31"/>
      <c r="R3280" s="31"/>
    </row>
    <row r="3281" spans="6:18" x14ac:dyDescent="0.25">
      <c r="F3281" s="31"/>
      <c r="G3281" s="31"/>
      <c r="H3281" s="31"/>
      <c r="I3281" s="31"/>
      <c r="J3281" s="31"/>
      <c r="K3281" s="31"/>
      <c r="L3281" s="31"/>
      <c r="M3281" s="31"/>
      <c r="N3281" s="31"/>
      <c r="O3281" s="31"/>
      <c r="P3281" s="31"/>
      <c r="Q3281" s="31"/>
      <c r="R3281" s="31"/>
    </row>
    <row r="3282" spans="6:18" x14ac:dyDescent="0.25">
      <c r="F3282" s="31"/>
      <c r="G3282" s="31"/>
      <c r="H3282" s="31"/>
      <c r="I3282" s="31"/>
      <c r="J3282" s="31"/>
      <c r="K3282" s="31"/>
      <c r="L3282" s="31"/>
      <c r="M3282" s="31"/>
      <c r="N3282" s="31"/>
      <c r="O3282" s="31"/>
      <c r="P3282" s="31"/>
      <c r="Q3282" s="31"/>
      <c r="R3282" s="31"/>
    </row>
    <row r="3283" spans="6:18" x14ac:dyDescent="0.25">
      <c r="F3283" s="31"/>
      <c r="G3283" s="31"/>
      <c r="H3283" s="31"/>
      <c r="I3283" s="31"/>
      <c r="J3283" s="31"/>
      <c r="K3283" s="31"/>
      <c r="L3283" s="31"/>
      <c r="M3283" s="31"/>
      <c r="N3283" s="31"/>
      <c r="O3283" s="31"/>
      <c r="P3283" s="31"/>
      <c r="Q3283" s="31"/>
      <c r="R3283" s="31"/>
    </row>
    <row r="3284" spans="6:18" x14ac:dyDescent="0.25">
      <c r="F3284" s="31"/>
      <c r="G3284" s="31"/>
      <c r="H3284" s="31"/>
      <c r="I3284" s="31"/>
      <c r="J3284" s="31"/>
      <c r="K3284" s="31"/>
      <c r="L3284" s="31"/>
      <c r="M3284" s="31"/>
      <c r="N3284" s="31"/>
      <c r="O3284" s="31"/>
      <c r="P3284" s="31"/>
      <c r="Q3284" s="31"/>
      <c r="R3284" s="31"/>
    </row>
    <row r="3285" spans="6:18" x14ac:dyDescent="0.25">
      <c r="F3285" s="31"/>
      <c r="G3285" s="31"/>
      <c r="H3285" s="31"/>
      <c r="I3285" s="31"/>
      <c r="J3285" s="31"/>
      <c r="K3285" s="31"/>
      <c r="L3285" s="31"/>
      <c r="M3285" s="31"/>
      <c r="N3285" s="31"/>
      <c r="O3285" s="31"/>
      <c r="P3285" s="31"/>
      <c r="Q3285" s="31"/>
      <c r="R3285" s="31"/>
    </row>
    <row r="3286" spans="6:18" x14ac:dyDescent="0.25">
      <c r="F3286" s="31"/>
      <c r="G3286" s="31"/>
      <c r="H3286" s="31"/>
      <c r="I3286" s="31"/>
      <c r="J3286" s="31"/>
      <c r="K3286" s="31"/>
      <c r="L3286" s="31"/>
      <c r="M3286" s="31"/>
      <c r="N3286" s="31"/>
      <c r="O3286" s="31"/>
      <c r="P3286" s="31"/>
      <c r="Q3286" s="31"/>
      <c r="R3286" s="31"/>
    </row>
    <row r="3287" spans="6:18" x14ac:dyDescent="0.25">
      <c r="F3287" s="31"/>
      <c r="G3287" s="31"/>
      <c r="H3287" s="31"/>
      <c r="I3287" s="31"/>
      <c r="J3287" s="31"/>
      <c r="K3287" s="31"/>
      <c r="L3287" s="31"/>
      <c r="M3287" s="31"/>
      <c r="N3287" s="31"/>
      <c r="O3287" s="31"/>
      <c r="P3287" s="31"/>
      <c r="Q3287" s="31"/>
      <c r="R3287" s="31"/>
    </row>
    <row r="3288" spans="6:18" x14ac:dyDescent="0.25">
      <c r="F3288" s="31"/>
      <c r="G3288" s="31"/>
      <c r="H3288" s="31"/>
      <c r="I3288" s="31"/>
      <c r="J3288" s="31"/>
      <c r="K3288" s="31"/>
      <c r="L3288" s="31"/>
      <c r="M3288" s="31"/>
      <c r="N3288" s="31"/>
      <c r="O3288" s="31"/>
      <c r="P3288" s="31"/>
      <c r="Q3288" s="31"/>
      <c r="R3288" s="31"/>
    </row>
    <row r="3289" spans="6:18" x14ac:dyDescent="0.25">
      <c r="F3289" s="31"/>
      <c r="G3289" s="31"/>
      <c r="H3289" s="31"/>
      <c r="I3289" s="31"/>
      <c r="J3289" s="31"/>
      <c r="K3289" s="31"/>
      <c r="L3289" s="31"/>
      <c r="M3289" s="31"/>
      <c r="N3289" s="31"/>
      <c r="O3289" s="31"/>
      <c r="P3289" s="31"/>
      <c r="Q3289" s="31"/>
      <c r="R3289" s="31"/>
    </row>
    <row r="3290" spans="6:18" x14ac:dyDescent="0.25">
      <c r="F3290" s="31"/>
      <c r="G3290" s="31"/>
      <c r="H3290" s="31"/>
      <c r="I3290" s="31"/>
      <c r="J3290" s="31"/>
      <c r="K3290" s="31"/>
      <c r="L3290" s="31"/>
      <c r="M3290" s="31"/>
      <c r="N3290" s="31"/>
      <c r="O3290" s="31"/>
      <c r="P3290" s="31"/>
      <c r="Q3290" s="31"/>
      <c r="R3290" s="31"/>
    </row>
    <row r="3291" spans="6:18" x14ac:dyDescent="0.25">
      <c r="F3291" s="31"/>
      <c r="G3291" s="31"/>
      <c r="H3291" s="31"/>
      <c r="I3291" s="31"/>
      <c r="J3291" s="31"/>
      <c r="K3291" s="31"/>
      <c r="L3291" s="31"/>
      <c r="M3291" s="31"/>
      <c r="N3291" s="31"/>
      <c r="O3291" s="31"/>
      <c r="P3291" s="31"/>
      <c r="Q3291" s="31"/>
      <c r="R3291" s="31"/>
    </row>
    <row r="3292" spans="6:18" x14ac:dyDescent="0.25">
      <c r="F3292" s="31"/>
      <c r="G3292" s="31"/>
      <c r="H3292" s="31"/>
      <c r="I3292" s="31"/>
      <c r="J3292" s="31"/>
      <c r="K3292" s="31"/>
      <c r="L3292" s="31"/>
      <c r="M3292" s="31"/>
      <c r="N3292" s="31"/>
      <c r="O3292" s="31"/>
      <c r="P3292" s="31"/>
      <c r="Q3292" s="31"/>
      <c r="R3292" s="31"/>
    </row>
    <row r="3293" spans="6:18" x14ac:dyDescent="0.25">
      <c r="F3293" s="31"/>
      <c r="G3293" s="31"/>
      <c r="H3293" s="31"/>
      <c r="I3293" s="31"/>
      <c r="J3293" s="31"/>
      <c r="K3293" s="31"/>
      <c r="L3293" s="31"/>
      <c r="M3293" s="31"/>
      <c r="N3293" s="31"/>
      <c r="O3293" s="31"/>
      <c r="P3293" s="31"/>
      <c r="Q3293" s="31"/>
      <c r="R3293" s="31"/>
    </row>
    <row r="3294" spans="6:18" x14ac:dyDescent="0.25">
      <c r="F3294" s="31"/>
      <c r="G3294" s="31"/>
      <c r="H3294" s="31"/>
      <c r="I3294" s="31"/>
      <c r="J3294" s="31"/>
      <c r="K3294" s="31"/>
      <c r="L3294" s="31"/>
      <c r="M3294" s="31"/>
      <c r="N3294" s="31"/>
      <c r="O3294" s="31"/>
      <c r="P3294" s="31"/>
      <c r="Q3294" s="31"/>
      <c r="R3294" s="31"/>
    </row>
    <row r="3295" spans="6:18" x14ac:dyDescent="0.25">
      <c r="F3295" s="31"/>
      <c r="G3295" s="31"/>
      <c r="H3295" s="31"/>
      <c r="I3295" s="31"/>
      <c r="J3295" s="31"/>
      <c r="K3295" s="31"/>
      <c r="L3295" s="31"/>
      <c r="M3295" s="31"/>
      <c r="N3295" s="31"/>
      <c r="O3295" s="31"/>
      <c r="P3295" s="31"/>
      <c r="Q3295" s="31"/>
      <c r="R3295" s="31"/>
    </row>
    <row r="3296" spans="6:18" x14ac:dyDescent="0.25">
      <c r="F3296" s="31"/>
      <c r="G3296" s="31"/>
      <c r="H3296" s="31"/>
      <c r="I3296" s="31"/>
      <c r="J3296" s="31"/>
      <c r="K3296" s="31"/>
      <c r="L3296" s="31"/>
      <c r="M3296" s="31"/>
      <c r="N3296" s="31"/>
      <c r="O3296" s="31"/>
      <c r="P3296" s="31"/>
      <c r="Q3296" s="31"/>
      <c r="R3296" s="31"/>
    </row>
    <row r="3297" spans="6:18" x14ac:dyDescent="0.25">
      <c r="F3297" s="31"/>
      <c r="G3297" s="31"/>
      <c r="H3297" s="31"/>
      <c r="I3297" s="31"/>
      <c r="J3297" s="31"/>
      <c r="K3297" s="31"/>
      <c r="L3297" s="31"/>
      <c r="M3297" s="31"/>
      <c r="N3297" s="31"/>
      <c r="O3297" s="31"/>
      <c r="P3297" s="31"/>
      <c r="Q3297" s="31"/>
      <c r="R3297" s="31"/>
    </row>
    <row r="3298" spans="6:18" x14ac:dyDescent="0.25">
      <c r="F3298" s="31"/>
      <c r="G3298" s="31"/>
      <c r="H3298" s="31"/>
      <c r="I3298" s="31"/>
      <c r="J3298" s="31"/>
      <c r="K3298" s="31"/>
      <c r="L3298" s="31"/>
      <c r="M3298" s="31"/>
      <c r="N3298" s="31"/>
      <c r="O3298" s="31"/>
      <c r="P3298" s="31"/>
      <c r="Q3298" s="31"/>
      <c r="R3298" s="31"/>
    </row>
    <row r="3299" spans="6:18" x14ac:dyDescent="0.25">
      <c r="F3299" s="31"/>
      <c r="G3299" s="31"/>
      <c r="H3299" s="31"/>
      <c r="I3299" s="31"/>
      <c r="J3299" s="31"/>
      <c r="K3299" s="31"/>
      <c r="L3299" s="31"/>
      <c r="M3299" s="31"/>
      <c r="N3299" s="31"/>
      <c r="O3299" s="31"/>
      <c r="P3299" s="31"/>
      <c r="Q3299" s="31"/>
      <c r="R3299" s="31"/>
    </row>
    <row r="3300" spans="6:18" x14ac:dyDescent="0.25">
      <c r="F3300" s="31"/>
      <c r="G3300" s="31"/>
      <c r="H3300" s="31"/>
      <c r="I3300" s="31"/>
      <c r="J3300" s="31"/>
      <c r="K3300" s="31"/>
      <c r="L3300" s="31"/>
      <c r="M3300" s="31"/>
      <c r="N3300" s="31"/>
      <c r="O3300" s="31"/>
      <c r="P3300" s="31"/>
      <c r="Q3300" s="31"/>
      <c r="R3300" s="31"/>
    </row>
    <row r="3301" spans="6:18" x14ac:dyDescent="0.25">
      <c r="F3301" s="31"/>
      <c r="G3301" s="31"/>
      <c r="H3301" s="31"/>
      <c r="I3301" s="31"/>
      <c r="J3301" s="31"/>
      <c r="K3301" s="31"/>
      <c r="L3301" s="31"/>
      <c r="M3301" s="31"/>
      <c r="N3301" s="31"/>
      <c r="O3301" s="31"/>
      <c r="P3301" s="31"/>
      <c r="Q3301" s="31"/>
      <c r="R3301" s="31"/>
    </row>
    <row r="3302" spans="6:18" x14ac:dyDescent="0.25">
      <c r="F3302" s="31"/>
      <c r="G3302" s="31"/>
      <c r="H3302" s="31"/>
      <c r="I3302" s="31"/>
      <c r="J3302" s="31"/>
      <c r="K3302" s="31"/>
      <c r="L3302" s="31"/>
      <c r="M3302" s="31"/>
      <c r="N3302" s="31"/>
      <c r="O3302" s="31"/>
      <c r="P3302" s="31"/>
      <c r="Q3302" s="31"/>
      <c r="R3302" s="31"/>
    </row>
    <row r="3303" spans="6:18" x14ac:dyDescent="0.25">
      <c r="F3303" s="31"/>
      <c r="G3303" s="31"/>
      <c r="H3303" s="31"/>
      <c r="I3303" s="31"/>
      <c r="J3303" s="31"/>
      <c r="K3303" s="31"/>
      <c r="L3303" s="31"/>
      <c r="M3303" s="31"/>
      <c r="N3303" s="31"/>
      <c r="O3303" s="31"/>
      <c r="P3303" s="31"/>
      <c r="Q3303" s="31"/>
      <c r="R3303" s="31"/>
    </row>
    <row r="3304" spans="6:18" x14ac:dyDescent="0.25">
      <c r="F3304" s="31"/>
      <c r="G3304" s="31"/>
      <c r="H3304" s="31"/>
      <c r="I3304" s="31"/>
      <c r="J3304" s="31"/>
      <c r="K3304" s="31"/>
      <c r="L3304" s="31"/>
      <c r="M3304" s="31"/>
      <c r="N3304" s="31"/>
      <c r="O3304" s="31"/>
      <c r="P3304" s="31"/>
      <c r="Q3304" s="31"/>
      <c r="R3304" s="31"/>
    </row>
    <row r="3305" spans="6:18" x14ac:dyDescent="0.25">
      <c r="F3305" s="31"/>
      <c r="G3305" s="31"/>
      <c r="H3305" s="31"/>
      <c r="I3305" s="31"/>
      <c r="J3305" s="31"/>
      <c r="K3305" s="31"/>
      <c r="L3305" s="31"/>
      <c r="M3305" s="31"/>
      <c r="N3305" s="31"/>
      <c r="O3305" s="31"/>
      <c r="P3305" s="31"/>
      <c r="Q3305" s="31"/>
      <c r="R3305" s="31"/>
    </row>
    <row r="3306" spans="6:18" x14ac:dyDescent="0.25">
      <c r="F3306" s="31"/>
      <c r="G3306" s="31"/>
      <c r="H3306" s="31"/>
      <c r="I3306" s="31"/>
      <c r="J3306" s="31"/>
      <c r="K3306" s="31"/>
      <c r="L3306" s="31"/>
      <c r="M3306" s="31"/>
      <c r="N3306" s="31"/>
      <c r="O3306" s="31"/>
      <c r="P3306" s="31"/>
      <c r="Q3306" s="31"/>
      <c r="R3306" s="31"/>
    </row>
    <row r="3307" spans="6:18" x14ac:dyDescent="0.25">
      <c r="F3307" s="31"/>
      <c r="G3307" s="31"/>
      <c r="H3307" s="31"/>
      <c r="I3307" s="31"/>
      <c r="J3307" s="31"/>
      <c r="K3307" s="31"/>
      <c r="L3307" s="31"/>
      <c r="M3307" s="31"/>
      <c r="N3307" s="31"/>
      <c r="O3307" s="31"/>
      <c r="P3307" s="31"/>
      <c r="Q3307" s="31"/>
      <c r="R3307" s="31"/>
    </row>
    <row r="3308" spans="6:18" x14ac:dyDescent="0.25">
      <c r="F3308" s="31"/>
      <c r="G3308" s="31"/>
      <c r="H3308" s="31"/>
      <c r="I3308" s="31"/>
      <c r="J3308" s="31"/>
      <c r="K3308" s="31"/>
      <c r="L3308" s="31"/>
      <c r="M3308" s="31"/>
      <c r="N3308" s="31"/>
      <c r="O3308" s="31"/>
      <c r="P3308" s="31"/>
      <c r="Q3308" s="31"/>
      <c r="R3308" s="31"/>
    </row>
    <row r="3309" spans="6:18" x14ac:dyDescent="0.25">
      <c r="F3309" s="31"/>
      <c r="G3309" s="31"/>
      <c r="H3309" s="31"/>
      <c r="I3309" s="31"/>
      <c r="J3309" s="31"/>
      <c r="K3309" s="31"/>
      <c r="L3309" s="31"/>
      <c r="M3309" s="31"/>
      <c r="N3309" s="31"/>
      <c r="O3309" s="31"/>
      <c r="P3309" s="31"/>
      <c r="Q3309" s="31"/>
      <c r="R3309" s="31"/>
    </row>
    <row r="3310" spans="6:18" x14ac:dyDescent="0.25">
      <c r="F3310" s="31"/>
      <c r="G3310" s="31"/>
      <c r="H3310" s="31"/>
      <c r="I3310" s="31"/>
      <c r="J3310" s="31"/>
      <c r="K3310" s="31"/>
      <c r="L3310" s="31"/>
      <c r="M3310" s="31"/>
      <c r="N3310" s="31"/>
      <c r="O3310" s="31"/>
      <c r="P3310" s="31"/>
      <c r="Q3310" s="31"/>
      <c r="R3310" s="31"/>
    </row>
    <row r="3311" spans="6:18" x14ac:dyDescent="0.25">
      <c r="F3311" s="31"/>
      <c r="G3311" s="31"/>
      <c r="H3311" s="31"/>
      <c r="I3311" s="31"/>
      <c r="J3311" s="31"/>
      <c r="K3311" s="31"/>
      <c r="L3311" s="31"/>
      <c r="M3311" s="31"/>
      <c r="N3311" s="31"/>
      <c r="O3311" s="31"/>
      <c r="P3311" s="31"/>
      <c r="Q3311" s="31"/>
      <c r="R3311" s="31"/>
    </row>
    <row r="3312" spans="6:18" x14ac:dyDescent="0.25">
      <c r="F3312" s="31"/>
      <c r="G3312" s="31"/>
      <c r="H3312" s="31"/>
      <c r="I3312" s="31"/>
      <c r="J3312" s="31"/>
      <c r="K3312" s="31"/>
      <c r="L3312" s="31"/>
      <c r="M3312" s="31"/>
      <c r="N3312" s="31"/>
      <c r="O3312" s="31"/>
      <c r="P3312" s="31"/>
      <c r="Q3312" s="31"/>
      <c r="R3312" s="31"/>
    </row>
    <row r="3313" spans="6:18" x14ac:dyDescent="0.25">
      <c r="F3313" s="31"/>
      <c r="G3313" s="31"/>
      <c r="H3313" s="31"/>
      <c r="I3313" s="31"/>
      <c r="J3313" s="31"/>
      <c r="K3313" s="31"/>
      <c r="L3313" s="31"/>
      <c r="M3313" s="31"/>
      <c r="N3313" s="31"/>
      <c r="O3313" s="31"/>
      <c r="P3313" s="31"/>
      <c r="Q3313" s="31"/>
      <c r="R3313" s="31"/>
    </row>
    <row r="3314" spans="6:18" x14ac:dyDescent="0.25">
      <c r="F3314" s="31"/>
      <c r="G3314" s="31"/>
      <c r="H3314" s="31"/>
      <c r="I3314" s="31"/>
      <c r="J3314" s="31"/>
      <c r="K3314" s="31"/>
      <c r="L3314" s="31"/>
      <c r="M3314" s="31"/>
      <c r="N3314" s="31"/>
      <c r="O3314" s="31"/>
      <c r="P3314" s="31"/>
      <c r="Q3314" s="31"/>
      <c r="R3314" s="31"/>
    </row>
    <row r="3315" spans="6:18" x14ac:dyDescent="0.25">
      <c r="F3315" s="31"/>
      <c r="G3315" s="31"/>
      <c r="H3315" s="31"/>
      <c r="I3315" s="31"/>
      <c r="J3315" s="31"/>
      <c r="K3315" s="31"/>
      <c r="L3315" s="31"/>
      <c r="M3315" s="31"/>
      <c r="N3315" s="31"/>
      <c r="O3315" s="31"/>
      <c r="P3315" s="31"/>
      <c r="Q3315" s="31"/>
      <c r="R3315" s="31"/>
    </row>
    <row r="3316" spans="6:18" x14ac:dyDescent="0.25">
      <c r="F3316" s="31"/>
      <c r="G3316" s="31"/>
      <c r="H3316" s="31"/>
      <c r="I3316" s="31"/>
      <c r="J3316" s="31"/>
      <c r="K3316" s="31"/>
      <c r="L3316" s="31"/>
      <c r="M3316" s="31"/>
      <c r="N3316" s="31"/>
      <c r="O3316" s="31"/>
      <c r="P3316" s="31"/>
      <c r="Q3316" s="31"/>
      <c r="R3316" s="31"/>
    </row>
    <row r="3317" spans="6:18" x14ac:dyDescent="0.25">
      <c r="F3317" s="31"/>
      <c r="G3317" s="31"/>
      <c r="H3317" s="31"/>
      <c r="I3317" s="31"/>
      <c r="J3317" s="31"/>
      <c r="K3317" s="31"/>
      <c r="L3317" s="31"/>
      <c r="M3317" s="31"/>
      <c r="N3317" s="31"/>
      <c r="O3317" s="31"/>
      <c r="P3317" s="31"/>
      <c r="Q3317" s="31"/>
      <c r="R3317" s="31"/>
    </row>
    <row r="3318" spans="6:18" x14ac:dyDescent="0.25">
      <c r="F3318" s="31"/>
      <c r="G3318" s="31"/>
      <c r="H3318" s="31"/>
      <c r="I3318" s="31"/>
      <c r="J3318" s="31"/>
      <c r="K3318" s="31"/>
      <c r="L3318" s="31"/>
      <c r="M3318" s="31"/>
      <c r="N3318" s="31"/>
      <c r="O3318" s="31"/>
      <c r="P3318" s="31"/>
      <c r="Q3318" s="31"/>
      <c r="R3318" s="31"/>
    </row>
    <row r="3319" spans="6:18" x14ac:dyDescent="0.25">
      <c r="F3319" s="31"/>
      <c r="G3319" s="31"/>
      <c r="H3319" s="31"/>
      <c r="I3319" s="31"/>
      <c r="J3319" s="31"/>
      <c r="K3319" s="31"/>
      <c r="L3319" s="31"/>
      <c r="M3319" s="31"/>
      <c r="N3319" s="31"/>
      <c r="O3319" s="31"/>
      <c r="P3319" s="31"/>
      <c r="Q3319" s="31"/>
      <c r="R3319" s="31"/>
    </row>
    <row r="3320" spans="6:18" x14ac:dyDescent="0.25">
      <c r="F3320" s="31"/>
      <c r="G3320" s="31"/>
      <c r="H3320" s="31"/>
      <c r="I3320" s="31"/>
      <c r="J3320" s="31"/>
      <c r="K3320" s="31"/>
      <c r="L3320" s="31"/>
      <c r="M3320" s="31"/>
      <c r="N3320" s="31"/>
      <c r="O3320" s="31"/>
      <c r="P3320" s="31"/>
      <c r="Q3320" s="31"/>
      <c r="R3320" s="31"/>
    </row>
    <row r="3321" spans="6:18" x14ac:dyDescent="0.25">
      <c r="F3321" s="31"/>
      <c r="G3321" s="31"/>
      <c r="H3321" s="31"/>
      <c r="I3321" s="31"/>
      <c r="J3321" s="31"/>
      <c r="K3321" s="31"/>
      <c r="L3321" s="31"/>
      <c r="M3321" s="31"/>
      <c r="N3321" s="31"/>
      <c r="O3321" s="31"/>
      <c r="P3321" s="31"/>
      <c r="Q3321" s="31"/>
      <c r="R3321" s="31"/>
    </row>
    <row r="3322" spans="6:18" x14ac:dyDescent="0.25">
      <c r="F3322" s="31"/>
      <c r="G3322" s="31"/>
      <c r="H3322" s="31"/>
      <c r="I3322" s="31"/>
      <c r="J3322" s="31"/>
      <c r="K3322" s="31"/>
      <c r="L3322" s="31"/>
      <c r="M3322" s="31"/>
      <c r="N3322" s="31"/>
      <c r="O3322" s="31"/>
      <c r="P3322" s="31"/>
      <c r="Q3322" s="31"/>
      <c r="R3322" s="31"/>
    </row>
    <row r="3323" spans="6:18" x14ac:dyDescent="0.25">
      <c r="F3323" s="31"/>
      <c r="G3323" s="31"/>
      <c r="H3323" s="31"/>
      <c r="I3323" s="31"/>
      <c r="J3323" s="31"/>
      <c r="K3323" s="31"/>
      <c r="L3323" s="31"/>
      <c r="M3323" s="31"/>
      <c r="N3323" s="31"/>
      <c r="O3323" s="31"/>
      <c r="P3323" s="31"/>
      <c r="Q3323" s="31"/>
      <c r="R3323" s="31"/>
    </row>
    <row r="3324" spans="6:18" x14ac:dyDescent="0.25">
      <c r="F3324" s="31"/>
      <c r="G3324" s="31"/>
      <c r="H3324" s="31"/>
      <c r="I3324" s="31"/>
      <c r="J3324" s="31"/>
      <c r="K3324" s="31"/>
      <c r="L3324" s="31"/>
      <c r="M3324" s="31"/>
      <c r="N3324" s="31"/>
      <c r="O3324" s="31"/>
      <c r="P3324" s="31"/>
      <c r="Q3324" s="31"/>
      <c r="R3324" s="31"/>
    </row>
    <row r="3325" spans="6:18" x14ac:dyDescent="0.25">
      <c r="F3325" s="31"/>
      <c r="G3325" s="31"/>
      <c r="H3325" s="31"/>
      <c r="I3325" s="31"/>
      <c r="J3325" s="31"/>
      <c r="K3325" s="31"/>
      <c r="L3325" s="31"/>
      <c r="M3325" s="31"/>
      <c r="N3325" s="31"/>
      <c r="O3325" s="31"/>
      <c r="P3325" s="31"/>
      <c r="Q3325" s="31"/>
      <c r="R3325" s="31"/>
    </row>
    <row r="3326" spans="6:18" x14ac:dyDescent="0.25">
      <c r="F3326" s="31"/>
      <c r="G3326" s="31"/>
      <c r="H3326" s="31"/>
      <c r="I3326" s="31"/>
      <c r="J3326" s="31"/>
      <c r="K3326" s="31"/>
      <c r="L3326" s="31"/>
      <c r="M3326" s="31"/>
      <c r="N3326" s="31"/>
      <c r="O3326" s="31"/>
      <c r="P3326" s="31"/>
      <c r="Q3326" s="31"/>
      <c r="R3326" s="31"/>
    </row>
    <row r="3327" spans="6:18" x14ac:dyDescent="0.25">
      <c r="F3327" s="31"/>
      <c r="G3327" s="31"/>
      <c r="H3327" s="31"/>
      <c r="I3327" s="31"/>
      <c r="J3327" s="31"/>
      <c r="K3327" s="31"/>
      <c r="L3327" s="31"/>
      <c r="M3327" s="31"/>
      <c r="N3327" s="31"/>
      <c r="O3327" s="31"/>
      <c r="P3327" s="31"/>
      <c r="Q3327" s="31"/>
      <c r="R3327" s="31"/>
    </row>
    <row r="3328" spans="6:18" x14ac:dyDescent="0.25">
      <c r="F3328" s="31"/>
      <c r="G3328" s="31"/>
      <c r="H3328" s="31"/>
      <c r="I3328" s="31"/>
      <c r="J3328" s="31"/>
      <c r="K3328" s="31"/>
      <c r="L3328" s="31"/>
      <c r="M3328" s="31"/>
      <c r="N3328" s="31"/>
      <c r="O3328" s="31"/>
      <c r="P3328" s="31"/>
      <c r="Q3328" s="31"/>
      <c r="R3328" s="31"/>
    </row>
    <row r="3329" spans="6:18" x14ac:dyDescent="0.25">
      <c r="F3329" s="31"/>
      <c r="G3329" s="31"/>
      <c r="H3329" s="31"/>
      <c r="I3329" s="31"/>
      <c r="J3329" s="31"/>
      <c r="K3329" s="31"/>
      <c r="L3329" s="31"/>
      <c r="M3329" s="31"/>
      <c r="N3329" s="31"/>
      <c r="O3329" s="31"/>
      <c r="P3329" s="31"/>
      <c r="Q3329" s="31"/>
      <c r="R3329" s="31"/>
    </row>
    <row r="3330" spans="6:18" x14ac:dyDescent="0.25">
      <c r="F3330" s="31"/>
      <c r="G3330" s="31"/>
      <c r="H3330" s="31"/>
      <c r="I3330" s="31"/>
      <c r="J3330" s="31"/>
      <c r="K3330" s="31"/>
      <c r="L3330" s="31"/>
      <c r="M3330" s="31"/>
      <c r="N3330" s="31"/>
      <c r="O3330" s="31"/>
      <c r="P3330" s="31"/>
      <c r="Q3330" s="31"/>
      <c r="R3330" s="31"/>
    </row>
    <row r="3331" spans="6:18" x14ac:dyDescent="0.25">
      <c r="F3331" s="31"/>
      <c r="G3331" s="31"/>
      <c r="H3331" s="31"/>
      <c r="I3331" s="31"/>
      <c r="J3331" s="31"/>
      <c r="K3331" s="31"/>
      <c r="L3331" s="31"/>
      <c r="M3331" s="31"/>
      <c r="N3331" s="31"/>
      <c r="O3331" s="31"/>
      <c r="P3331" s="31"/>
      <c r="Q3331" s="31"/>
      <c r="R3331" s="31"/>
    </row>
    <row r="3332" spans="6:18" x14ac:dyDescent="0.25">
      <c r="F3332" s="31"/>
      <c r="G3332" s="31"/>
      <c r="H3332" s="31"/>
      <c r="I3332" s="31"/>
      <c r="J3332" s="31"/>
      <c r="K3332" s="31"/>
      <c r="L3332" s="31"/>
      <c r="M3332" s="31"/>
      <c r="N3332" s="31"/>
      <c r="O3332" s="31"/>
      <c r="P3332" s="31"/>
      <c r="Q3332" s="31"/>
      <c r="R3332" s="31"/>
    </row>
    <row r="3333" spans="6:18" x14ac:dyDescent="0.25">
      <c r="F3333" s="31"/>
      <c r="G3333" s="31"/>
      <c r="H3333" s="31"/>
      <c r="I3333" s="31"/>
      <c r="J3333" s="31"/>
      <c r="K3333" s="31"/>
      <c r="L3333" s="31"/>
      <c r="M3333" s="31"/>
      <c r="N3333" s="31"/>
      <c r="O3333" s="31"/>
      <c r="P3333" s="31"/>
      <c r="Q3333" s="31"/>
      <c r="R3333" s="31"/>
    </row>
    <row r="3334" spans="6:18" x14ac:dyDescent="0.25">
      <c r="F3334" s="31"/>
      <c r="G3334" s="31"/>
      <c r="H3334" s="31"/>
      <c r="I3334" s="31"/>
      <c r="J3334" s="31"/>
      <c r="K3334" s="31"/>
      <c r="L3334" s="31"/>
      <c r="M3334" s="31"/>
      <c r="N3334" s="31"/>
      <c r="O3334" s="31"/>
      <c r="P3334" s="31"/>
      <c r="Q3334" s="31"/>
      <c r="R3334" s="31"/>
    </row>
    <row r="3335" spans="6:18" x14ac:dyDescent="0.25">
      <c r="F3335" s="31"/>
      <c r="G3335" s="31"/>
      <c r="H3335" s="31"/>
      <c r="I3335" s="31"/>
      <c r="J3335" s="31"/>
      <c r="K3335" s="31"/>
      <c r="L3335" s="31"/>
      <c r="M3335" s="31"/>
      <c r="N3335" s="31"/>
      <c r="O3335" s="31"/>
      <c r="P3335" s="31"/>
      <c r="Q3335" s="31"/>
      <c r="R3335" s="31"/>
    </row>
    <row r="3336" spans="6:18" x14ac:dyDescent="0.25">
      <c r="F3336" s="31"/>
      <c r="G3336" s="31"/>
      <c r="H3336" s="31"/>
      <c r="I3336" s="31"/>
      <c r="J3336" s="31"/>
      <c r="K3336" s="31"/>
      <c r="L3336" s="31"/>
      <c r="M3336" s="31"/>
      <c r="N3336" s="31"/>
      <c r="O3336" s="31"/>
      <c r="P3336" s="31"/>
      <c r="Q3336" s="31"/>
      <c r="R3336" s="31"/>
    </row>
    <row r="3337" spans="6:18" x14ac:dyDescent="0.25">
      <c r="F3337" s="31"/>
      <c r="G3337" s="31"/>
      <c r="H3337" s="31"/>
      <c r="I3337" s="31"/>
      <c r="J3337" s="31"/>
      <c r="K3337" s="31"/>
      <c r="L3337" s="31"/>
      <c r="M3337" s="31"/>
      <c r="N3337" s="31"/>
      <c r="O3337" s="31"/>
      <c r="P3337" s="31"/>
      <c r="Q3337" s="31"/>
      <c r="R3337" s="31"/>
    </row>
    <row r="3338" spans="6:18" x14ac:dyDescent="0.25">
      <c r="F3338" s="31"/>
      <c r="G3338" s="31"/>
      <c r="H3338" s="31"/>
      <c r="I3338" s="31"/>
      <c r="J3338" s="31"/>
      <c r="K3338" s="31"/>
      <c r="L3338" s="31"/>
      <c r="M3338" s="31"/>
      <c r="N3338" s="31"/>
      <c r="O3338" s="31"/>
      <c r="P3338" s="31"/>
      <c r="Q3338" s="31"/>
      <c r="R3338" s="31"/>
    </row>
    <row r="3339" spans="6:18" x14ac:dyDescent="0.25">
      <c r="F3339" s="31"/>
      <c r="G3339" s="31"/>
      <c r="H3339" s="31"/>
      <c r="I3339" s="31"/>
      <c r="J3339" s="31"/>
      <c r="K3339" s="31"/>
      <c r="L3339" s="31"/>
      <c r="M3339" s="31"/>
      <c r="N3339" s="31"/>
      <c r="O3339" s="31"/>
      <c r="P3339" s="31"/>
      <c r="Q3339" s="31"/>
      <c r="R3339" s="31"/>
    </row>
    <row r="3340" spans="6:18" x14ac:dyDescent="0.25">
      <c r="F3340" s="31"/>
      <c r="G3340" s="31"/>
      <c r="H3340" s="31"/>
      <c r="I3340" s="31"/>
      <c r="J3340" s="31"/>
      <c r="K3340" s="31"/>
      <c r="L3340" s="31"/>
      <c r="M3340" s="31"/>
      <c r="N3340" s="31"/>
      <c r="O3340" s="31"/>
      <c r="P3340" s="31"/>
      <c r="Q3340" s="31"/>
      <c r="R3340" s="31"/>
    </row>
    <row r="3341" spans="6:18" x14ac:dyDescent="0.25">
      <c r="F3341" s="31"/>
      <c r="G3341" s="31"/>
      <c r="H3341" s="31"/>
      <c r="I3341" s="31"/>
      <c r="J3341" s="31"/>
      <c r="K3341" s="31"/>
      <c r="L3341" s="31"/>
      <c r="M3341" s="31"/>
      <c r="N3341" s="31"/>
      <c r="O3341" s="31"/>
      <c r="P3341" s="31"/>
      <c r="Q3341" s="31"/>
      <c r="R3341" s="31"/>
    </row>
    <row r="3342" spans="6:18" x14ac:dyDescent="0.25">
      <c r="F3342" s="31"/>
      <c r="G3342" s="31"/>
      <c r="H3342" s="31"/>
      <c r="I3342" s="31"/>
      <c r="J3342" s="31"/>
      <c r="K3342" s="31"/>
      <c r="L3342" s="31"/>
      <c r="M3342" s="31"/>
      <c r="N3342" s="31"/>
      <c r="O3342" s="31"/>
      <c r="P3342" s="31"/>
      <c r="Q3342" s="31"/>
      <c r="R3342" s="31"/>
    </row>
    <row r="3343" spans="6:18" x14ac:dyDescent="0.25">
      <c r="F3343" s="31"/>
      <c r="G3343" s="31"/>
      <c r="H3343" s="31"/>
      <c r="I3343" s="31"/>
      <c r="J3343" s="31"/>
      <c r="K3343" s="31"/>
      <c r="L3343" s="31"/>
      <c r="M3343" s="31"/>
      <c r="N3343" s="31"/>
      <c r="O3343" s="31"/>
      <c r="P3343" s="31"/>
      <c r="Q3343" s="31"/>
      <c r="R3343" s="31"/>
    </row>
    <row r="3344" spans="6:18" x14ac:dyDescent="0.25">
      <c r="F3344" s="31"/>
      <c r="G3344" s="31"/>
      <c r="H3344" s="31"/>
      <c r="I3344" s="31"/>
      <c r="J3344" s="31"/>
      <c r="K3344" s="31"/>
      <c r="L3344" s="31"/>
      <c r="M3344" s="31"/>
      <c r="N3344" s="31"/>
      <c r="O3344" s="31"/>
      <c r="P3344" s="31"/>
      <c r="Q3344" s="31"/>
      <c r="R3344" s="31"/>
    </row>
    <row r="3345" spans="6:18" x14ac:dyDescent="0.25">
      <c r="F3345" s="31"/>
      <c r="G3345" s="31"/>
      <c r="H3345" s="31"/>
      <c r="I3345" s="31"/>
      <c r="J3345" s="31"/>
      <c r="K3345" s="31"/>
      <c r="L3345" s="31"/>
      <c r="M3345" s="31"/>
      <c r="N3345" s="31"/>
      <c r="O3345" s="31"/>
      <c r="P3345" s="31"/>
      <c r="Q3345" s="31"/>
      <c r="R3345" s="31"/>
    </row>
    <row r="3346" spans="6:18" x14ac:dyDescent="0.25">
      <c r="F3346" s="31"/>
      <c r="G3346" s="31"/>
      <c r="H3346" s="31"/>
      <c r="I3346" s="31"/>
      <c r="J3346" s="31"/>
      <c r="K3346" s="31"/>
      <c r="L3346" s="31"/>
      <c r="M3346" s="31"/>
      <c r="N3346" s="31"/>
      <c r="O3346" s="31"/>
      <c r="P3346" s="31"/>
      <c r="Q3346" s="31"/>
      <c r="R3346" s="31"/>
    </row>
    <row r="3347" spans="6:18" x14ac:dyDescent="0.25">
      <c r="F3347" s="31"/>
      <c r="G3347" s="31"/>
      <c r="H3347" s="31"/>
      <c r="I3347" s="31"/>
      <c r="J3347" s="31"/>
      <c r="K3347" s="31"/>
      <c r="L3347" s="31"/>
      <c r="M3347" s="31"/>
      <c r="N3347" s="31"/>
      <c r="O3347" s="31"/>
      <c r="P3347" s="31"/>
      <c r="Q3347" s="31"/>
      <c r="R3347" s="31"/>
    </row>
    <row r="3348" spans="6:18" x14ac:dyDescent="0.25">
      <c r="F3348" s="31"/>
      <c r="G3348" s="31"/>
      <c r="H3348" s="31"/>
      <c r="I3348" s="31"/>
      <c r="J3348" s="31"/>
      <c r="K3348" s="31"/>
      <c r="L3348" s="31"/>
      <c r="M3348" s="31"/>
      <c r="N3348" s="31"/>
      <c r="O3348" s="31"/>
      <c r="P3348" s="31"/>
      <c r="Q3348" s="31"/>
      <c r="R3348" s="31"/>
    </row>
    <row r="3349" spans="6:18" x14ac:dyDescent="0.25">
      <c r="F3349" s="31"/>
      <c r="G3349" s="31"/>
      <c r="H3349" s="31"/>
      <c r="I3349" s="31"/>
      <c r="J3349" s="31"/>
      <c r="K3349" s="31"/>
      <c r="L3349" s="31"/>
      <c r="M3349" s="31"/>
      <c r="N3349" s="31"/>
      <c r="O3349" s="31"/>
      <c r="P3349" s="31"/>
      <c r="Q3349" s="31"/>
      <c r="R3349" s="31"/>
    </row>
    <row r="3350" spans="6:18" x14ac:dyDescent="0.25">
      <c r="F3350" s="31"/>
      <c r="G3350" s="31"/>
      <c r="H3350" s="31"/>
      <c r="I3350" s="31"/>
      <c r="J3350" s="31"/>
      <c r="K3350" s="31"/>
      <c r="L3350" s="31"/>
      <c r="M3350" s="31"/>
      <c r="N3350" s="31"/>
      <c r="O3350" s="31"/>
      <c r="P3350" s="31"/>
      <c r="Q3350" s="31"/>
      <c r="R3350" s="31"/>
    </row>
    <row r="3351" spans="6:18" x14ac:dyDescent="0.25">
      <c r="F3351" s="31"/>
      <c r="G3351" s="31"/>
      <c r="H3351" s="31"/>
      <c r="I3351" s="31"/>
      <c r="J3351" s="31"/>
      <c r="K3351" s="31"/>
      <c r="L3351" s="31"/>
      <c r="M3351" s="31"/>
      <c r="N3351" s="31"/>
      <c r="O3351" s="31"/>
      <c r="P3351" s="31"/>
      <c r="Q3351" s="31"/>
      <c r="R3351" s="31"/>
    </row>
    <row r="3352" spans="6:18" x14ac:dyDescent="0.25">
      <c r="F3352" s="31"/>
      <c r="G3352" s="31"/>
      <c r="H3352" s="31"/>
      <c r="I3352" s="31"/>
      <c r="J3352" s="31"/>
      <c r="K3352" s="31"/>
      <c r="L3352" s="31"/>
      <c r="M3352" s="31"/>
      <c r="N3352" s="31"/>
      <c r="O3352" s="31"/>
      <c r="P3352" s="31"/>
      <c r="Q3352" s="31"/>
      <c r="R3352" s="31"/>
    </row>
    <row r="3353" spans="6:18" x14ac:dyDescent="0.25">
      <c r="F3353" s="31"/>
      <c r="G3353" s="31"/>
      <c r="H3353" s="31"/>
      <c r="I3353" s="31"/>
      <c r="J3353" s="31"/>
      <c r="K3353" s="31"/>
      <c r="L3353" s="31"/>
      <c r="M3353" s="31"/>
      <c r="N3353" s="31"/>
      <c r="O3353" s="31"/>
      <c r="P3353" s="31"/>
      <c r="Q3353" s="31"/>
      <c r="R3353" s="31"/>
    </row>
    <row r="3354" spans="6:18" x14ac:dyDescent="0.25">
      <c r="F3354" s="31"/>
      <c r="G3354" s="31"/>
      <c r="H3354" s="31"/>
      <c r="I3354" s="31"/>
      <c r="J3354" s="31"/>
      <c r="K3354" s="31"/>
      <c r="L3354" s="31"/>
      <c r="M3354" s="31"/>
      <c r="N3354" s="31"/>
      <c r="O3354" s="31"/>
      <c r="P3354" s="31"/>
      <c r="Q3354" s="31"/>
      <c r="R3354" s="31"/>
    </row>
    <row r="3355" spans="6:18" x14ac:dyDescent="0.25">
      <c r="F3355" s="31"/>
      <c r="G3355" s="31"/>
      <c r="H3355" s="31"/>
      <c r="I3355" s="31"/>
      <c r="J3355" s="31"/>
      <c r="K3355" s="31"/>
      <c r="L3355" s="31"/>
      <c r="M3355" s="31"/>
      <c r="N3355" s="31"/>
      <c r="O3355" s="31"/>
      <c r="P3355" s="31"/>
      <c r="Q3355" s="31"/>
      <c r="R3355" s="31"/>
    </row>
    <row r="3356" spans="6:18" x14ac:dyDescent="0.25">
      <c r="F3356" s="31"/>
      <c r="G3356" s="31"/>
      <c r="H3356" s="31"/>
      <c r="I3356" s="31"/>
      <c r="J3356" s="31"/>
      <c r="K3356" s="31"/>
      <c r="L3356" s="31"/>
      <c r="M3356" s="31"/>
      <c r="N3356" s="31"/>
      <c r="O3356" s="31"/>
      <c r="P3356" s="31"/>
      <c r="Q3356" s="31"/>
      <c r="R3356" s="31"/>
    </row>
    <row r="3357" spans="6:18" x14ac:dyDescent="0.25">
      <c r="F3357" s="31"/>
      <c r="G3357" s="31"/>
      <c r="H3357" s="31"/>
      <c r="I3357" s="31"/>
      <c r="J3357" s="31"/>
      <c r="K3357" s="31"/>
      <c r="L3357" s="31"/>
      <c r="M3357" s="31"/>
      <c r="N3357" s="31"/>
      <c r="O3357" s="31"/>
      <c r="P3357" s="31"/>
      <c r="Q3357" s="31"/>
      <c r="R3357" s="31"/>
    </row>
    <row r="3358" spans="6:18" x14ac:dyDescent="0.25">
      <c r="F3358" s="31"/>
      <c r="G3358" s="31"/>
      <c r="H3358" s="31"/>
      <c r="I3358" s="31"/>
      <c r="J3358" s="31"/>
      <c r="K3358" s="31"/>
      <c r="L3358" s="31"/>
      <c r="M3358" s="31"/>
      <c r="N3358" s="31"/>
      <c r="O3358" s="31"/>
      <c r="P3358" s="31"/>
      <c r="Q3358" s="31"/>
      <c r="R3358" s="31"/>
    </row>
    <row r="3359" spans="6:18" x14ac:dyDescent="0.25">
      <c r="F3359" s="31"/>
      <c r="G3359" s="31"/>
      <c r="H3359" s="31"/>
      <c r="I3359" s="31"/>
      <c r="J3359" s="31"/>
      <c r="K3359" s="31"/>
      <c r="L3359" s="31"/>
      <c r="M3359" s="31"/>
      <c r="N3359" s="31"/>
      <c r="O3359" s="31"/>
      <c r="P3359" s="31"/>
      <c r="Q3359" s="31"/>
      <c r="R3359" s="31"/>
    </row>
    <row r="3360" spans="6:18" x14ac:dyDescent="0.25">
      <c r="F3360" s="31"/>
      <c r="G3360" s="31"/>
      <c r="H3360" s="31"/>
      <c r="I3360" s="31"/>
      <c r="J3360" s="31"/>
      <c r="K3360" s="31"/>
      <c r="L3360" s="31"/>
      <c r="M3360" s="31"/>
      <c r="N3360" s="31"/>
      <c r="O3360" s="31"/>
      <c r="P3360" s="31"/>
      <c r="Q3360" s="31"/>
      <c r="R3360" s="31"/>
    </row>
    <row r="3361" spans="6:18" x14ac:dyDescent="0.25">
      <c r="F3361" s="31"/>
      <c r="G3361" s="31"/>
      <c r="H3361" s="31"/>
      <c r="I3361" s="31"/>
      <c r="J3361" s="31"/>
      <c r="K3361" s="31"/>
      <c r="L3361" s="31"/>
      <c r="M3361" s="31"/>
      <c r="N3361" s="31"/>
      <c r="O3361" s="31"/>
      <c r="P3361" s="31"/>
      <c r="Q3361" s="31"/>
      <c r="R3361" s="31"/>
    </row>
    <row r="3362" spans="6:18" x14ac:dyDescent="0.25">
      <c r="F3362" s="31"/>
      <c r="G3362" s="31"/>
      <c r="H3362" s="31"/>
      <c r="I3362" s="31"/>
      <c r="J3362" s="31"/>
      <c r="K3362" s="31"/>
      <c r="L3362" s="31"/>
      <c r="M3362" s="31"/>
      <c r="N3362" s="31"/>
      <c r="O3362" s="31"/>
      <c r="P3362" s="31"/>
      <c r="Q3362" s="31"/>
      <c r="R3362" s="31"/>
    </row>
    <row r="3363" spans="6:18" x14ac:dyDescent="0.25">
      <c r="F3363" s="31"/>
      <c r="G3363" s="31"/>
      <c r="H3363" s="31"/>
      <c r="I3363" s="31"/>
      <c r="J3363" s="31"/>
      <c r="K3363" s="31"/>
      <c r="L3363" s="31"/>
      <c r="M3363" s="31"/>
      <c r="N3363" s="31"/>
      <c r="O3363" s="31"/>
      <c r="P3363" s="31"/>
      <c r="Q3363" s="31"/>
      <c r="R3363" s="31"/>
    </row>
    <row r="3364" spans="6:18" x14ac:dyDescent="0.25">
      <c r="F3364" s="31"/>
      <c r="G3364" s="31"/>
      <c r="H3364" s="31"/>
      <c r="I3364" s="31"/>
      <c r="J3364" s="31"/>
      <c r="K3364" s="31"/>
      <c r="L3364" s="31"/>
      <c r="M3364" s="31"/>
      <c r="N3364" s="31"/>
      <c r="O3364" s="31"/>
      <c r="P3364" s="31"/>
      <c r="Q3364" s="31"/>
      <c r="R3364" s="31"/>
    </row>
    <row r="3365" spans="6:18" x14ac:dyDescent="0.25">
      <c r="F3365" s="31"/>
      <c r="G3365" s="31"/>
      <c r="H3365" s="31"/>
      <c r="I3365" s="31"/>
      <c r="J3365" s="31"/>
      <c r="K3365" s="31"/>
      <c r="L3365" s="31"/>
      <c r="M3365" s="31"/>
      <c r="N3365" s="31"/>
      <c r="O3365" s="31"/>
      <c r="P3365" s="31"/>
      <c r="Q3365" s="31"/>
      <c r="R3365" s="31"/>
    </row>
    <row r="3366" spans="6:18" x14ac:dyDescent="0.25">
      <c r="F3366" s="31"/>
      <c r="G3366" s="31"/>
      <c r="H3366" s="31"/>
      <c r="I3366" s="31"/>
      <c r="J3366" s="31"/>
      <c r="K3366" s="31"/>
      <c r="L3366" s="31"/>
      <c r="M3366" s="31"/>
      <c r="N3366" s="31"/>
      <c r="O3366" s="31"/>
      <c r="P3366" s="31"/>
      <c r="Q3366" s="31"/>
      <c r="R3366" s="31"/>
    </row>
    <row r="3367" spans="6:18" x14ac:dyDescent="0.25">
      <c r="F3367" s="31"/>
      <c r="G3367" s="31"/>
      <c r="H3367" s="31"/>
      <c r="I3367" s="31"/>
      <c r="J3367" s="31"/>
      <c r="K3367" s="31"/>
      <c r="L3367" s="31"/>
      <c r="M3367" s="31"/>
      <c r="N3367" s="31"/>
      <c r="O3367" s="31"/>
      <c r="P3367" s="31"/>
      <c r="Q3367" s="31"/>
      <c r="R3367" s="31"/>
    </row>
    <row r="3368" spans="6:18" x14ac:dyDescent="0.25">
      <c r="F3368" s="31"/>
      <c r="G3368" s="31"/>
      <c r="H3368" s="31"/>
      <c r="I3368" s="31"/>
      <c r="J3368" s="31"/>
      <c r="K3368" s="31"/>
      <c r="L3368" s="31"/>
      <c r="M3368" s="31"/>
      <c r="N3368" s="31"/>
      <c r="O3368" s="31"/>
      <c r="P3368" s="31"/>
      <c r="Q3368" s="31"/>
      <c r="R3368" s="31"/>
    </row>
    <row r="3369" spans="6:18" x14ac:dyDescent="0.25">
      <c r="F3369" s="31"/>
      <c r="G3369" s="31"/>
      <c r="H3369" s="31"/>
      <c r="I3369" s="31"/>
      <c r="J3369" s="31"/>
      <c r="K3369" s="31"/>
      <c r="L3369" s="31"/>
      <c r="M3369" s="31"/>
      <c r="N3369" s="31"/>
      <c r="O3369" s="31"/>
      <c r="P3369" s="31"/>
      <c r="Q3369" s="31"/>
      <c r="R3369" s="31"/>
    </row>
    <row r="3370" spans="6:18" x14ac:dyDescent="0.25">
      <c r="F3370" s="31"/>
      <c r="G3370" s="31"/>
      <c r="H3370" s="31"/>
      <c r="I3370" s="31"/>
      <c r="J3370" s="31"/>
      <c r="K3370" s="31"/>
      <c r="L3370" s="31"/>
      <c r="M3370" s="31"/>
      <c r="N3370" s="31"/>
      <c r="O3370" s="31"/>
      <c r="P3370" s="31"/>
      <c r="Q3370" s="31"/>
      <c r="R3370" s="31"/>
    </row>
    <row r="3371" spans="6:18" x14ac:dyDescent="0.25">
      <c r="F3371" s="31"/>
      <c r="G3371" s="31"/>
      <c r="H3371" s="31"/>
      <c r="I3371" s="31"/>
      <c r="J3371" s="31"/>
      <c r="K3371" s="31"/>
      <c r="L3371" s="31"/>
      <c r="M3371" s="31"/>
      <c r="N3371" s="31"/>
      <c r="O3371" s="31"/>
      <c r="P3371" s="31"/>
      <c r="Q3371" s="31"/>
      <c r="R3371" s="31"/>
    </row>
    <row r="3372" spans="6:18" x14ac:dyDescent="0.25">
      <c r="F3372" s="31"/>
      <c r="G3372" s="31"/>
      <c r="H3372" s="31"/>
      <c r="I3372" s="31"/>
      <c r="J3372" s="31"/>
      <c r="K3372" s="31"/>
      <c r="L3372" s="31"/>
      <c r="M3372" s="31"/>
      <c r="N3372" s="31"/>
      <c r="O3372" s="31"/>
      <c r="P3372" s="31"/>
      <c r="Q3372" s="31"/>
      <c r="R3372" s="31"/>
    </row>
    <row r="3373" spans="6:18" x14ac:dyDescent="0.25">
      <c r="F3373" s="31"/>
      <c r="G3373" s="31"/>
      <c r="H3373" s="31"/>
      <c r="I3373" s="31"/>
      <c r="J3373" s="31"/>
      <c r="K3373" s="31"/>
      <c r="L3373" s="31"/>
      <c r="M3373" s="31"/>
      <c r="N3373" s="31"/>
      <c r="O3373" s="31"/>
      <c r="P3373" s="31"/>
      <c r="Q3373" s="31"/>
      <c r="R3373" s="31"/>
    </row>
    <row r="3374" spans="6:18" x14ac:dyDescent="0.25">
      <c r="F3374" s="31"/>
      <c r="G3374" s="31"/>
      <c r="H3374" s="31"/>
      <c r="I3374" s="31"/>
      <c r="J3374" s="31"/>
      <c r="K3374" s="31"/>
      <c r="L3374" s="31"/>
      <c r="M3374" s="31"/>
      <c r="N3374" s="31"/>
      <c r="O3374" s="31"/>
      <c r="P3374" s="31"/>
      <c r="Q3374" s="31"/>
      <c r="R3374" s="31"/>
    </row>
    <row r="3375" spans="6:18" x14ac:dyDescent="0.25">
      <c r="F3375" s="31"/>
      <c r="G3375" s="31"/>
      <c r="H3375" s="31"/>
      <c r="I3375" s="31"/>
      <c r="J3375" s="31"/>
      <c r="K3375" s="31"/>
      <c r="L3375" s="31"/>
      <c r="M3375" s="31"/>
      <c r="N3375" s="31"/>
      <c r="O3375" s="31"/>
      <c r="P3375" s="31"/>
      <c r="Q3375" s="31"/>
      <c r="R3375" s="31"/>
    </row>
    <row r="3376" spans="6:18" x14ac:dyDescent="0.25">
      <c r="F3376" s="31"/>
      <c r="G3376" s="31"/>
      <c r="H3376" s="31"/>
      <c r="I3376" s="31"/>
      <c r="J3376" s="31"/>
      <c r="K3376" s="31"/>
      <c r="L3376" s="31"/>
      <c r="M3376" s="31"/>
      <c r="N3376" s="31"/>
      <c r="O3376" s="31"/>
      <c r="P3376" s="31"/>
      <c r="Q3376" s="31"/>
      <c r="R3376" s="31"/>
    </row>
    <row r="3377" spans="6:18" x14ac:dyDescent="0.25">
      <c r="F3377" s="31"/>
      <c r="G3377" s="31"/>
      <c r="H3377" s="31"/>
      <c r="I3377" s="31"/>
      <c r="J3377" s="31"/>
      <c r="K3377" s="31"/>
      <c r="L3377" s="31"/>
      <c r="M3377" s="31"/>
      <c r="N3377" s="31"/>
      <c r="O3377" s="31"/>
      <c r="P3377" s="31"/>
      <c r="Q3377" s="31"/>
      <c r="R3377" s="31"/>
    </row>
    <row r="3378" spans="6:18" x14ac:dyDescent="0.25">
      <c r="F3378" s="31"/>
      <c r="G3378" s="31"/>
      <c r="H3378" s="31"/>
      <c r="I3378" s="31"/>
      <c r="J3378" s="31"/>
      <c r="K3378" s="31"/>
      <c r="L3378" s="31"/>
      <c r="M3378" s="31"/>
      <c r="N3378" s="31"/>
      <c r="O3378" s="31"/>
      <c r="P3378" s="31"/>
      <c r="Q3378" s="31"/>
      <c r="R3378" s="31"/>
    </row>
    <row r="3379" spans="6:18" x14ac:dyDescent="0.25">
      <c r="F3379" s="31"/>
      <c r="G3379" s="31"/>
      <c r="H3379" s="31"/>
      <c r="I3379" s="31"/>
      <c r="J3379" s="31"/>
      <c r="K3379" s="31"/>
      <c r="L3379" s="31"/>
      <c r="M3379" s="31"/>
      <c r="N3379" s="31"/>
      <c r="O3379" s="31"/>
      <c r="P3379" s="31"/>
      <c r="Q3379" s="31"/>
      <c r="R3379" s="31"/>
    </row>
    <row r="3380" spans="6:18" x14ac:dyDescent="0.25">
      <c r="F3380" s="31"/>
      <c r="G3380" s="31"/>
      <c r="H3380" s="31"/>
      <c r="I3380" s="31"/>
      <c r="J3380" s="31"/>
      <c r="K3380" s="31"/>
      <c r="L3380" s="31"/>
      <c r="M3380" s="31"/>
      <c r="N3380" s="31"/>
      <c r="O3380" s="31"/>
      <c r="P3380" s="31"/>
      <c r="Q3380" s="31"/>
      <c r="R3380" s="31"/>
    </row>
    <row r="3381" spans="6:18" x14ac:dyDescent="0.25">
      <c r="F3381" s="31"/>
      <c r="G3381" s="31"/>
      <c r="H3381" s="31"/>
      <c r="I3381" s="31"/>
      <c r="J3381" s="31"/>
      <c r="K3381" s="31"/>
      <c r="L3381" s="31"/>
      <c r="M3381" s="31"/>
      <c r="N3381" s="31"/>
      <c r="O3381" s="31"/>
      <c r="P3381" s="31"/>
      <c r="Q3381" s="31"/>
      <c r="R3381" s="31"/>
    </row>
    <row r="3382" spans="6:18" x14ac:dyDescent="0.25">
      <c r="F3382" s="31"/>
      <c r="G3382" s="31"/>
      <c r="H3382" s="31"/>
      <c r="I3382" s="31"/>
      <c r="J3382" s="31"/>
      <c r="K3382" s="31"/>
      <c r="L3382" s="31"/>
      <c r="M3382" s="31"/>
      <c r="N3382" s="31"/>
      <c r="O3382" s="31"/>
      <c r="P3382" s="31"/>
      <c r="Q3382" s="31"/>
      <c r="R3382" s="31"/>
    </row>
    <row r="3383" spans="6:18" x14ac:dyDescent="0.25">
      <c r="F3383" s="31"/>
      <c r="G3383" s="31"/>
      <c r="H3383" s="31"/>
      <c r="I3383" s="31"/>
      <c r="J3383" s="31"/>
      <c r="K3383" s="31"/>
      <c r="L3383" s="31"/>
      <c r="M3383" s="31"/>
      <c r="N3383" s="31"/>
      <c r="O3383" s="31"/>
      <c r="P3383" s="31"/>
      <c r="Q3383" s="31"/>
      <c r="R3383" s="31"/>
    </row>
    <row r="3384" spans="6:18" x14ac:dyDescent="0.25">
      <c r="F3384" s="31"/>
      <c r="G3384" s="31"/>
      <c r="H3384" s="31"/>
      <c r="I3384" s="31"/>
      <c r="J3384" s="31"/>
      <c r="K3384" s="31"/>
      <c r="L3384" s="31"/>
      <c r="M3384" s="31"/>
      <c r="N3384" s="31"/>
      <c r="O3384" s="31"/>
      <c r="P3384" s="31"/>
      <c r="Q3384" s="31"/>
      <c r="R3384" s="31"/>
    </row>
    <row r="3385" spans="6:18" x14ac:dyDescent="0.25">
      <c r="F3385" s="31"/>
      <c r="G3385" s="31"/>
      <c r="H3385" s="31"/>
      <c r="I3385" s="31"/>
      <c r="J3385" s="31"/>
      <c r="K3385" s="31"/>
      <c r="L3385" s="31"/>
      <c r="M3385" s="31"/>
      <c r="N3385" s="31"/>
      <c r="O3385" s="31"/>
      <c r="P3385" s="31"/>
      <c r="Q3385" s="31"/>
      <c r="R3385" s="31"/>
    </row>
    <row r="3386" spans="6:18" x14ac:dyDescent="0.25">
      <c r="F3386" s="31"/>
      <c r="G3386" s="31"/>
      <c r="H3386" s="31"/>
      <c r="I3386" s="31"/>
      <c r="J3386" s="31"/>
      <c r="K3386" s="31"/>
      <c r="L3386" s="31"/>
      <c r="M3386" s="31"/>
      <c r="N3386" s="31"/>
      <c r="O3386" s="31"/>
      <c r="P3386" s="31"/>
      <c r="Q3386" s="31"/>
      <c r="R3386" s="31"/>
    </row>
    <row r="3387" spans="6:18" x14ac:dyDescent="0.25">
      <c r="F3387" s="31"/>
      <c r="G3387" s="31"/>
      <c r="H3387" s="31"/>
      <c r="I3387" s="31"/>
      <c r="J3387" s="31"/>
      <c r="K3387" s="31"/>
      <c r="L3387" s="31"/>
      <c r="M3387" s="31"/>
      <c r="N3387" s="31"/>
      <c r="O3387" s="31"/>
      <c r="P3387" s="31"/>
      <c r="Q3387" s="31"/>
      <c r="R3387" s="31"/>
    </row>
    <row r="3388" spans="6:18" x14ac:dyDescent="0.25">
      <c r="F3388" s="31"/>
      <c r="G3388" s="31"/>
      <c r="H3388" s="31"/>
      <c r="I3388" s="31"/>
      <c r="J3388" s="31"/>
      <c r="K3388" s="31"/>
      <c r="L3388" s="31"/>
      <c r="M3388" s="31"/>
      <c r="N3388" s="31"/>
      <c r="O3388" s="31"/>
      <c r="P3388" s="31"/>
      <c r="Q3388" s="31"/>
      <c r="R3388" s="31"/>
    </row>
    <row r="3389" spans="6:18" x14ac:dyDescent="0.25">
      <c r="F3389" s="31"/>
      <c r="G3389" s="31"/>
      <c r="H3389" s="31"/>
      <c r="I3389" s="31"/>
      <c r="J3389" s="31"/>
      <c r="K3389" s="31"/>
      <c r="L3389" s="31"/>
      <c r="M3389" s="31"/>
      <c r="N3389" s="31"/>
      <c r="O3389" s="31"/>
      <c r="P3389" s="31"/>
      <c r="Q3389" s="31"/>
      <c r="R3389" s="31"/>
    </row>
    <row r="3390" spans="6:18" x14ac:dyDescent="0.25">
      <c r="F3390" s="31"/>
      <c r="G3390" s="31"/>
      <c r="H3390" s="31"/>
      <c r="I3390" s="31"/>
      <c r="J3390" s="31"/>
      <c r="K3390" s="31"/>
      <c r="L3390" s="31"/>
      <c r="M3390" s="31"/>
      <c r="N3390" s="31"/>
      <c r="O3390" s="31"/>
      <c r="P3390" s="31"/>
      <c r="Q3390" s="31"/>
      <c r="R3390" s="31"/>
    </row>
    <row r="3391" spans="6:18" x14ac:dyDescent="0.25">
      <c r="F3391" s="31"/>
      <c r="G3391" s="31"/>
      <c r="H3391" s="31"/>
      <c r="I3391" s="31"/>
      <c r="J3391" s="31"/>
      <c r="K3391" s="31"/>
      <c r="L3391" s="31"/>
      <c r="M3391" s="31"/>
      <c r="N3391" s="31"/>
      <c r="O3391" s="31"/>
      <c r="P3391" s="31"/>
      <c r="Q3391" s="31"/>
      <c r="R3391" s="31"/>
    </row>
    <row r="3392" spans="6:18" x14ac:dyDescent="0.25">
      <c r="F3392" s="31"/>
      <c r="G3392" s="31"/>
      <c r="H3392" s="31"/>
      <c r="I3392" s="31"/>
      <c r="J3392" s="31"/>
      <c r="K3392" s="31"/>
      <c r="L3392" s="31"/>
      <c r="M3392" s="31"/>
      <c r="N3392" s="31"/>
      <c r="O3392" s="31"/>
      <c r="P3392" s="31"/>
      <c r="Q3392" s="31"/>
      <c r="R3392" s="31"/>
    </row>
    <row r="3393" spans="6:18" x14ac:dyDescent="0.25">
      <c r="F3393" s="31"/>
      <c r="G3393" s="31"/>
      <c r="H3393" s="31"/>
      <c r="I3393" s="31"/>
      <c r="J3393" s="31"/>
      <c r="K3393" s="31"/>
      <c r="L3393" s="31"/>
      <c r="M3393" s="31"/>
      <c r="N3393" s="31"/>
      <c r="O3393" s="31"/>
      <c r="P3393" s="31"/>
      <c r="Q3393" s="31"/>
      <c r="R3393" s="31"/>
    </row>
    <row r="3394" spans="6:18" x14ac:dyDescent="0.25">
      <c r="F3394" s="31"/>
      <c r="G3394" s="31"/>
      <c r="H3394" s="31"/>
      <c r="I3394" s="31"/>
      <c r="J3394" s="31"/>
      <c r="K3394" s="31"/>
      <c r="L3394" s="31"/>
      <c r="M3394" s="31"/>
      <c r="N3394" s="31"/>
      <c r="O3394" s="31"/>
      <c r="P3394" s="31"/>
      <c r="Q3394" s="31"/>
      <c r="R3394" s="31"/>
    </row>
    <row r="3395" spans="6:18" x14ac:dyDescent="0.25">
      <c r="F3395" s="31"/>
      <c r="G3395" s="31"/>
      <c r="H3395" s="31"/>
      <c r="I3395" s="31"/>
      <c r="J3395" s="31"/>
      <c r="K3395" s="31"/>
      <c r="L3395" s="31"/>
      <c r="M3395" s="31"/>
      <c r="N3395" s="31"/>
      <c r="O3395" s="31"/>
      <c r="P3395" s="31"/>
      <c r="Q3395" s="31"/>
      <c r="R3395" s="31"/>
    </row>
    <row r="3396" spans="6:18" x14ac:dyDescent="0.25">
      <c r="F3396" s="31"/>
      <c r="G3396" s="31"/>
      <c r="H3396" s="31"/>
      <c r="I3396" s="31"/>
      <c r="J3396" s="31"/>
      <c r="K3396" s="31"/>
      <c r="L3396" s="31"/>
      <c r="M3396" s="31"/>
      <c r="N3396" s="31"/>
      <c r="O3396" s="31"/>
      <c r="P3396" s="31"/>
      <c r="Q3396" s="31"/>
      <c r="R3396" s="31"/>
    </row>
    <row r="3397" spans="6:18" x14ac:dyDescent="0.25">
      <c r="F3397" s="31"/>
      <c r="G3397" s="31"/>
      <c r="H3397" s="31"/>
      <c r="I3397" s="31"/>
      <c r="J3397" s="31"/>
      <c r="K3397" s="31"/>
      <c r="L3397" s="31"/>
      <c r="M3397" s="31"/>
      <c r="N3397" s="31"/>
      <c r="O3397" s="31"/>
      <c r="P3397" s="31"/>
      <c r="Q3397" s="31"/>
      <c r="R3397" s="31"/>
    </row>
    <row r="3398" spans="6:18" x14ac:dyDescent="0.25">
      <c r="F3398" s="31"/>
      <c r="G3398" s="31"/>
      <c r="H3398" s="31"/>
      <c r="I3398" s="31"/>
      <c r="J3398" s="31"/>
      <c r="K3398" s="31"/>
      <c r="L3398" s="31"/>
      <c r="M3398" s="31"/>
      <c r="N3398" s="31"/>
      <c r="O3398" s="31"/>
      <c r="P3398" s="31"/>
      <c r="Q3398" s="31"/>
      <c r="R3398" s="31"/>
    </row>
    <row r="3399" spans="6:18" x14ac:dyDescent="0.25">
      <c r="F3399" s="31"/>
      <c r="G3399" s="31"/>
      <c r="H3399" s="31"/>
      <c r="I3399" s="31"/>
      <c r="J3399" s="31"/>
      <c r="K3399" s="31"/>
      <c r="L3399" s="31"/>
      <c r="M3399" s="31"/>
      <c r="N3399" s="31"/>
      <c r="O3399" s="31"/>
      <c r="P3399" s="31"/>
      <c r="Q3399" s="31"/>
      <c r="R3399" s="31"/>
    </row>
    <row r="3400" spans="6:18" x14ac:dyDescent="0.25">
      <c r="F3400" s="31"/>
      <c r="G3400" s="31"/>
      <c r="H3400" s="31"/>
      <c r="I3400" s="31"/>
      <c r="J3400" s="31"/>
      <c r="K3400" s="31"/>
      <c r="L3400" s="31"/>
      <c r="M3400" s="31"/>
      <c r="N3400" s="31"/>
      <c r="O3400" s="31"/>
      <c r="P3400" s="31"/>
      <c r="Q3400" s="31"/>
      <c r="R3400" s="31"/>
    </row>
    <row r="3401" spans="6:18" x14ac:dyDescent="0.25">
      <c r="F3401" s="31"/>
      <c r="G3401" s="31"/>
      <c r="H3401" s="31"/>
      <c r="I3401" s="31"/>
      <c r="J3401" s="31"/>
      <c r="K3401" s="31"/>
      <c r="L3401" s="31"/>
      <c r="M3401" s="31"/>
      <c r="N3401" s="31"/>
      <c r="O3401" s="31"/>
      <c r="P3401" s="31"/>
      <c r="Q3401" s="31"/>
      <c r="R3401" s="31"/>
    </row>
    <row r="3402" spans="6:18" x14ac:dyDescent="0.25">
      <c r="F3402" s="31"/>
      <c r="G3402" s="31"/>
      <c r="H3402" s="31"/>
      <c r="I3402" s="31"/>
      <c r="J3402" s="31"/>
      <c r="K3402" s="31"/>
      <c r="L3402" s="31"/>
      <c r="M3402" s="31"/>
      <c r="N3402" s="31"/>
      <c r="O3402" s="31"/>
      <c r="P3402" s="31"/>
      <c r="Q3402" s="31"/>
      <c r="R3402" s="31"/>
    </row>
    <row r="3403" spans="6:18" x14ac:dyDescent="0.25">
      <c r="F3403" s="31"/>
      <c r="G3403" s="31"/>
      <c r="H3403" s="31"/>
      <c r="I3403" s="31"/>
      <c r="J3403" s="31"/>
      <c r="K3403" s="31"/>
      <c r="L3403" s="31"/>
      <c r="M3403" s="31"/>
      <c r="N3403" s="31"/>
      <c r="O3403" s="31"/>
      <c r="P3403" s="31"/>
      <c r="Q3403" s="31"/>
      <c r="R3403" s="31"/>
    </row>
    <row r="3404" spans="6:18" x14ac:dyDescent="0.25">
      <c r="F3404" s="31"/>
      <c r="G3404" s="31"/>
      <c r="H3404" s="31"/>
      <c r="I3404" s="31"/>
      <c r="J3404" s="31"/>
      <c r="K3404" s="31"/>
      <c r="L3404" s="31"/>
      <c r="M3404" s="31"/>
      <c r="N3404" s="31"/>
      <c r="O3404" s="31"/>
      <c r="P3404" s="31"/>
      <c r="Q3404" s="31"/>
      <c r="R3404" s="31"/>
    </row>
    <row r="3405" spans="6:18" x14ac:dyDescent="0.25">
      <c r="F3405" s="31"/>
      <c r="G3405" s="31"/>
      <c r="H3405" s="31"/>
      <c r="I3405" s="31"/>
      <c r="J3405" s="31"/>
      <c r="K3405" s="31"/>
      <c r="L3405" s="31"/>
      <c r="M3405" s="31"/>
      <c r="N3405" s="31"/>
      <c r="O3405" s="31"/>
      <c r="P3405" s="31"/>
      <c r="Q3405" s="31"/>
      <c r="R3405" s="31"/>
    </row>
    <row r="3406" spans="6:18" x14ac:dyDescent="0.25">
      <c r="F3406" s="31"/>
      <c r="G3406" s="31"/>
      <c r="H3406" s="31"/>
      <c r="I3406" s="31"/>
      <c r="J3406" s="31"/>
      <c r="K3406" s="31"/>
      <c r="L3406" s="31"/>
      <c r="M3406" s="31"/>
      <c r="N3406" s="31"/>
      <c r="O3406" s="31"/>
      <c r="P3406" s="31"/>
      <c r="Q3406" s="31"/>
      <c r="R3406" s="31"/>
    </row>
    <row r="3407" spans="6:18" x14ac:dyDescent="0.25">
      <c r="F3407" s="31"/>
      <c r="G3407" s="31"/>
      <c r="H3407" s="31"/>
      <c r="I3407" s="31"/>
      <c r="J3407" s="31"/>
      <c r="K3407" s="31"/>
      <c r="L3407" s="31"/>
      <c r="M3407" s="31"/>
      <c r="N3407" s="31"/>
      <c r="O3407" s="31"/>
      <c r="P3407" s="31"/>
      <c r="Q3407" s="31"/>
      <c r="R3407" s="31"/>
    </row>
    <row r="3408" spans="6:18" x14ac:dyDescent="0.25">
      <c r="F3408" s="31"/>
      <c r="G3408" s="31"/>
      <c r="H3408" s="31"/>
      <c r="I3408" s="31"/>
      <c r="J3408" s="31"/>
      <c r="K3408" s="31"/>
      <c r="L3408" s="31"/>
      <c r="M3408" s="31"/>
      <c r="N3408" s="31"/>
      <c r="O3408" s="31"/>
      <c r="P3408" s="31"/>
      <c r="Q3408" s="31"/>
      <c r="R3408" s="31"/>
    </row>
    <row r="3409" spans="6:18" x14ac:dyDescent="0.25">
      <c r="F3409" s="31"/>
      <c r="G3409" s="31"/>
      <c r="H3409" s="31"/>
      <c r="I3409" s="31"/>
      <c r="J3409" s="31"/>
      <c r="K3409" s="31"/>
      <c r="L3409" s="31"/>
      <c r="M3409" s="31"/>
      <c r="N3409" s="31"/>
      <c r="O3409" s="31"/>
      <c r="P3409" s="31"/>
      <c r="Q3409" s="31"/>
      <c r="R3409" s="31"/>
    </row>
    <row r="3410" spans="6:18" x14ac:dyDescent="0.25">
      <c r="F3410" s="31"/>
      <c r="G3410" s="31"/>
      <c r="H3410" s="31"/>
      <c r="I3410" s="31"/>
      <c r="J3410" s="31"/>
      <c r="K3410" s="31"/>
      <c r="L3410" s="31"/>
      <c r="M3410" s="31"/>
      <c r="N3410" s="31"/>
      <c r="O3410" s="31"/>
      <c r="P3410" s="31"/>
      <c r="Q3410" s="31"/>
      <c r="R3410" s="31"/>
    </row>
    <row r="3411" spans="6:18" x14ac:dyDescent="0.25">
      <c r="F3411" s="31"/>
      <c r="G3411" s="31"/>
      <c r="H3411" s="31"/>
      <c r="I3411" s="31"/>
      <c r="J3411" s="31"/>
      <c r="K3411" s="31"/>
      <c r="L3411" s="31"/>
      <c r="M3411" s="31"/>
      <c r="N3411" s="31"/>
      <c r="O3411" s="31"/>
      <c r="P3411" s="31"/>
      <c r="Q3411" s="31"/>
      <c r="R3411" s="31"/>
    </row>
    <row r="3412" spans="6:18" x14ac:dyDescent="0.25">
      <c r="F3412" s="31"/>
      <c r="G3412" s="31"/>
      <c r="H3412" s="31"/>
      <c r="I3412" s="31"/>
      <c r="J3412" s="31"/>
      <c r="K3412" s="31"/>
      <c r="L3412" s="31"/>
      <c r="M3412" s="31"/>
      <c r="N3412" s="31"/>
      <c r="O3412" s="31"/>
      <c r="P3412" s="31"/>
      <c r="Q3412" s="31"/>
      <c r="R3412" s="31"/>
    </row>
    <row r="3413" spans="6:18" x14ac:dyDescent="0.25">
      <c r="F3413" s="31"/>
      <c r="G3413" s="31"/>
      <c r="H3413" s="31"/>
      <c r="I3413" s="31"/>
      <c r="J3413" s="31"/>
      <c r="K3413" s="31"/>
      <c r="L3413" s="31"/>
      <c r="M3413" s="31"/>
      <c r="N3413" s="31"/>
      <c r="O3413" s="31"/>
      <c r="P3413" s="31"/>
      <c r="Q3413" s="31"/>
      <c r="R3413" s="31"/>
    </row>
    <row r="3414" spans="6:18" x14ac:dyDescent="0.25">
      <c r="F3414" s="31"/>
      <c r="G3414" s="31"/>
      <c r="H3414" s="31"/>
      <c r="I3414" s="31"/>
      <c r="J3414" s="31"/>
      <c r="K3414" s="31"/>
      <c r="L3414" s="31"/>
      <c r="M3414" s="31"/>
      <c r="N3414" s="31"/>
      <c r="O3414" s="31"/>
      <c r="P3414" s="31"/>
      <c r="Q3414" s="31"/>
      <c r="R3414" s="31"/>
    </row>
    <row r="3415" spans="6:18" x14ac:dyDescent="0.25">
      <c r="F3415" s="31"/>
      <c r="G3415" s="31"/>
      <c r="H3415" s="31"/>
      <c r="I3415" s="31"/>
      <c r="J3415" s="31"/>
      <c r="K3415" s="31"/>
      <c r="L3415" s="31"/>
      <c r="M3415" s="31"/>
      <c r="N3415" s="31"/>
      <c r="O3415" s="31"/>
      <c r="P3415" s="31"/>
      <c r="Q3415" s="31"/>
      <c r="R3415" s="31"/>
    </row>
    <row r="3416" spans="6:18" x14ac:dyDescent="0.25">
      <c r="F3416" s="31"/>
      <c r="G3416" s="31"/>
      <c r="H3416" s="31"/>
      <c r="I3416" s="31"/>
      <c r="J3416" s="31"/>
      <c r="K3416" s="31"/>
      <c r="L3416" s="31"/>
      <c r="M3416" s="31"/>
      <c r="N3416" s="31"/>
      <c r="O3416" s="31"/>
      <c r="P3416" s="31"/>
      <c r="Q3416" s="31"/>
      <c r="R3416" s="31"/>
    </row>
    <row r="3417" spans="6:18" x14ac:dyDescent="0.25">
      <c r="F3417" s="31"/>
      <c r="G3417" s="31"/>
      <c r="H3417" s="31"/>
      <c r="I3417" s="31"/>
      <c r="J3417" s="31"/>
      <c r="K3417" s="31"/>
      <c r="L3417" s="31"/>
      <c r="M3417" s="31"/>
      <c r="N3417" s="31"/>
      <c r="O3417" s="31"/>
      <c r="P3417" s="31"/>
      <c r="Q3417" s="31"/>
      <c r="R3417" s="31"/>
    </row>
    <row r="3418" spans="6:18" x14ac:dyDescent="0.25">
      <c r="F3418" s="31"/>
      <c r="G3418" s="31"/>
      <c r="H3418" s="31"/>
      <c r="I3418" s="31"/>
      <c r="J3418" s="31"/>
      <c r="K3418" s="31"/>
      <c r="L3418" s="31"/>
      <c r="M3418" s="31"/>
      <c r="N3418" s="31"/>
      <c r="O3418" s="31"/>
      <c r="P3418" s="31"/>
      <c r="Q3418" s="31"/>
      <c r="R3418" s="31"/>
    </row>
    <row r="3419" spans="6:18" x14ac:dyDescent="0.25">
      <c r="F3419" s="31"/>
      <c r="G3419" s="31"/>
      <c r="H3419" s="31"/>
      <c r="I3419" s="31"/>
      <c r="J3419" s="31"/>
      <c r="K3419" s="31"/>
      <c r="L3419" s="31"/>
      <c r="M3419" s="31"/>
      <c r="N3419" s="31"/>
      <c r="O3419" s="31"/>
      <c r="P3419" s="31"/>
      <c r="Q3419" s="31"/>
      <c r="R3419" s="31"/>
    </row>
    <row r="3420" spans="6:18" x14ac:dyDescent="0.25">
      <c r="F3420" s="31"/>
      <c r="G3420" s="31"/>
      <c r="H3420" s="31"/>
      <c r="I3420" s="31"/>
      <c r="J3420" s="31"/>
      <c r="K3420" s="31"/>
      <c r="L3420" s="31"/>
      <c r="M3420" s="31"/>
      <c r="N3420" s="31"/>
      <c r="O3420" s="31"/>
      <c r="P3420" s="31"/>
      <c r="Q3420" s="31"/>
      <c r="R3420" s="31"/>
    </row>
    <row r="3421" spans="6:18" x14ac:dyDescent="0.25">
      <c r="F3421" s="31"/>
      <c r="G3421" s="31"/>
      <c r="H3421" s="31"/>
      <c r="I3421" s="31"/>
      <c r="J3421" s="31"/>
      <c r="K3421" s="31"/>
      <c r="L3421" s="31"/>
      <c r="M3421" s="31"/>
      <c r="N3421" s="31"/>
      <c r="O3421" s="31"/>
      <c r="P3421" s="31"/>
      <c r="Q3421" s="31"/>
      <c r="R3421" s="31"/>
    </row>
    <row r="3422" spans="6:18" x14ac:dyDescent="0.25">
      <c r="F3422" s="31"/>
      <c r="G3422" s="31"/>
      <c r="H3422" s="31"/>
      <c r="I3422" s="31"/>
      <c r="J3422" s="31"/>
      <c r="K3422" s="31"/>
      <c r="L3422" s="31"/>
      <c r="M3422" s="31"/>
      <c r="N3422" s="31"/>
      <c r="O3422" s="31"/>
      <c r="P3422" s="31"/>
      <c r="Q3422" s="31"/>
      <c r="R3422" s="31"/>
    </row>
    <row r="3423" spans="6:18" x14ac:dyDescent="0.25">
      <c r="F3423" s="31"/>
      <c r="G3423" s="31"/>
      <c r="H3423" s="31"/>
      <c r="I3423" s="31"/>
      <c r="J3423" s="31"/>
      <c r="K3423" s="31"/>
      <c r="L3423" s="31"/>
      <c r="M3423" s="31"/>
      <c r="N3423" s="31"/>
      <c r="O3423" s="31"/>
      <c r="P3423" s="31"/>
      <c r="Q3423" s="31"/>
      <c r="R3423" s="31"/>
    </row>
    <row r="3424" spans="6:18" x14ac:dyDescent="0.25">
      <c r="F3424" s="31"/>
      <c r="G3424" s="31"/>
      <c r="H3424" s="31"/>
      <c r="I3424" s="31"/>
      <c r="J3424" s="31"/>
      <c r="K3424" s="31"/>
      <c r="L3424" s="31"/>
      <c r="M3424" s="31"/>
      <c r="N3424" s="31"/>
      <c r="O3424" s="31"/>
      <c r="P3424" s="31"/>
      <c r="Q3424" s="31"/>
      <c r="R3424" s="31"/>
    </row>
    <row r="3425" spans="6:18" x14ac:dyDescent="0.25">
      <c r="F3425" s="31"/>
      <c r="G3425" s="31"/>
      <c r="H3425" s="31"/>
      <c r="I3425" s="31"/>
      <c r="J3425" s="31"/>
      <c r="K3425" s="31"/>
      <c r="L3425" s="31"/>
      <c r="M3425" s="31"/>
      <c r="N3425" s="31"/>
      <c r="O3425" s="31"/>
      <c r="P3425" s="31"/>
      <c r="Q3425" s="31"/>
      <c r="R3425" s="31"/>
    </row>
    <row r="3426" spans="6:18" x14ac:dyDescent="0.25">
      <c r="F3426" s="31"/>
      <c r="G3426" s="31"/>
      <c r="H3426" s="31"/>
      <c r="I3426" s="31"/>
      <c r="J3426" s="31"/>
      <c r="K3426" s="31"/>
      <c r="L3426" s="31"/>
      <c r="M3426" s="31"/>
      <c r="N3426" s="31"/>
      <c r="O3426" s="31"/>
      <c r="P3426" s="31"/>
      <c r="Q3426" s="31"/>
      <c r="R3426" s="31"/>
    </row>
    <row r="3427" spans="6:18" x14ac:dyDescent="0.25">
      <c r="F3427" s="31"/>
      <c r="G3427" s="31"/>
      <c r="H3427" s="31"/>
      <c r="I3427" s="31"/>
      <c r="J3427" s="31"/>
      <c r="K3427" s="31"/>
      <c r="L3427" s="31"/>
      <c r="M3427" s="31"/>
      <c r="N3427" s="31"/>
      <c r="O3427" s="31"/>
      <c r="P3427" s="31"/>
      <c r="Q3427" s="31"/>
      <c r="R3427" s="31"/>
    </row>
    <row r="3428" spans="6:18" x14ac:dyDescent="0.25">
      <c r="F3428" s="31"/>
      <c r="G3428" s="31"/>
      <c r="H3428" s="31"/>
      <c r="I3428" s="31"/>
      <c r="J3428" s="31"/>
      <c r="K3428" s="31"/>
      <c r="L3428" s="31"/>
      <c r="M3428" s="31"/>
      <c r="N3428" s="31"/>
      <c r="O3428" s="31"/>
      <c r="P3428" s="31"/>
      <c r="Q3428" s="31"/>
      <c r="R3428" s="31"/>
    </row>
    <row r="3429" spans="6:18" x14ac:dyDescent="0.25">
      <c r="F3429" s="31"/>
      <c r="G3429" s="31"/>
      <c r="H3429" s="31"/>
      <c r="I3429" s="31"/>
      <c r="J3429" s="31"/>
      <c r="K3429" s="31"/>
      <c r="L3429" s="31"/>
      <c r="M3429" s="31"/>
      <c r="N3429" s="31"/>
      <c r="O3429" s="31"/>
      <c r="P3429" s="31"/>
      <c r="Q3429" s="31"/>
      <c r="R3429" s="31"/>
    </row>
    <row r="3430" spans="6:18" x14ac:dyDescent="0.25">
      <c r="F3430" s="31"/>
      <c r="G3430" s="31"/>
      <c r="H3430" s="31"/>
      <c r="I3430" s="31"/>
      <c r="J3430" s="31"/>
      <c r="K3430" s="31"/>
      <c r="L3430" s="31"/>
      <c r="M3430" s="31"/>
      <c r="N3430" s="31"/>
      <c r="O3430" s="31"/>
      <c r="P3430" s="31"/>
      <c r="Q3430" s="31"/>
      <c r="R3430" s="31"/>
    </row>
    <row r="3431" spans="6:18" x14ac:dyDescent="0.25">
      <c r="F3431" s="31"/>
      <c r="G3431" s="31"/>
      <c r="H3431" s="31"/>
      <c r="I3431" s="31"/>
      <c r="J3431" s="31"/>
      <c r="K3431" s="31"/>
      <c r="L3431" s="31"/>
      <c r="M3431" s="31"/>
      <c r="N3431" s="31"/>
      <c r="O3431" s="31"/>
      <c r="P3431" s="31"/>
      <c r="Q3431" s="31"/>
      <c r="R3431" s="31"/>
    </row>
    <row r="3432" spans="6:18" x14ac:dyDescent="0.25">
      <c r="F3432" s="31"/>
      <c r="G3432" s="31"/>
      <c r="H3432" s="31"/>
      <c r="I3432" s="31"/>
      <c r="J3432" s="31"/>
      <c r="K3432" s="31"/>
      <c r="L3432" s="31"/>
      <c r="M3432" s="31"/>
      <c r="N3432" s="31"/>
      <c r="O3432" s="31"/>
      <c r="P3432" s="31"/>
      <c r="Q3432" s="31"/>
      <c r="R3432" s="31"/>
    </row>
    <row r="3433" spans="6:18" x14ac:dyDescent="0.25">
      <c r="F3433" s="31"/>
      <c r="G3433" s="31"/>
      <c r="H3433" s="31"/>
      <c r="I3433" s="31"/>
      <c r="J3433" s="31"/>
      <c r="K3433" s="31"/>
      <c r="L3433" s="31"/>
      <c r="M3433" s="31"/>
      <c r="N3433" s="31"/>
      <c r="O3433" s="31"/>
      <c r="P3433" s="31"/>
      <c r="Q3433" s="31"/>
      <c r="R3433" s="31"/>
    </row>
    <row r="3434" spans="6:18" x14ac:dyDescent="0.25">
      <c r="F3434" s="31"/>
      <c r="G3434" s="31"/>
      <c r="H3434" s="31"/>
      <c r="I3434" s="31"/>
      <c r="J3434" s="31"/>
      <c r="K3434" s="31"/>
      <c r="L3434" s="31"/>
      <c r="M3434" s="31"/>
      <c r="N3434" s="31"/>
      <c r="O3434" s="31"/>
      <c r="P3434" s="31"/>
      <c r="Q3434" s="31"/>
      <c r="R3434" s="31"/>
    </row>
    <row r="3435" spans="6:18" x14ac:dyDescent="0.25">
      <c r="F3435" s="31"/>
      <c r="G3435" s="31"/>
      <c r="H3435" s="31"/>
      <c r="I3435" s="31"/>
      <c r="J3435" s="31"/>
      <c r="K3435" s="31"/>
      <c r="L3435" s="31"/>
      <c r="M3435" s="31"/>
      <c r="N3435" s="31"/>
      <c r="O3435" s="31"/>
      <c r="P3435" s="31"/>
      <c r="Q3435" s="31"/>
      <c r="R3435" s="31"/>
    </row>
    <row r="3436" spans="6:18" x14ac:dyDescent="0.25">
      <c r="F3436" s="31"/>
      <c r="G3436" s="31"/>
      <c r="H3436" s="31"/>
      <c r="I3436" s="31"/>
      <c r="J3436" s="31"/>
      <c r="K3436" s="31"/>
      <c r="L3436" s="31"/>
      <c r="M3436" s="31"/>
      <c r="N3436" s="31"/>
      <c r="O3436" s="31"/>
      <c r="P3436" s="31"/>
      <c r="Q3436" s="31"/>
      <c r="R3436" s="31"/>
    </row>
    <row r="3437" spans="6:18" x14ac:dyDescent="0.25">
      <c r="F3437" s="31"/>
      <c r="G3437" s="31"/>
      <c r="H3437" s="31"/>
      <c r="I3437" s="31"/>
      <c r="J3437" s="31"/>
      <c r="K3437" s="31"/>
      <c r="L3437" s="31"/>
      <c r="M3437" s="31"/>
      <c r="N3437" s="31"/>
      <c r="O3437" s="31"/>
      <c r="P3437" s="31"/>
      <c r="Q3437" s="31"/>
      <c r="R3437" s="31"/>
    </row>
    <row r="3438" spans="6:18" x14ac:dyDescent="0.25">
      <c r="F3438" s="31"/>
      <c r="G3438" s="31"/>
      <c r="H3438" s="31"/>
      <c r="I3438" s="31"/>
      <c r="J3438" s="31"/>
      <c r="K3438" s="31"/>
      <c r="L3438" s="31"/>
      <c r="M3438" s="31"/>
      <c r="N3438" s="31"/>
      <c r="O3438" s="31"/>
      <c r="P3438" s="31"/>
      <c r="Q3438" s="31"/>
      <c r="R3438" s="31"/>
    </row>
    <row r="3439" spans="6:18" x14ac:dyDescent="0.25">
      <c r="F3439" s="31"/>
      <c r="G3439" s="31"/>
      <c r="H3439" s="31"/>
      <c r="I3439" s="31"/>
      <c r="J3439" s="31"/>
      <c r="K3439" s="31"/>
      <c r="L3439" s="31"/>
      <c r="M3439" s="31"/>
      <c r="N3439" s="31"/>
      <c r="O3439" s="31"/>
      <c r="P3439" s="31"/>
      <c r="Q3439" s="31"/>
      <c r="R3439" s="31"/>
    </row>
    <row r="3440" spans="6:18" x14ac:dyDescent="0.25">
      <c r="F3440" s="31"/>
      <c r="G3440" s="31"/>
      <c r="H3440" s="31"/>
      <c r="I3440" s="31"/>
      <c r="J3440" s="31"/>
      <c r="K3440" s="31"/>
      <c r="L3440" s="31"/>
      <c r="M3440" s="31"/>
      <c r="N3440" s="31"/>
      <c r="O3440" s="31"/>
      <c r="P3440" s="31"/>
      <c r="Q3440" s="31"/>
      <c r="R3440" s="31"/>
    </row>
    <row r="3441" spans="6:18" x14ac:dyDescent="0.25">
      <c r="F3441" s="31"/>
      <c r="G3441" s="31"/>
      <c r="H3441" s="31"/>
      <c r="I3441" s="31"/>
      <c r="J3441" s="31"/>
      <c r="K3441" s="31"/>
      <c r="L3441" s="31"/>
      <c r="M3441" s="31"/>
      <c r="N3441" s="31"/>
      <c r="O3441" s="31"/>
      <c r="P3441" s="31"/>
      <c r="Q3441" s="31"/>
      <c r="R3441" s="31"/>
    </row>
    <row r="3442" spans="6:18" x14ac:dyDescent="0.25">
      <c r="F3442" s="31"/>
      <c r="G3442" s="31"/>
      <c r="H3442" s="31"/>
      <c r="I3442" s="31"/>
      <c r="J3442" s="31"/>
      <c r="K3442" s="31"/>
      <c r="L3442" s="31"/>
      <c r="M3442" s="31"/>
      <c r="N3442" s="31"/>
      <c r="O3442" s="31"/>
      <c r="P3442" s="31"/>
      <c r="Q3442" s="31"/>
      <c r="R3442" s="31"/>
    </row>
    <row r="3443" spans="6:18" x14ac:dyDescent="0.25">
      <c r="F3443" s="31"/>
      <c r="G3443" s="31"/>
      <c r="H3443" s="31"/>
      <c r="I3443" s="31"/>
      <c r="J3443" s="31"/>
      <c r="K3443" s="31"/>
      <c r="L3443" s="31"/>
      <c r="M3443" s="31"/>
      <c r="N3443" s="31"/>
      <c r="O3443" s="31"/>
      <c r="P3443" s="31"/>
      <c r="Q3443" s="31"/>
      <c r="R3443" s="31"/>
    </row>
    <row r="3444" spans="6:18" x14ac:dyDescent="0.25">
      <c r="F3444" s="31"/>
      <c r="G3444" s="31"/>
      <c r="H3444" s="31"/>
      <c r="I3444" s="31"/>
      <c r="J3444" s="31"/>
      <c r="K3444" s="31"/>
      <c r="L3444" s="31"/>
      <c r="M3444" s="31"/>
      <c r="N3444" s="31"/>
      <c r="O3444" s="31"/>
      <c r="P3444" s="31"/>
      <c r="Q3444" s="31"/>
      <c r="R3444" s="31"/>
    </row>
    <row r="3445" spans="6:18" x14ac:dyDescent="0.25">
      <c r="F3445" s="31"/>
      <c r="G3445" s="31"/>
      <c r="H3445" s="31"/>
      <c r="I3445" s="31"/>
      <c r="J3445" s="31"/>
      <c r="K3445" s="31"/>
      <c r="L3445" s="31"/>
      <c r="M3445" s="31"/>
      <c r="N3445" s="31"/>
      <c r="O3445" s="31"/>
      <c r="P3445" s="31"/>
      <c r="Q3445" s="31"/>
      <c r="R3445" s="31"/>
    </row>
    <row r="3446" spans="6:18" x14ac:dyDescent="0.25">
      <c r="F3446" s="31"/>
      <c r="G3446" s="31"/>
      <c r="H3446" s="31"/>
      <c r="I3446" s="31"/>
      <c r="J3446" s="31"/>
      <c r="K3446" s="31"/>
      <c r="L3446" s="31"/>
      <c r="M3446" s="31"/>
      <c r="N3446" s="31"/>
      <c r="O3446" s="31"/>
      <c r="P3446" s="31"/>
      <c r="Q3446" s="31"/>
      <c r="R3446" s="31"/>
    </row>
    <row r="3447" spans="6:18" x14ac:dyDescent="0.25">
      <c r="F3447" s="31"/>
      <c r="G3447" s="31"/>
      <c r="H3447" s="31"/>
      <c r="I3447" s="31"/>
      <c r="J3447" s="31"/>
      <c r="K3447" s="31"/>
      <c r="L3447" s="31"/>
      <c r="M3447" s="31"/>
      <c r="N3447" s="31"/>
      <c r="O3447" s="31"/>
      <c r="P3447" s="31"/>
      <c r="Q3447" s="31"/>
      <c r="R3447" s="31"/>
    </row>
    <row r="3448" spans="6:18" x14ac:dyDescent="0.25">
      <c r="F3448" s="31"/>
      <c r="G3448" s="31"/>
      <c r="H3448" s="31"/>
      <c r="I3448" s="31"/>
      <c r="J3448" s="31"/>
      <c r="K3448" s="31"/>
      <c r="L3448" s="31"/>
      <c r="M3448" s="31"/>
      <c r="N3448" s="31"/>
      <c r="O3448" s="31"/>
      <c r="P3448" s="31"/>
      <c r="Q3448" s="31"/>
      <c r="R3448" s="31"/>
    </row>
    <row r="3449" spans="6:18" x14ac:dyDescent="0.25">
      <c r="F3449" s="31"/>
      <c r="G3449" s="31"/>
      <c r="H3449" s="31"/>
      <c r="I3449" s="31"/>
      <c r="J3449" s="31"/>
      <c r="K3449" s="31"/>
      <c r="L3449" s="31"/>
      <c r="M3449" s="31"/>
      <c r="N3449" s="31"/>
      <c r="O3449" s="31"/>
      <c r="P3449" s="31"/>
      <c r="Q3449" s="31"/>
      <c r="R3449" s="31"/>
    </row>
    <row r="3450" spans="6:18" x14ac:dyDescent="0.25">
      <c r="F3450" s="31"/>
      <c r="G3450" s="31"/>
      <c r="H3450" s="31"/>
      <c r="I3450" s="31"/>
      <c r="J3450" s="31"/>
      <c r="K3450" s="31"/>
      <c r="L3450" s="31"/>
      <c r="M3450" s="31"/>
      <c r="N3450" s="31"/>
      <c r="O3450" s="31"/>
      <c r="P3450" s="31"/>
      <c r="Q3450" s="31"/>
      <c r="R3450" s="31"/>
    </row>
    <row r="3451" spans="6:18" x14ac:dyDescent="0.25">
      <c r="F3451" s="31"/>
      <c r="G3451" s="31"/>
      <c r="H3451" s="31"/>
      <c r="I3451" s="31"/>
      <c r="J3451" s="31"/>
      <c r="K3451" s="31"/>
      <c r="L3451" s="31"/>
      <c r="M3451" s="31"/>
      <c r="N3451" s="31"/>
      <c r="O3451" s="31"/>
      <c r="P3451" s="31"/>
      <c r="Q3451" s="31"/>
      <c r="R3451" s="31"/>
    </row>
    <row r="3452" spans="6:18" x14ac:dyDescent="0.25">
      <c r="F3452" s="31"/>
      <c r="G3452" s="31"/>
      <c r="H3452" s="31"/>
      <c r="I3452" s="31"/>
      <c r="J3452" s="31"/>
      <c r="K3452" s="31"/>
      <c r="L3452" s="31"/>
      <c r="M3452" s="31"/>
      <c r="N3452" s="31"/>
      <c r="O3452" s="31"/>
      <c r="P3452" s="31"/>
      <c r="Q3452" s="31"/>
      <c r="R3452" s="31"/>
    </row>
    <row r="3453" spans="6:18" x14ac:dyDescent="0.25">
      <c r="F3453" s="31"/>
      <c r="G3453" s="31"/>
      <c r="H3453" s="31"/>
      <c r="I3453" s="31"/>
      <c r="J3453" s="31"/>
      <c r="K3453" s="31"/>
      <c r="L3453" s="31"/>
      <c r="M3453" s="31"/>
      <c r="N3453" s="31"/>
      <c r="O3453" s="31"/>
      <c r="P3453" s="31"/>
      <c r="Q3453" s="31"/>
      <c r="R3453" s="31"/>
    </row>
    <row r="3454" spans="6:18" x14ac:dyDescent="0.25">
      <c r="F3454" s="31"/>
      <c r="G3454" s="31"/>
      <c r="H3454" s="31"/>
      <c r="I3454" s="31"/>
      <c r="J3454" s="31"/>
      <c r="K3454" s="31"/>
      <c r="L3454" s="31"/>
      <c r="M3454" s="31"/>
      <c r="N3454" s="31"/>
      <c r="O3454" s="31"/>
      <c r="P3454" s="31"/>
      <c r="Q3454" s="31"/>
      <c r="R3454" s="31"/>
    </row>
    <row r="3455" spans="6:18" x14ac:dyDescent="0.25">
      <c r="F3455" s="31"/>
      <c r="G3455" s="31"/>
      <c r="H3455" s="31"/>
      <c r="I3455" s="31"/>
      <c r="J3455" s="31"/>
      <c r="K3455" s="31"/>
      <c r="L3455" s="31"/>
      <c r="M3455" s="31"/>
      <c r="N3455" s="31"/>
      <c r="O3455" s="31"/>
      <c r="P3455" s="31"/>
      <c r="Q3455" s="31"/>
      <c r="R3455" s="31"/>
    </row>
    <row r="3456" spans="6:18" x14ac:dyDescent="0.25">
      <c r="F3456" s="31"/>
      <c r="G3456" s="31"/>
      <c r="H3456" s="31"/>
      <c r="I3456" s="31"/>
      <c r="J3456" s="31"/>
      <c r="K3456" s="31"/>
      <c r="L3456" s="31"/>
      <c r="M3456" s="31"/>
      <c r="N3456" s="31"/>
      <c r="O3456" s="31"/>
      <c r="P3456" s="31"/>
      <c r="Q3456" s="31"/>
      <c r="R3456" s="31"/>
    </row>
    <row r="3457" spans="6:18" x14ac:dyDescent="0.25">
      <c r="F3457" s="31"/>
      <c r="G3457" s="31"/>
      <c r="H3457" s="31"/>
      <c r="I3457" s="31"/>
      <c r="J3457" s="31"/>
      <c r="K3457" s="31"/>
      <c r="L3457" s="31"/>
      <c r="M3457" s="31"/>
      <c r="N3457" s="31"/>
      <c r="O3457" s="31"/>
      <c r="P3457" s="31"/>
      <c r="Q3457" s="31"/>
      <c r="R3457" s="31"/>
    </row>
    <row r="3458" spans="6:18" x14ac:dyDescent="0.25">
      <c r="F3458" s="31"/>
      <c r="G3458" s="31"/>
      <c r="H3458" s="31"/>
      <c r="I3458" s="31"/>
      <c r="J3458" s="31"/>
      <c r="K3458" s="31"/>
      <c r="L3458" s="31"/>
      <c r="M3458" s="31"/>
      <c r="N3458" s="31"/>
      <c r="O3458" s="31"/>
      <c r="P3458" s="31"/>
      <c r="Q3458" s="31"/>
      <c r="R3458" s="31"/>
    </row>
    <row r="3459" spans="6:18" x14ac:dyDescent="0.25">
      <c r="F3459" s="31"/>
      <c r="G3459" s="31"/>
      <c r="H3459" s="31"/>
      <c r="I3459" s="31"/>
      <c r="J3459" s="31"/>
      <c r="K3459" s="31"/>
      <c r="L3459" s="31"/>
      <c r="M3459" s="31"/>
      <c r="N3459" s="31"/>
      <c r="O3459" s="31"/>
      <c r="P3459" s="31"/>
      <c r="Q3459" s="31"/>
      <c r="R3459" s="31"/>
    </row>
    <row r="3460" spans="6:18" x14ac:dyDescent="0.25">
      <c r="F3460" s="31"/>
      <c r="G3460" s="31"/>
      <c r="H3460" s="31"/>
      <c r="I3460" s="31"/>
      <c r="J3460" s="31"/>
      <c r="K3460" s="31"/>
      <c r="L3460" s="31"/>
      <c r="M3460" s="31"/>
      <c r="N3460" s="31"/>
      <c r="O3460" s="31"/>
      <c r="P3460" s="31"/>
      <c r="Q3460" s="31"/>
      <c r="R3460" s="31"/>
    </row>
    <row r="3461" spans="6:18" x14ac:dyDescent="0.25">
      <c r="F3461" s="31"/>
      <c r="G3461" s="31"/>
      <c r="H3461" s="31"/>
      <c r="I3461" s="31"/>
      <c r="J3461" s="31"/>
      <c r="K3461" s="31"/>
      <c r="L3461" s="31"/>
      <c r="M3461" s="31"/>
      <c r="N3461" s="31"/>
      <c r="O3461" s="31"/>
      <c r="P3461" s="31"/>
      <c r="Q3461" s="31"/>
      <c r="R3461" s="31"/>
    </row>
    <row r="3462" spans="6:18" x14ac:dyDescent="0.25">
      <c r="F3462" s="31"/>
      <c r="G3462" s="31"/>
      <c r="H3462" s="31"/>
      <c r="I3462" s="31"/>
      <c r="J3462" s="31"/>
      <c r="K3462" s="31"/>
      <c r="L3462" s="31"/>
      <c r="M3462" s="31"/>
      <c r="N3462" s="31"/>
      <c r="O3462" s="31"/>
      <c r="P3462" s="31"/>
      <c r="Q3462" s="31"/>
      <c r="R3462" s="31"/>
    </row>
    <row r="3463" spans="6:18" x14ac:dyDescent="0.25">
      <c r="F3463" s="31"/>
      <c r="G3463" s="31"/>
      <c r="H3463" s="31"/>
      <c r="I3463" s="31"/>
      <c r="J3463" s="31"/>
      <c r="K3463" s="31"/>
      <c r="L3463" s="31"/>
      <c r="M3463" s="31"/>
      <c r="N3463" s="31"/>
      <c r="O3463" s="31"/>
      <c r="P3463" s="31"/>
      <c r="Q3463" s="31"/>
      <c r="R3463" s="31"/>
    </row>
    <row r="3464" spans="6:18" x14ac:dyDescent="0.25">
      <c r="F3464" s="31"/>
      <c r="G3464" s="31"/>
      <c r="H3464" s="31"/>
      <c r="I3464" s="31"/>
      <c r="J3464" s="31"/>
      <c r="K3464" s="31"/>
      <c r="L3464" s="31"/>
      <c r="M3464" s="31"/>
      <c r="N3464" s="31"/>
      <c r="O3464" s="31"/>
      <c r="P3464" s="31"/>
      <c r="Q3464" s="31"/>
      <c r="R3464" s="31"/>
    </row>
    <row r="3465" spans="6:18" x14ac:dyDescent="0.25">
      <c r="F3465" s="31"/>
      <c r="G3465" s="31"/>
      <c r="H3465" s="31"/>
      <c r="I3465" s="31"/>
      <c r="J3465" s="31"/>
      <c r="K3465" s="31"/>
      <c r="L3465" s="31"/>
      <c r="M3465" s="31"/>
      <c r="N3465" s="31"/>
      <c r="O3465" s="31"/>
      <c r="P3465" s="31"/>
      <c r="Q3465" s="31"/>
      <c r="R3465" s="31"/>
    </row>
    <row r="3466" spans="6:18" x14ac:dyDescent="0.25">
      <c r="F3466" s="31"/>
      <c r="G3466" s="31"/>
      <c r="H3466" s="31"/>
      <c r="I3466" s="31"/>
      <c r="J3466" s="31"/>
      <c r="K3466" s="31"/>
      <c r="L3466" s="31"/>
      <c r="M3466" s="31"/>
      <c r="N3466" s="31"/>
      <c r="O3466" s="31"/>
      <c r="P3466" s="31"/>
      <c r="Q3466" s="31"/>
      <c r="R3466" s="31"/>
    </row>
    <row r="3467" spans="6:18" x14ac:dyDescent="0.25">
      <c r="F3467" s="31"/>
      <c r="G3467" s="31"/>
      <c r="H3467" s="31"/>
      <c r="I3467" s="31"/>
      <c r="J3467" s="31"/>
      <c r="K3467" s="31"/>
      <c r="L3467" s="31"/>
      <c r="M3467" s="31"/>
      <c r="N3467" s="31"/>
      <c r="O3467" s="31"/>
      <c r="P3467" s="31"/>
      <c r="Q3467" s="31"/>
      <c r="R3467" s="31"/>
    </row>
    <row r="3468" spans="6:18" x14ac:dyDescent="0.25">
      <c r="F3468" s="31"/>
      <c r="G3468" s="31"/>
      <c r="H3468" s="31"/>
      <c r="I3468" s="31"/>
      <c r="J3468" s="31"/>
      <c r="K3468" s="31"/>
      <c r="L3468" s="31"/>
      <c r="M3468" s="31"/>
      <c r="N3468" s="31"/>
      <c r="O3468" s="31"/>
      <c r="P3468" s="31"/>
      <c r="Q3468" s="31"/>
      <c r="R3468" s="31"/>
    </row>
    <row r="3469" spans="6:18" x14ac:dyDescent="0.25">
      <c r="F3469" s="31"/>
      <c r="G3469" s="31"/>
      <c r="H3469" s="31"/>
      <c r="I3469" s="31"/>
      <c r="J3469" s="31"/>
      <c r="K3469" s="31"/>
      <c r="L3469" s="31"/>
      <c r="M3469" s="31"/>
      <c r="N3469" s="31"/>
      <c r="O3469" s="31"/>
      <c r="P3469" s="31"/>
      <c r="Q3469" s="31"/>
      <c r="R3469" s="31"/>
    </row>
    <row r="3470" spans="6:18" x14ac:dyDescent="0.25">
      <c r="F3470" s="31"/>
      <c r="G3470" s="31"/>
      <c r="H3470" s="31"/>
      <c r="I3470" s="31"/>
      <c r="J3470" s="31"/>
      <c r="K3470" s="31"/>
      <c r="L3470" s="31"/>
      <c r="M3470" s="31"/>
      <c r="N3470" s="31"/>
      <c r="O3470" s="31"/>
      <c r="P3470" s="31"/>
      <c r="Q3470" s="31"/>
      <c r="R3470" s="31"/>
    </row>
    <row r="3471" spans="6:18" x14ac:dyDescent="0.25">
      <c r="F3471" s="31"/>
      <c r="G3471" s="31"/>
      <c r="H3471" s="31"/>
      <c r="I3471" s="31"/>
      <c r="J3471" s="31"/>
      <c r="K3471" s="31"/>
      <c r="L3471" s="31"/>
      <c r="M3471" s="31"/>
      <c r="N3471" s="31"/>
      <c r="O3471" s="31"/>
      <c r="P3471" s="31"/>
      <c r="Q3471" s="31"/>
      <c r="R3471" s="31"/>
    </row>
    <row r="3472" spans="6:18" x14ac:dyDescent="0.25">
      <c r="F3472" s="31"/>
      <c r="G3472" s="31"/>
      <c r="H3472" s="31"/>
      <c r="I3472" s="31"/>
      <c r="J3472" s="31"/>
      <c r="K3472" s="31"/>
      <c r="L3472" s="31"/>
      <c r="M3472" s="31"/>
      <c r="N3472" s="31"/>
      <c r="O3472" s="31"/>
      <c r="P3472" s="31"/>
      <c r="Q3472" s="31"/>
      <c r="R3472" s="31"/>
    </row>
    <row r="3473" spans="6:18" x14ac:dyDescent="0.25">
      <c r="F3473" s="31"/>
      <c r="G3473" s="31"/>
      <c r="H3473" s="31"/>
      <c r="I3473" s="31"/>
      <c r="J3473" s="31"/>
      <c r="K3473" s="31"/>
      <c r="L3473" s="31"/>
      <c r="M3473" s="31"/>
      <c r="N3473" s="31"/>
      <c r="O3473" s="31"/>
      <c r="P3473" s="31"/>
      <c r="Q3473" s="31"/>
      <c r="R3473" s="31"/>
    </row>
    <row r="3474" spans="6:18" x14ac:dyDescent="0.25">
      <c r="F3474" s="31"/>
      <c r="G3474" s="31"/>
      <c r="H3474" s="31"/>
      <c r="I3474" s="31"/>
      <c r="J3474" s="31"/>
      <c r="K3474" s="31"/>
      <c r="L3474" s="31"/>
      <c r="M3474" s="31"/>
      <c r="N3474" s="31"/>
      <c r="O3474" s="31"/>
      <c r="P3474" s="31"/>
      <c r="Q3474" s="31"/>
      <c r="R3474" s="31"/>
    </row>
    <row r="3475" spans="6:18" x14ac:dyDescent="0.25">
      <c r="F3475" s="31"/>
      <c r="G3475" s="31"/>
      <c r="H3475" s="31"/>
      <c r="I3475" s="31"/>
      <c r="J3475" s="31"/>
      <c r="K3475" s="31"/>
      <c r="L3475" s="31"/>
      <c r="M3475" s="31"/>
      <c r="N3475" s="31"/>
      <c r="O3475" s="31"/>
      <c r="P3475" s="31"/>
      <c r="Q3475" s="31"/>
      <c r="R3475" s="31"/>
    </row>
    <row r="3476" spans="6:18" x14ac:dyDescent="0.25">
      <c r="F3476" s="31"/>
      <c r="G3476" s="31"/>
      <c r="H3476" s="31"/>
      <c r="I3476" s="31"/>
      <c r="J3476" s="31"/>
      <c r="K3476" s="31"/>
      <c r="L3476" s="31"/>
      <c r="M3476" s="31"/>
      <c r="N3476" s="31"/>
      <c r="O3476" s="31"/>
      <c r="P3476" s="31"/>
      <c r="Q3476" s="31"/>
      <c r="R3476" s="31"/>
    </row>
    <row r="3477" spans="6:18" x14ac:dyDescent="0.25">
      <c r="F3477" s="31"/>
      <c r="G3477" s="31"/>
      <c r="H3477" s="31"/>
      <c r="I3477" s="31"/>
      <c r="J3477" s="31"/>
      <c r="K3477" s="31"/>
      <c r="L3477" s="31"/>
      <c r="M3477" s="31"/>
      <c r="N3477" s="31"/>
      <c r="O3477" s="31"/>
      <c r="P3477" s="31"/>
      <c r="Q3477" s="31"/>
      <c r="R3477" s="31"/>
    </row>
    <row r="3478" spans="6:18" x14ac:dyDescent="0.25">
      <c r="F3478" s="31"/>
      <c r="G3478" s="31"/>
      <c r="H3478" s="31"/>
      <c r="I3478" s="31"/>
      <c r="J3478" s="31"/>
      <c r="K3478" s="31"/>
      <c r="L3478" s="31"/>
      <c r="M3478" s="31"/>
      <c r="N3478" s="31"/>
      <c r="O3478" s="31"/>
      <c r="P3478" s="31"/>
      <c r="Q3478" s="31"/>
      <c r="R3478" s="31"/>
    </row>
    <row r="3479" spans="6:18" x14ac:dyDescent="0.25">
      <c r="F3479" s="31"/>
      <c r="G3479" s="31"/>
      <c r="H3479" s="31"/>
      <c r="I3479" s="31"/>
      <c r="J3479" s="31"/>
      <c r="K3479" s="31"/>
      <c r="L3479" s="31"/>
      <c r="M3479" s="31"/>
      <c r="N3479" s="31"/>
      <c r="O3479" s="31"/>
      <c r="P3479" s="31"/>
      <c r="Q3479" s="31"/>
      <c r="R3479" s="31"/>
    </row>
    <row r="3480" spans="6:18" x14ac:dyDescent="0.25">
      <c r="F3480" s="31"/>
      <c r="G3480" s="31"/>
      <c r="H3480" s="31"/>
      <c r="I3480" s="31"/>
      <c r="J3480" s="31"/>
      <c r="K3480" s="31"/>
      <c r="L3480" s="31"/>
      <c r="M3480" s="31"/>
      <c r="N3480" s="31"/>
      <c r="O3480" s="31"/>
      <c r="P3480" s="31"/>
      <c r="Q3480" s="31"/>
      <c r="R3480" s="31"/>
    </row>
    <row r="3481" spans="6:18" x14ac:dyDescent="0.25">
      <c r="F3481" s="31"/>
      <c r="G3481" s="31"/>
      <c r="H3481" s="31"/>
      <c r="I3481" s="31"/>
      <c r="J3481" s="31"/>
      <c r="K3481" s="31"/>
      <c r="L3481" s="31"/>
      <c r="M3481" s="31"/>
      <c r="N3481" s="31"/>
      <c r="O3481" s="31"/>
      <c r="P3481" s="31"/>
      <c r="Q3481" s="31"/>
      <c r="R3481" s="31"/>
    </row>
    <row r="3482" spans="6:18" x14ac:dyDescent="0.25">
      <c r="F3482" s="31"/>
      <c r="G3482" s="31"/>
      <c r="H3482" s="31"/>
      <c r="I3482" s="31"/>
      <c r="J3482" s="31"/>
      <c r="K3482" s="31"/>
      <c r="L3482" s="31"/>
      <c r="M3482" s="31"/>
      <c r="N3482" s="31"/>
      <c r="O3482" s="31"/>
      <c r="P3482" s="31"/>
      <c r="Q3482" s="31"/>
      <c r="R3482" s="31"/>
    </row>
    <row r="3483" spans="6:18" x14ac:dyDescent="0.25">
      <c r="F3483" s="31"/>
      <c r="G3483" s="31"/>
      <c r="H3483" s="31"/>
      <c r="I3483" s="31"/>
      <c r="J3483" s="31"/>
      <c r="K3483" s="31"/>
      <c r="L3483" s="31"/>
      <c r="M3483" s="31"/>
      <c r="N3483" s="31"/>
      <c r="O3483" s="31"/>
      <c r="P3483" s="31"/>
      <c r="Q3483" s="31"/>
      <c r="R3483" s="31"/>
    </row>
    <row r="3484" spans="6:18" x14ac:dyDescent="0.25">
      <c r="F3484" s="31"/>
      <c r="G3484" s="31"/>
      <c r="H3484" s="31"/>
      <c r="I3484" s="31"/>
      <c r="J3484" s="31"/>
      <c r="K3484" s="31"/>
      <c r="L3484" s="31"/>
      <c r="M3484" s="31"/>
      <c r="N3484" s="31"/>
      <c r="O3484" s="31"/>
      <c r="P3484" s="31"/>
      <c r="Q3484" s="31"/>
      <c r="R3484" s="31"/>
    </row>
    <row r="3485" spans="6:18" x14ac:dyDescent="0.25">
      <c r="F3485" s="31"/>
      <c r="G3485" s="31"/>
      <c r="H3485" s="31"/>
      <c r="I3485" s="31"/>
      <c r="J3485" s="31"/>
      <c r="K3485" s="31"/>
      <c r="L3485" s="31"/>
      <c r="M3485" s="31"/>
      <c r="N3485" s="31"/>
      <c r="O3485" s="31"/>
      <c r="P3485" s="31"/>
      <c r="Q3485" s="31"/>
      <c r="R3485" s="31"/>
    </row>
    <row r="3486" spans="6:18" x14ac:dyDescent="0.25">
      <c r="F3486" s="31"/>
      <c r="G3486" s="31"/>
      <c r="H3486" s="31"/>
      <c r="I3486" s="31"/>
      <c r="J3486" s="31"/>
      <c r="K3486" s="31"/>
      <c r="L3486" s="31"/>
      <c r="M3486" s="31"/>
      <c r="N3486" s="31"/>
      <c r="O3486" s="31"/>
      <c r="P3486" s="31"/>
      <c r="Q3486" s="31"/>
      <c r="R3486" s="31"/>
    </row>
    <row r="3487" spans="6:18" x14ac:dyDescent="0.25">
      <c r="F3487" s="31"/>
      <c r="G3487" s="31"/>
      <c r="H3487" s="31"/>
      <c r="I3487" s="31"/>
      <c r="J3487" s="31"/>
      <c r="K3487" s="31"/>
      <c r="L3487" s="31"/>
      <c r="M3487" s="31"/>
      <c r="N3487" s="31"/>
      <c r="O3487" s="31"/>
      <c r="P3487" s="31"/>
      <c r="Q3487" s="31"/>
      <c r="R3487" s="31"/>
    </row>
    <row r="3488" spans="6:18" x14ac:dyDescent="0.25">
      <c r="F3488" s="31"/>
      <c r="G3488" s="31"/>
      <c r="H3488" s="31"/>
      <c r="I3488" s="31"/>
      <c r="J3488" s="31"/>
      <c r="K3488" s="31"/>
      <c r="L3488" s="31"/>
      <c r="M3488" s="31"/>
      <c r="N3488" s="31"/>
      <c r="O3488" s="31"/>
      <c r="P3488" s="31"/>
      <c r="Q3488" s="31"/>
      <c r="R3488" s="31"/>
    </row>
    <row r="3489" spans="6:18" x14ac:dyDescent="0.25">
      <c r="F3489" s="31"/>
      <c r="G3489" s="31"/>
      <c r="H3489" s="31"/>
      <c r="I3489" s="31"/>
      <c r="J3489" s="31"/>
      <c r="K3489" s="31"/>
      <c r="L3489" s="31"/>
      <c r="M3489" s="31"/>
      <c r="N3489" s="31"/>
      <c r="O3489" s="31"/>
      <c r="P3489" s="31"/>
      <c r="Q3489" s="31"/>
      <c r="R3489" s="31"/>
    </row>
    <row r="3490" spans="6:18" x14ac:dyDescent="0.25">
      <c r="F3490" s="31"/>
      <c r="G3490" s="31"/>
      <c r="H3490" s="31"/>
      <c r="I3490" s="31"/>
      <c r="J3490" s="31"/>
      <c r="K3490" s="31"/>
      <c r="L3490" s="31"/>
      <c r="M3490" s="31"/>
      <c r="N3490" s="31"/>
      <c r="O3490" s="31"/>
      <c r="P3490" s="31"/>
      <c r="Q3490" s="31"/>
      <c r="R3490" s="31"/>
    </row>
    <row r="3491" spans="6:18" x14ac:dyDescent="0.25">
      <c r="F3491" s="31"/>
      <c r="G3491" s="31"/>
      <c r="H3491" s="31"/>
      <c r="I3491" s="31"/>
      <c r="J3491" s="31"/>
      <c r="K3491" s="31"/>
      <c r="L3491" s="31"/>
      <c r="M3491" s="31"/>
      <c r="N3491" s="31"/>
      <c r="O3491" s="31"/>
      <c r="P3491" s="31"/>
      <c r="Q3491" s="31"/>
      <c r="R3491" s="31"/>
    </row>
    <row r="3492" spans="6:18" x14ac:dyDescent="0.25">
      <c r="F3492" s="31"/>
      <c r="G3492" s="31"/>
      <c r="H3492" s="31"/>
      <c r="I3492" s="31"/>
      <c r="J3492" s="31"/>
      <c r="K3492" s="31"/>
      <c r="L3492" s="31"/>
      <c r="M3492" s="31"/>
      <c r="N3492" s="31"/>
      <c r="O3492" s="31"/>
      <c r="P3492" s="31"/>
      <c r="Q3492" s="31"/>
      <c r="R3492" s="31"/>
    </row>
    <row r="3493" spans="6:18" x14ac:dyDescent="0.25">
      <c r="F3493" s="31"/>
      <c r="G3493" s="31"/>
      <c r="H3493" s="31"/>
      <c r="I3493" s="31"/>
      <c r="J3493" s="31"/>
      <c r="K3493" s="31"/>
      <c r="L3493" s="31"/>
      <c r="M3493" s="31"/>
      <c r="N3493" s="31"/>
      <c r="O3493" s="31"/>
      <c r="P3493" s="31"/>
      <c r="Q3493" s="31"/>
      <c r="R3493" s="31"/>
    </row>
    <row r="3494" spans="6:18" x14ac:dyDescent="0.25">
      <c r="F3494" s="31"/>
      <c r="G3494" s="31"/>
      <c r="H3494" s="31"/>
      <c r="I3494" s="31"/>
      <c r="J3494" s="31"/>
      <c r="K3494" s="31"/>
      <c r="L3494" s="31"/>
      <c r="M3494" s="31"/>
      <c r="N3494" s="31"/>
      <c r="O3494" s="31"/>
      <c r="P3494" s="31"/>
      <c r="Q3494" s="31"/>
      <c r="R3494" s="31"/>
    </row>
    <row r="3495" spans="6:18" x14ac:dyDescent="0.25">
      <c r="F3495" s="31"/>
      <c r="G3495" s="31"/>
      <c r="H3495" s="31"/>
      <c r="I3495" s="31"/>
      <c r="J3495" s="31"/>
      <c r="K3495" s="31"/>
      <c r="L3495" s="31"/>
      <c r="M3495" s="31"/>
      <c r="N3495" s="31"/>
      <c r="O3495" s="31"/>
      <c r="P3495" s="31"/>
      <c r="Q3495" s="31"/>
      <c r="R3495" s="31"/>
    </row>
    <row r="3496" spans="6:18" x14ac:dyDescent="0.25">
      <c r="F3496" s="31"/>
      <c r="G3496" s="31"/>
      <c r="H3496" s="31"/>
      <c r="I3496" s="31"/>
      <c r="J3496" s="31"/>
      <c r="K3496" s="31"/>
      <c r="L3496" s="31"/>
      <c r="M3496" s="31"/>
      <c r="N3496" s="31"/>
      <c r="O3496" s="31"/>
      <c r="P3496" s="31"/>
      <c r="Q3496" s="31"/>
      <c r="R3496" s="31"/>
    </row>
    <row r="3497" spans="6:18" x14ac:dyDescent="0.25">
      <c r="F3497" s="31"/>
      <c r="G3497" s="31"/>
      <c r="H3497" s="31"/>
      <c r="I3497" s="31"/>
      <c r="J3497" s="31"/>
      <c r="K3497" s="31"/>
      <c r="L3497" s="31"/>
      <c r="M3497" s="31"/>
      <c r="N3497" s="31"/>
      <c r="O3497" s="31"/>
      <c r="P3497" s="31"/>
      <c r="Q3497" s="31"/>
      <c r="R3497" s="31"/>
    </row>
    <row r="3498" spans="6:18" x14ac:dyDescent="0.25">
      <c r="F3498" s="31"/>
      <c r="G3498" s="31"/>
      <c r="H3498" s="31"/>
      <c r="I3498" s="31"/>
      <c r="J3498" s="31"/>
      <c r="K3498" s="31"/>
      <c r="L3498" s="31"/>
      <c r="M3498" s="31"/>
      <c r="N3498" s="31"/>
      <c r="O3498" s="31"/>
      <c r="P3498" s="31"/>
      <c r="Q3498" s="31"/>
      <c r="R3498" s="31"/>
    </row>
    <row r="3499" spans="6:18" x14ac:dyDescent="0.25">
      <c r="F3499" s="31"/>
      <c r="G3499" s="31"/>
      <c r="H3499" s="31"/>
      <c r="I3499" s="31"/>
      <c r="J3499" s="31"/>
      <c r="K3499" s="31"/>
      <c r="L3499" s="31"/>
      <c r="M3499" s="31"/>
      <c r="N3499" s="31"/>
      <c r="O3499" s="31"/>
      <c r="P3499" s="31"/>
      <c r="Q3499" s="31"/>
      <c r="R3499" s="31"/>
    </row>
    <row r="3500" spans="6:18" x14ac:dyDescent="0.25">
      <c r="F3500" s="31"/>
      <c r="G3500" s="31"/>
      <c r="H3500" s="31"/>
      <c r="I3500" s="31"/>
      <c r="J3500" s="31"/>
      <c r="K3500" s="31"/>
      <c r="L3500" s="31"/>
      <c r="M3500" s="31"/>
      <c r="N3500" s="31"/>
      <c r="O3500" s="31"/>
      <c r="P3500" s="31"/>
      <c r="Q3500" s="31"/>
      <c r="R3500" s="31"/>
    </row>
    <row r="3501" spans="6:18" x14ac:dyDescent="0.25">
      <c r="F3501" s="31"/>
      <c r="G3501" s="31"/>
      <c r="H3501" s="31"/>
      <c r="I3501" s="31"/>
      <c r="J3501" s="31"/>
      <c r="K3501" s="31"/>
      <c r="L3501" s="31"/>
      <c r="M3501" s="31"/>
      <c r="N3501" s="31"/>
      <c r="O3501" s="31"/>
      <c r="P3501" s="31"/>
      <c r="Q3501" s="31"/>
      <c r="R3501" s="31"/>
    </row>
    <row r="3502" spans="6:18" x14ac:dyDescent="0.25">
      <c r="F3502" s="31"/>
      <c r="G3502" s="31"/>
      <c r="H3502" s="31"/>
      <c r="I3502" s="31"/>
      <c r="J3502" s="31"/>
      <c r="K3502" s="31"/>
      <c r="L3502" s="31"/>
      <c r="M3502" s="31"/>
      <c r="N3502" s="31"/>
      <c r="O3502" s="31"/>
      <c r="P3502" s="31"/>
      <c r="Q3502" s="31"/>
      <c r="R3502" s="31"/>
    </row>
    <row r="3503" spans="6:18" x14ac:dyDescent="0.25">
      <c r="F3503" s="31"/>
      <c r="G3503" s="31"/>
      <c r="H3503" s="31"/>
      <c r="I3503" s="31"/>
      <c r="J3503" s="31"/>
      <c r="K3503" s="31"/>
      <c r="L3503" s="31"/>
      <c r="M3503" s="31"/>
      <c r="N3503" s="31"/>
      <c r="O3503" s="31"/>
      <c r="P3503" s="31"/>
      <c r="Q3503" s="31"/>
      <c r="R3503" s="31"/>
    </row>
    <row r="3504" spans="6:18" x14ac:dyDescent="0.25">
      <c r="F3504" s="31"/>
      <c r="G3504" s="31"/>
      <c r="H3504" s="31"/>
      <c r="I3504" s="31"/>
      <c r="J3504" s="31"/>
      <c r="K3504" s="31"/>
      <c r="L3504" s="31"/>
      <c r="M3504" s="31"/>
      <c r="N3504" s="31"/>
      <c r="O3504" s="31"/>
      <c r="P3504" s="31"/>
      <c r="Q3504" s="31"/>
      <c r="R3504" s="31"/>
    </row>
    <row r="3505" spans="6:18" x14ac:dyDescent="0.25">
      <c r="F3505" s="31"/>
      <c r="G3505" s="31"/>
      <c r="H3505" s="31"/>
      <c r="I3505" s="31"/>
      <c r="J3505" s="31"/>
      <c r="K3505" s="31"/>
      <c r="L3505" s="31"/>
      <c r="M3505" s="31"/>
      <c r="N3505" s="31"/>
      <c r="O3505" s="31"/>
      <c r="P3505" s="31"/>
      <c r="Q3505" s="31"/>
      <c r="R3505" s="31"/>
    </row>
    <row r="3506" spans="6:18" x14ac:dyDescent="0.25">
      <c r="F3506" s="31"/>
      <c r="G3506" s="31"/>
      <c r="H3506" s="31"/>
      <c r="I3506" s="31"/>
      <c r="J3506" s="31"/>
      <c r="K3506" s="31"/>
      <c r="L3506" s="31"/>
      <c r="M3506" s="31"/>
      <c r="N3506" s="31"/>
      <c r="O3506" s="31"/>
      <c r="P3506" s="31"/>
      <c r="Q3506" s="31"/>
      <c r="R3506" s="31"/>
    </row>
    <row r="3507" spans="6:18" x14ac:dyDescent="0.25">
      <c r="F3507" s="31"/>
      <c r="G3507" s="31"/>
      <c r="H3507" s="31"/>
      <c r="I3507" s="31"/>
      <c r="J3507" s="31"/>
      <c r="K3507" s="31"/>
      <c r="L3507" s="31"/>
      <c r="M3507" s="31"/>
      <c r="N3507" s="31"/>
      <c r="O3507" s="31"/>
      <c r="P3507" s="31"/>
      <c r="Q3507" s="31"/>
      <c r="R3507" s="31"/>
    </row>
    <row r="3508" spans="6:18" x14ac:dyDescent="0.25">
      <c r="F3508" s="31"/>
      <c r="G3508" s="31"/>
      <c r="H3508" s="31"/>
      <c r="I3508" s="31"/>
      <c r="J3508" s="31"/>
      <c r="K3508" s="31"/>
      <c r="L3508" s="31"/>
      <c r="M3508" s="31"/>
      <c r="N3508" s="31"/>
      <c r="O3508" s="31"/>
      <c r="P3508" s="31"/>
      <c r="Q3508" s="31"/>
      <c r="R3508" s="31"/>
    </row>
    <row r="3509" spans="6:18" x14ac:dyDescent="0.25">
      <c r="F3509" s="31"/>
      <c r="G3509" s="31"/>
      <c r="H3509" s="31"/>
      <c r="I3509" s="31"/>
      <c r="J3509" s="31"/>
      <c r="K3509" s="31"/>
      <c r="L3509" s="31"/>
      <c r="M3509" s="31"/>
      <c r="N3509" s="31"/>
      <c r="O3509" s="31"/>
      <c r="P3509" s="31"/>
      <c r="Q3509" s="31"/>
      <c r="R3509" s="31"/>
    </row>
    <row r="3510" spans="6:18" x14ac:dyDescent="0.25">
      <c r="F3510" s="31"/>
      <c r="G3510" s="31"/>
      <c r="H3510" s="31"/>
      <c r="I3510" s="31"/>
      <c r="J3510" s="31"/>
      <c r="K3510" s="31"/>
      <c r="L3510" s="31"/>
      <c r="M3510" s="31"/>
      <c r="N3510" s="31"/>
      <c r="O3510" s="31"/>
      <c r="P3510" s="31"/>
      <c r="Q3510" s="31"/>
      <c r="R3510" s="31"/>
    </row>
    <row r="3511" spans="6:18" x14ac:dyDescent="0.25">
      <c r="F3511" s="31"/>
      <c r="G3511" s="31"/>
      <c r="H3511" s="31"/>
      <c r="I3511" s="31"/>
      <c r="J3511" s="31"/>
      <c r="K3511" s="31"/>
      <c r="L3511" s="31"/>
      <c r="M3511" s="31"/>
      <c r="N3511" s="31"/>
      <c r="O3511" s="31"/>
      <c r="P3511" s="31"/>
      <c r="Q3511" s="31"/>
      <c r="R3511" s="31"/>
    </row>
    <row r="3512" spans="6:18" x14ac:dyDescent="0.25">
      <c r="F3512" s="31"/>
      <c r="G3512" s="31"/>
      <c r="H3512" s="31"/>
      <c r="I3512" s="31"/>
      <c r="J3512" s="31"/>
      <c r="K3512" s="31"/>
      <c r="L3512" s="31"/>
      <c r="M3512" s="31"/>
      <c r="N3512" s="31"/>
      <c r="O3512" s="31"/>
      <c r="P3512" s="31"/>
      <c r="Q3512" s="31"/>
      <c r="R3512" s="31"/>
    </row>
    <row r="3513" spans="6:18" x14ac:dyDescent="0.25">
      <c r="F3513" s="31"/>
      <c r="G3513" s="31"/>
      <c r="H3513" s="31"/>
      <c r="I3513" s="31"/>
      <c r="J3513" s="31"/>
      <c r="K3513" s="31"/>
      <c r="L3513" s="31"/>
      <c r="M3513" s="31"/>
      <c r="N3513" s="31"/>
      <c r="O3513" s="31"/>
      <c r="P3513" s="31"/>
      <c r="Q3513" s="31"/>
      <c r="R3513" s="31"/>
    </row>
    <row r="3514" spans="6:18" x14ac:dyDescent="0.25">
      <c r="F3514" s="31"/>
      <c r="G3514" s="31"/>
      <c r="H3514" s="31"/>
      <c r="I3514" s="31"/>
      <c r="J3514" s="31"/>
      <c r="K3514" s="31"/>
      <c r="L3514" s="31"/>
      <c r="M3514" s="31"/>
      <c r="N3514" s="31"/>
      <c r="O3514" s="31"/>
      <c r="P3514" s="31"/>
      <c r="Q3514" s="31"/>
      <c r="R3514" s="31"/>
    </row>
    <row r="3515" spans="6:18" x14ac:dyDescent="0.25">
      <c r="F3515" s="31"/>
      <c r="G3515" s="31"/>
      <c r="H3515" s="31"/>
      <c r="I3515" s="31"/>
      <c r="J3515" s="31"/>
      <c r="K3515" s="31"/>
      <c r="L3515" s="31"/>
      <c r="M3515" s="31"/>
      <c r="N3515" s="31"/>
      <c r="O3515" s="31"/>
      <c r="P3515" s="31"/>
      <c r="Q3515" s="31"/>
      <c r="R3515" s="31"/>
    </row>
    <row r="3516" spans="6:18" x14ac:dyDescent="0.25">
      <c r="F3516" s="31"/>
      <c r="G3516" s="31"/>
      <c r="H3516" s="31"/>
      <c r="I3516" s="31"/>
      <c r="J3516" s="31"/>
      <c r="K3516" s="31"/>
      <c r="L3516" s="31"/>
      <c r="M3516" s="31"/>
      <c r="N3516" s="31"/>
      <c r="O3516" s="31"/>
      <c r="P3516" s="31"/>
      <c r="Q3516" s="31"/>
      <c r="R3516" s="31"/>
    </row>
    <row r="3517" spans="6:18" x14ac:dyDescent="0.25">
      <c r="F3517" s="31"/>
      <c r="G3517" s="31"/>
      <c r="H3517" s="31"/>
      <c r="I3517" s="31"/>
      <c r="J3517" s="31"/>
      <c r="K3517" s="31"/>
      <c r="L3517" s="31"/>
      <c r="M3517" s="31"/>
      <c r="N3517" s="31"/>
      <c r="O3517" s="31"/>
      <c r="P3517" s="31"/>
      <c r="Q3517" s="31"/>
      <c r="R3517" s="31"/>
    </row>
    <row r="3518" spans="6:18" x14ac:dyDescent="0.25">
      <c r="F3518" s="31"/>
      <c r="G3518" s="31"/>
      <c r="H3518" s="31"/>
      <c r="I3518" s="31"/>
      <c r="J3518" s="31"/>
      <c r="K3518" s="31"/>
      <c r="L3518" s="31"/>
      <c r="M3518" s="31"/>
      <c r="N3518" s="31"/>
      <c r="O3518" s="31"/>
      <c r="P3518" s="31"/>
      <c r="Q3518" s="31"/>
      <c r="R3518" s="31"/>
    </row>
    <row r="3519" spans="6:18" x14ac:dyDescent="0.25">
      <c r="F3519" s="31"/>
      <c r="G3519" s="31"/>
      <c r="H3519" s="31"/>
      <c r="I3519" s="31"/>
      <c r="J3519" s="31"/>
      <c r="K3519" s="31"/>
      <c r="L3519" s="31"/>
      <c r="M3519" s="31"/>
      <c r="N3519" s="31"/>
      <c r="O3519" s="31"/>
      <c r="P3519" s="31"/>
      <c r="Q3519" s="31"/>
      <c r="R3519" s="31"/>
    </row>
    <row r="3520" spans="6:18" x14ac:dyDescent="0.25">
      <c r="F3520" s="31"/>
      <c r="G3520" s="31"/>
      <c r="H3520" s="31"/>
      <c r="I3520" s="31"/>
      <c r="J3520" s="31"/>
      <c r="K3520" s="31"/>
      <c r="L3520" s="31"/>
      <c r="M3520" s="31"/>
      <c r="N3520" s="31"/>
      <c r="O3520" s="31"/>
      <c r="P3520" s="31"/>
      <c r="Q3520" s="31"/>
      <c r="R3520" s="31"/>
    </row>
    <row r="3521" spans="6:18" x14ac:dyDescent="0.25">
      <c r="F3521" s="31"/>
      <c r="G3521" s="31"/>
      <c r="H3521" s="31"/>
      <c r="I3521" s="31"/>
      <c r="J3521" s="31"/>
      <c r="K3521" s="31"/>
      <c r="L3521" s="31"/>
      <c r="M3521" s="31"/>
      <c r="N3521" s="31"/>
      <c r="O3521" s="31"/>
      <c r="P3521" s="31"/>
      <c r="Q3521" s="31"/>
      <c r="R3521" s="31"/>
    </row>
    <row r="3522" spans="6:18" x14ac:dyDescent="0.25">
      <c r="F3522" s="31"/>
      <c r="G3522" s="31"/>
      <c r="H3522" s="31"/>
      <c r="I3522" s="31"/>
      <c r="J3522" s="31"/>
      <c r="K3522" s="31"/>
      <c r="L3522" s="31"/>
      <c r="M3522" s="31"/>
      <c r="N3522" s="31"/>
      <c r="O3522" s="31"/>
      <c r="P3522" s="31"/>
      <c r="Q3522" s="31"/>
      <c r="R3522" s="31"/>
    </row>
    <row r="3523" spans="6:18" x14ac:dyDescent="0.25">
      <c r="F3523" s="31"/>
      <c r="G3523" s="31"/>
      <c r="H3523" s="31"/>
      <c r="I3523" s="31"/>
      <c r="J3523" s="31"/>
      <c r="K3523" s="31"/>
      <c r="L3523" s="31"/>
      <c r="M3523" s="31"/>
      <c r="N3523" s="31"/>
      <c r="O3523" s="31"/>
      <c r="P3523" s="31"/>
      <c r="Q3523" s="31"/>
      <c r="R3523" s="31"/>
    </row>
    <row r="3524" spans="6:18" x14ac:dyDescent="0.25">
      <c r="F3524" s="31"/>
      <c r="G3524" s="31"/>
      <c r="H3524" s="31"/>
      <c r="I3524" s="31"/>
      <c r="J3524" s="31"/>
      <c r="K3524" s="31"/>
      <c r="L3524" s="31"/>
      <c r="M3524" s="31"/>
      <c r="N3524" s="31"/>
      <c r="O3524" s="31"/>
      <c r="P3524" s="31"/>
      <c r="Q3524" s="31"/>
      <c r="R3524" s="31"/>
    </row>
    <row r="3525" spans="6:18" x14ac:dyDescent="0.25">
      <c r="F3525" s="31"/>
      <c r="G3525" s="31"/>
      <c r="H3525" s="31"/>
      <c r="I3525" s="31"/>
      <c r="J3525" s="31"/>
      <c r="K3525" s="31"/>
      <c r="L3525" s="31"/>
      <c r="M3525" s="31"/>
      <c r="N3525" s="31"/>
      <c r="O3525" s="31"/>
      <c r="P3525" s="31"/>
      <c r="Q3525" s="31"/>
      <c r="R3525" s="31"/>
    </row>
    <row r="3526" spans="6:18" x14ac:dyDescent="0.25">
      <c r="F3526" s="31"/>
      <c r="G3526" s="31"/>
      <c r="H3526" s="31"/>
      <c r="I3526" s="31"/>
      <c r="J3526" s="31"/>
      <c r="K3526" s="31"/>
      <c r="L3526" s="31"/>
      <c r="M3526" s="31"/>
      <c r="N3526" s="31"/>
      <c r="O3526" s="31"/>
      <c r="P3526" s="31"/>
      <c r="Q3526" s="31"/>
      <c r="R3526" s="31"/>
    </row>
    <row r="3527" spans="6:18" x14ac:dyDescent="0.25">
      <c r="F3527" s="31"/>
      <c r="G3527" s="31"/>
      <c r="H3527" s="31"/>
      <c r="I3527" s="31"/>
      <c r="J3527" s="31"/>
      <c r="K3527" s="31"/>
      <c r="L3527" s="31"/>
      <c r="M3527" s="31"/>
      <c r="N3527" s="31"/>
      <c r="O3527" s="31"/>
      <c r="P3527" s="31"/>
      <c r="Q3527" s="31"/>
      <c r="R3527" s="31"/>
    </row>
    <row r="3528" spans="6:18" x14ac:dyDescent="0.25">
      <c r="F3528" s="31"/>
      <c r="G3528" s="31"/>
      <c r="H3528" s="31"/>
      <c r="I3528" s="31"/>
      <c r="J3528" s="31"/>
      <c r="K3528" s="31"/>
      <c r="L3528" s="31"/>
      <c r="M3528" s="31"/>
      <c r="N3528" s="31"/>
      <c r="O3528" s="31"/>
      <c r="P3528" s="31"/>
      <c r="Q3528" s="31"/>
      <c r="R3528" s="31"/>
    </row>
    <row r="3529" spans="6:18" x14ac:dyDescent="0.25">
      <c r="F3529" s="31"/>
      <c r="G3529" s="31"/>
      <c r="H3529" s="31"/>
      <c r="I3529" s="31"/>
      <c r="J3529" s="31"/>
      <c r="K3529" s="31"/>
      <c r="L3529" s="31"/>
      <c r="M3529" s="31"/>
      <c r="N3529" s="31"/>
      <c r="O3529" s="31"/>
      <c r="P3529" s="31"/>
      <c r="Q3529" s="31"/>
      <c r="R3529" s="31"/>
    </row>
    <row r="3530" spans="6:18" x14ac:dyDescent="0.25">
      <c r="F3530" s="31"/>
      <c r="G3530" s="31"/>
      <c r="H3530" s="31"/>
      <c r="I3530" s="31"/>
      <c r="J3530" s="31"/>
      <c r="K3530" s="31"/>
      <c r="L3530" s="31"/>
      <c r="M3530" s="31"/>
      <c r="N3530" s="31"/>
      <c r="O3530" s="31"/>
      <c r="P3530" s="31"/>
      <c r="Q3530" s="31"/>
      <c r="R3530" s="31"/>
    </row>
    <row r="3531" spans="6:18" x14ac:dyDescent="0.25">
      <c r="F3531" s="31"/>
      <c r="G3531" s="31"/>
      <c r="H3531" s="31"/>
      <c r="I3531" s="31"/>
      <c r="J3531" s="31"/>
      <c r="K3531" s="31"/>
      <c r="L3531" s="31"/>
      <c r="M3531" s="31"/>
      <c r="N3531" s="31"/>
      <c r="O3531" s="31"/>
      <c r="P3531" s="31"/>
      <c r="Q3531" s="31"/>
      <c r="R3531" s="31"/>
    </row>
    <row r="3532" spans="6:18" x14ac:dyDescent="0.25">
      <c r="F3532" s="31"/>
      <c r="G3532" s="31"/>
      <c r="H3532" s="31"/>
      <c r="I3532" s="31"/>
      <c r="J3532" s="31"/>
      <c r="K3532" s="31"/>
      <c r="L3532" s="31"/>
      <c r="M3532" s="31"/>
      <c r="N3532" s="31"/>
      <c r="O3532" s="31"/>
      <c r="P3532" s="31"/>
      <c r="Q3532" s="31"/>
      <c r="R3532" s="31"/>
    </row>
    <row r="3533" spans="6:18" x14ac:dyDescent="0.25">
      <c r="F3533" s="31"/>
      <c r="G3533" s="31"/>
      <c r="H3533" s="31"/>
      <c r="I3533" s="31"/>
      <c r="J3533" s="31"/>
      <c r="K3533" s="31"/>
      <c r="L3533" s="31"/>
      <c r="M3533" s="31"/>
      <c r="N3533" s="31"/>
      <c r="O3533" s="31"/>
      <c r="P3533" s="31"/>
      <c r="Q3533" s="31"/>
      <c r="R3533" s="31"/>
    </row>
    <row r="3534" spans="6:18" x14ac:dyDescent="0.25">
      <c r="F3534" s="31"/>
      <c r="G3534" s="31"/>
      <c r="H3534" s="31"/>
      <c r="I3534" s="31"/>
      <c r="J3534" s="31"/>
      <c r="K3534" s="31"/>
      <c r="L3534" s="31"/>
      <c r="M3534" s="31"/>
      <c r="N3534" s="31"/>
      <c r="O3534" s="31"/>
      <c r="P3534" s="31"/>
      <c r="Q3534" s="31"/>
      <c r="R3534" s="31"/>
    </row>
    <row r="3535" spans="6:18" x14ac:dyDescent="0.25">
      <c r="F3535" s="31"/>
      <c r="G3535" s="31"/>
      <c r="H3535" s="31"/>
      <c r="I3535" s="31"/>
      <c r="J3535" s="31"/>
      <c r="K3535" s="31"/>
      <c r="L3535" s="31"/>
      <c r="M3535" s="31"/>
      <c r="N3535" s="31"/>
      <c r="O3535" s="31"/>
      <c r="P3535" s="31"/>
      <c r="Q3535" s="31"/>
      <c r="R3535" s="31"/>
    </row>
    <row r="3536" spans="6:18" x14ac:dyDescent="0.25">
      <c r="F3536" s="31"/>
      <c r="G3536" s="31"/>
      <c r="H3536" s="31"/>
      <c r="I3536" s="31"/>
      <c r="J3536" s="31"/>
      <c r="K3536" s="31"/>
      <c r="L3536" s="31"/>
      <c r="M3536" s="31"/>
      <c r="N3536" s="31"/>
      <c r="O3536" s="31"/>
      <c r="P3536" s="31"/>
      <c r="Q3536" s="31"/>
      <c r="R3536" s="31"/>
    </row>
    <row r="3537" spans="6:18" x14ac:dyDescent="0.25">
      <c r="F3537" s="31"/>
      <c r="G3537" s="31"/>
      <c r="H3537" s="31"/>
      <c r="I3537" s="31"/>
      <c r="J3537" s="31"/>
      <c r="K3537" s="31"/>
      <c r="L3537" s="31"/>
      <c r="M3537" s="31"/>
      <c r="N3537" s="31"/>
      <c r="O3537" s="31"/>
      <c r="P3537" s="31"/>
      <c r="Q3537" s="31"/>
      <c r="R3537" s="31"/>
    </row>
    <row r="3538" spans="6:18" x14ac:dyDescent="0.25">
      <c r="F3538" s="31"/>
      <c r="G3538" s="31"/>
      <c r="H3538" s="31"/>
      <c r="I3538" s="31"/>
      <c r="J3538" s="31"/>
      <c r="K3538" s="31"/>
      <c r="L3538" s="31"/>
      <c r="M3538" s="31"/>
      <c r="N3538" s="31"/>
      <c r="O3538" s="31"/>
      <c r="P3538" s="31"/>
      <c r="Q3538" s="31"/>
      <c r="R3538" s="31"/>
    </row>
    <row r="3539" spans="6:18" x14ac:dyDescent="0.25">
      <c r="F3539" s="31"/>
      <c r="G3539" s="31"/>
      <c r="H3539" s="31"/>
      <c r="I3539" s="31"/>
      <c r="J3539" s="31"/>
      <c r="K3539" s="31"/>
      <c r="L3539" s="31"/>
      <c r="M3539" s="31"/>
      <c r="N3539" s="31"/>
      <c r="O3539" s="31"/>
      <c r="P3539" s="31"/>
      <c r="Q3539" s="31"/>
      <c r="R3539" s="31"/>
    </row>
    <row r="3540" spans="6:18" x14ac:dyDescent="0.25">
      <c r="F3540" s="31"/>
      <c r="G3540" s="31"/>
      <c r="H3540" s="31"/>
      <c r="I3540" s="31"/>
      <c r="J3540" s="31"/>
      <c r="K3540" s="31"/>
      <c r="L3540" s="31"/>
      <c r="M3540" s="31"/>
      <c r="N3540" s="31"/>
      <c r="O3540" s="31"/>
      <c r="P3540" s="31"/>
      <c r="Q3540" s="31"/>
      <c r="R3540" s="31"/>
    </row>
    <row r="3541" spans="6:18" x14ac:dyDescent="0.25">
      <c r="F3541" s="31"/>
      <c r="G3541" s="31"/>
      <c r="H3541" s="31"/>
      <c r="I3541" s="31"/>
      <c r="J3541" s="31"/>
      <c r="K3541" s="31"/>
      <c r="L3541" s="31"/>
      <c r="M3541" s="31"/>
      <c r="N3541" s="31"/>
      <c r="O3541" s="31"/>
      <c r="P3541" s="31"/>
      <c r="Q3541" s="31"/>
      <c r="R3541" s="31"/>
    </row>
    <row r="3542" spans="6:18" x14ac:dyDescent="0.25">
      <c r="F3542" s="31"/>
      <c r="G3542" s="31"/>
      <c r="H3542" s="31"/>
      <c r="I3542" s="31"/>
      <c r="J3542" s="31"/>
      <c r="K3542" s="31"/>
      <c r="L3542" s="31"/>
      <c r="M3542" s="31"/>
      <c r="N3542" s="31"/>
      <c r="O3542" s="31"/>
      <c r="P3542" s="31"/>
      <c r="Q3542" s="31"/>
      <c r="R3542" s="31"/>
    </row>
    <row r="3543" spans="6:18" x14ac:dyDescent="0.25">
      <c r="F3543" s="31"/>
      <c r="G3543" s="31"/>
      <c r="H3543" s="31"/>
      <c r="I3543" s="31"/>
      <c r="J3543" s="31"/>
      <c r="K3543" s="31"/>
      <c r="L3543" s="31"/>
      <c r="M3543" s="31"/>
      <c r="N3543" s="31"/>
      <c r="O3543" s="31"/>
      <c r="P3543" s="31"/>
      <c r="Q3543" s="31"/>
      <c r="R3543" s="31"/>
    </row>
    <row r="3544" spans="6:18" x14ac:dyDescent="0.25">
      <c r="F3544" s="31"/>
      <c r="G3544" s="31"/>
      <c r="H3544" s="31"/>
      <c r="I3544" s="31"/>
      <c r="J3544" s="31"/>
      <c r="K3544" s="31"/>
      <c r="L3544" s="31"/>
      <c r="M3544" s="31"/>
      <c r="N3544" s="31"/>
      <c r="O3544" s="31"/>
      <c r="P3544" s="31"/>
      <c r="Q3544" s="31"/>
      <c r="R3544" s="31"/>
    </row>
    <row r="3545" spans="6:18" x14ac:dyDescent="0.25">
      <c r="F3545" s="31"/>
      <c r="G3545" s="31"/>
      <c r="H3545" s="31"/>
      <c r="I3545" s="31"/>
      <c r="J3545" s="31"/>
      <c r="K3545" s="31"/>
      <c r="L3545" s="31"/>
      <c r="M3545" s="31"/>
      <c r="N3545" s="31"/>
      <c r="O3545" s="31"/>
      <c r="P3545" s="31"/>
      <c r="Q3545" s="31"/>
      <c r="R3545" s="31"/>
    </row>
    <row r="3546" spans="6:18" x14ac:dyDescent="0.25">
      <c r="F3546" s="31"/>
      <c r="G3546" s="31"/>
      <c r="H3546" s="31"/>
      <c r="I3546" s="31"/>
      <c r="J3546" s="31"/>
      <c r="K3546" s="31"/>
      <c r="L3546" s="31"/>
      <c r="M3546" s="31"/>
      <c r="N3546" s="31"/>
      <c r="O3546" s="31"/>
      <c r="P3546" s="31"/>
      <c r="Q3546" s="31"/>
      <c r="R3546" s="31"/>
    </row>
    <row r="3547" spans="6:18" x14ac:dyDescent="0.25">
      <c r="F3547" s="31"/>
      <c r="G3547" s="31"/>
      <c r="H3547" s="31"/>
      <c r="I3547" s="31"/>
      <c r="J3547" s="31"/>
      <c r="K3547" s="31"/>
      <c r="L3547" s="31"/>
      <c r="M3547" s="31"/>
      <c r="N3547" s="31"/>
      <c r="O3547" s="31"/>
      <c r="P3547" s="31"/>
      <c r="Q3547" s="31"/>
      <c r="R3547" s="31"/>
    </row>
    <row r="3548" spans="6:18" x14ac:dyDescent="0.25">
      <c r="F3548" s="31"/>
      <c r="G3548" s="31"/>
      <c r="H3548" s="31"/>
      <c r="I3548" s="31"/>
      <c r="J3548" s="31"/>
      <c r="K3548" s="31"/>
      <c r="L3548" s="31"/>
      <c r="M3548" s="31"/>
      <c r="N3548" s="31"/>
      <c r="O3548" s="31"/>
      <c r="P3548" s="31"/>
      <c r="Q3548" s="31"/>
      <c r="R3548" s="31"/>
    </row>
    <row r="3549" spans="6:18" x14ac:dyDescent="0.25">
      <c r="F3549" s="31"/>
      <c r="G3549" s="31"/>
      <c r="H3549" s="31"/>
      <c r="I3549" s="31"/>
      <c r="J3549" s="31"/>
      <c r="K3549" s="31"/>
      <c r="L3549" s="31"/>
      <c r="M3549" s="31"/>
      <c r="N3549" s="31"/>
      <c r="O3549" s="31"/>
      <c r="P3549" s="31"/>
      <c r="Q3549" s="31"/>
      <c r="R3549" s="31"/>
    </row>
    <row r="3550" spans="6:18" x14ac:dyDescent="0.25">
      <c r="F3550" s="31"/>
      <c r="G3550" s="31"/>
      <c r="H3550" s="31"/>
      <c r="I3550" s="31"/>
      <c r="J3550" s="31"/>
      <c r="K3550" s="31"/>
      <c r="L3550" s="31"/>
      <c r="M3550" s="31"/>
      <c r="N3550" s="31"/>
      <c r="O3550" s="31"/>
      <c r="P3550" s="31"/>
      <c r="Q3550" s="31"/>
      <c r="R3550" s="31"/>
    </row>
    <row r="3551" spans="6:18" x14ac:dyDescent="0.25">
      <c r="F3551" s="31"/>
      <c r="G3551" s="31"/>
      <c r="H3551" s="31"/>
      <c r="I3551" s="31"/>
      <c r="J3551" s="31"/>
      <c r="K3551" s="31"/>
      <c r="L3551" s="31"/>
      <c r="M3551" s="31"/>
      <c r="N3551" s="31"/>
      <c r="O3551" s="31"/>
      <c r="P3551" s="31"/>
      <c r="Q3551" s="31"/>
      <c r="R3551" s="31"/>
    </row>
    <row r="3552" spans="6:18" x14ac:dyDescent="0.25">
      <c r="F3552" s="31"/>
      <c r="G3552" s="31"/>
      <c r="H3552" s="31"/>
      <c r="I3552" s="31"/>
      <c r="J3552" s="31"/>
      <c r="K3552" s="31"/>
      <c r="L3552" s="31"/>
      <c r="M3552" s="31"/>
      <c r="N3552" s="31"/>
      <c r="O3552" s="31"/>
      <c r="P3552" s="31"/>
      <c r="Q3552" s="31"/>
      <c r="R3552" s="31"/>
    </row>
    <row r="3553" spans="6:18" x14ac:dyDescent="0.25">
      <c r="F3553" s="31"/>
      <c r="G3553" s="31"/>
      <c r="H3553" s="31"/>
      <c r="I3553" s="31"/>
      <c r="J3553" s="31"/>
      <c r="K3553" s="31"/>
      <c r="L3553" s="31"/>
      <c r="M3553" s="31"/>
      <c r="N3553" s="31"/>
      <c r="O3553" s="31"/>
      <c r="P3553" s="31"/>
      <c r="Q3553" s="31"/>
      <c r="R3553" s="31"/>
    </row>
    <row r="3554" spans="6:18" x14ac:dyDescent="0.25">
      <c r="F3554" s="31"/>
      <c r="G3554" s="31"/>
      <c r="H3554" s="31"/>
      <c r="I3554" s="31"/>
      <c r="J3554" s="31"/>
      <c r="K3554" s="31"/>
      <c r="L3554" s="31"/>
      <c r="M3554" s="31"/>
      <c r="N3554" s="31"/>
      <c r="O3554" s="31"/>
      <c r="P3554" s="31"/>
      <c r="Q3554" s="31"/>
      <c r="R3554" s="31"/>
    </row>
    <row r="3555" spans="6:18" x14ac:dyDescent="0.25">
      <c r="F3555" s="31"/>
      <c r="G3555" s="31"/>
      <c r="H3555" s="31"/>
      <c r="I3555" s="31"/>
      <c r="J3555" s="31"/>
      <c r="K3555" s="31"/>
      <c r="L3555" s="31"/>
      <c r="M3555" s="31"/>
      <c r="N3555" s="31"/>
      <c r="O3555" s="31"/>
      <c r="P3555" s="31"/>
      <c r="Q3555" s="31"/>
      <c r="R3555" s="31"/>
    </row>
    <row r="3556" spans="6:18" x14ac:dyDescent="0.25">
      <c r="F3556" s="31"/>
      <c r="G3556" s="31"/>
      <c r="H3556" s="31"/>
      <c r="I3556" s="31"/>
      <c r="J3556" s="31"/>
      <c r="K3556" s="31"/>
      <c r="L3556" s="31"/>
      <c r="M3556" s="31"/>
      <c r="N3556" s="31"/>
      <c r="O3556" s="31"/>
      <c r="P3556" s="31"/>
      <c r="Q3556" s="31"/>
      <c r="R3556" s="31"/>
    </row>
    <row r="3557" spans="6:18" x14ac:dyDescent="0.25">
      <c r="F3557" s="31"/>
      <c r="G3557" s="31"/>
      <c r="H3557" s="31"/>
      <c r="I3557" s="31"/>
      <c r="J3557" s="31"/>
      <c r="K3557" s="31"/>
      <c r="L3557" s="31"/>
      <c r="M3557" s="31"/>
      <c r="N3557" s="31"/>
      <c r="O3557" s="31"/>
      <c r="P3557" s="31"/>
      <c r="Q3557" s="31"/>
      <c r="R3557" s="31"/>
    </row>
    <row r="3558" spans="6:18" x14ac:dyDescent="0.25">
      <c r="F3558" s="31"/>
      <c r="G3558" s="31"/>
      <c r="H3558" s="31"/>
      <c r="I3558" s="31"/>
      <c r="J3558" s="31"/>
      <c r="K3558" s="31"/>
      <c r="L3558" s="31"/>
      <c r="M3558" s="31"/>
      <c r="N3558" s="31"/>
      <c r="O3558" s="31"/>
      <c r="P3558" s="31"/>
      <c r="Q3558" s="31"/>
      <c r="R3558" s="31"/>
    </row>
    <row r="3559" spans="6:18" x14ac:dyDescent="0.25">
      <c r="F3559" s="31"/>
      <c r="G3559" s="31"/>
      <c r="H3559" s="31"/>
      <c r="I3559" s="31"/>
      <c r="J3559" s="31"/>
      <c r="K3559" s="31"/>
      <c r="L3559" s="31"/>
      <c r="M3559" s="31"/>
      <c r="N3559" s="31"/>
      <c r="O3559" s="31"/>
      <c r="P3559" s="31"/>
      <c r="Q3559" s="31"/>
      <c r="R3559" s="31"/>
    </row>
    <row r="3560" spans="6:18" x14ac:dyDescent="0.25">
      <c r="F3560" s="31"/>
      <c r="G3560" s="31"/>
      <c r="H3560" s="31"/>
      <c r="I3560" s="31"/>
      <c r="J3560" s="31"/>
      <c r="K3560" s="31"/>
      <c r="L3560" s="31"/>
      <c r="M3560" s="31"/>
      <c r="N3560" s="31"/>
      <c r="O3560" s="31"/>
      <c r="P3560" s="31"/>
      <c r="Q3560" s="31"/>
      <c r="R3560" s="31"/>
    </row>
    <row r="3561" spans="6:18" x14ac:dyDescent="0.25">
      <c r="F3561" s="31"/>
      <c r="G3561" s="31"/>
      <c r="H3561" s="31"/>
      <c r="I3561" s="31"/>
      <c r="J3561" s="31"/>
      <c r="K3561" s="31"/>
      <c r="L3561" s="31"/>
      <c r="M3561" s="31"/>
      <c r="N3561" s="31"/>
      <c r="O3561" s="31"/>
      <c r="P3561" s="31"/>
      <c r="Q3561" s="31"/>
      <c r="R3561" s="31"/>
    </row>
    <row r="3562" spans="6:18" x14ac:dyDescent="0.25">
      <c r="F3562" s="31"/>
      <c r="G3562" s="31"/>
      <c r="H3562" s="31"/>
      <c r="I3562" s="31"/>
      <c r="J3562" s="31"/>
      <c r="K3562" s="31"/>
      <c r="L3562" s="31"/>
      <c r="M3562" s="31"/>
      <c r="N3562" s="31"/>
      <c r="O3562" s="31"/>
      <c r="P3562" s="31"/>
      <c r="Q3562" s="31"/>
      <c r="R3562" s="31"/>
    </row>
    <row r="3563" spans="6:18" x14ac:dyDescent="0.25">
      <c r="F3563" s="31"/>
      <c r="G3563" s="31"/>
      <c r="H3563" s="31"/>
      <c r="I3563" s="31"/>
      <c r="J3563" s="31"/>
      <c r="K3563" s="31"/>
      <c r="L3563" s="31"/>
      <c r="M3563" s="31"/>
      <c r="N3563" s="31"/>
      <c r="O3563" s="31"/>
      <c r="P3563" s="31"/>
      <c r="Q3563" s="31"/>
      <c r="R3563" s="31"/>
    </row>
    <row r="3564" spans="6:18" x14ac:dyDescent="0.25">
      <c r="F3564" s="31"/>
      <c r="G3564" s="31"/>
      <c r="H3564" s="31"/>
      <c r="I3564" s="31"/>
      <c r="J3564" s="31"/>
      <c r="K3564" s="31"/>
      <c r="L3564" s="31"/>
      <c r="M3564" s="31"/>
      <c r="N3564" s="31"/>
      <c r="O3564" s="31"/>
      <c r="P3564" s="31"/>
      <c r="Q3564" s="31"/>
      <c r="R3564" s="31"/>
    </row>
    <row r="3565" spans="6:18" x14ac:dyDescent="0.25">
      <c r="F3565" s="31"/>
      <c r="G3565" s="31"/>
      <c r="H3565" s="31"/>
      <c r="I3565" s="31"/>
      <c r="J3565" s="31"/>
      <c r="K3565" s="31"/>
      <c r="L3565" s="31"/>
      <c r="M3565" s="31"/>
      <c r="N3565" s="31"/>
      <c r="O3565" s="31"/>
      <c r="P3565" s="31"/>
      <c r="Q3565" s="31"/>
      <c r="R3565" s="31"/>
    </row>
    <row r="3566" spans="6:18" x14ac:dyDescent="0.25">
      <c r="F3566" s="31"/>
      <c r="G3566" s="31"/>
      <c r="H3566" s="31"/>
      <c r="I3566" s="31"/>
      <c r="J3566" s="31"/>
      <c r="K3566" s="31"/>
      <c r="L3566" s="31"/>
      <c r="M3566" s="31"/>
      <c r="N3566" s="31"/>
      <c r="O3566" s="31"/>
      <c r="P3566" s="31"/>
      <c r="Q3566" s="31"/>
      <c r="R3566" s="31"/>
    </row>
    <row r="3567" spans="6:18" x14ac:dyDescent="0.25">
      <c r="F3567" s="31"/>
      <c r="G3567" s="31"/>
      <c r="H3567" s="31"/>
      <c r="I3567" s="31"/>
      <c r="J3567" s="31"/>
      <c r="K3567" s="31"/>
      <c r="L3567" s="31"/>
      <c r="M3567" s="31"/>
      <c r="N3567" s="31"/>
      <c r="O3567" s="31"/>
      <c r="P3567" s="31"/>
      <c r="Q3567" s="31"/>
      <c r="R3567" s="31"/>
    </row>
    <row r="3568" spans="6:18" x14ac:dyDescent="0.25">
      <c r="F3568" s="31"/>
      <c r="G3568" s="31"/>
      <c r="H3568" s="31"/>
      <c r="I3568" s="31"/>
      <c r="J3568" s="31"/>
      <c r="K3568" s="31"/>
      <c r="L3568" s="31"/>
      <c r="M3568" s="31"/>
      <c r="N3568" s="31"/>
      <c r="O3568" s="31"/>
      <c r="P3568" s="31"/>
      <c r="Q3568" s="31"/>
      <c r="R3568" s="31"/>
    </row>
    <row r="3569" spans="6:18" x14ac:dyDescent="0.25">
      <c r="F3569" s="31"/>
      <c r="G3569" s="31"/>
      <c r="H3569" s="31"/>
      <c r="I3569" s="31"/>
      <c r="J3569" s="31"/>
      <c r="K3569" s="31"/>
      <c r="L3569" s="31"/>
      <c r="M3569" s="31"/>
      <c r="N3569" s="31"/>
      <c r="O3569" s="31"/>
      <c r="P3569" s="31"/>
      <c r="Q3569" s="31"/>
      <c r="R3569" s="31"/>
    </row>
    <row r="3570" spans="6:18" x14ac:dyDescent="0.25">
      <c r="F3570" s="31"/>
      <c r="G3570" s="31"/>
      <c r="H3570" s="31"/>
      <c r="I3570" s="31"/>
      <c r="J3570" s="31"/>
      <c r="K3570" s="31"/>
      <c r="L3570" s="31"/>
      <c r="M3570" s="31"/>
      <c r="N3570" s="31"/>
      <c r="O3570" s="31"/>
      <c r="P3570" s="31"/>
      <c r="Q3570" s="31"/>
      <c r="R3570" s="31"/>
    </row>
    <row r="3571" spans="6:18" x14ac:dyDescent="0.25">
      <c r="F3571" s="31"/>
      <c r="G3571" s="31"/>
      <c r="H3571" s="31"/>
      <c r="I3571" s="31"/>
      <c r="J3571" s="31"/>
      <c r="K3571" s="31"/>
      <c r="L3571" s="31"/>
      <c r="M3571" s="31"/>
      <c r="N3571" s="31"/>
      <c r="O3571" s="31"/>
      <c r="P3571" s="31"/>
      <c r="Q3571" s="31"/>
      <c r="R3571" s="31"/>
    </row>
    <row r="3572" spans="6:18" x14ac:dyDescent="0.25">
      <c r="F3572" s="31"/>
      <c r="G3572" s="31"/>
      <c r="H3572" s="31"/>
      <c r="I3572" s="31"/>
      <c r="J3572" s="31"/>
      <c r="K3572" s="31"/>
      <c r="L3572" s="31"/>
      <c r="M3572" s="31"/>
      <c r="N3572" s="31"/>
      <c r="O3572" s="31"/>
      <c r="P3572" s="31"/>
      <c r="Q3572" s="31"/>
      <c r="R3572" s="31"/>
    </row>
    <row r="3573" spans="6:18" x14ac:dyDescent="0.25">
      <c r="F3573" s="31"/>
      <c r="G3573" s="31"/>
      <c r="H3573" s="31"/>
      <c r="I3573" s="31"/>
      <c r="J3573" s="31"/>
      <c r="K3573" s="31"/>
      <c r="L3573" s="31"/>
      <c r="M3573" s="31"/>
      <c r="N3573" s="31"/>
      <c r="O3573" s="31"/>
      <c r="P3573" s="31"/>
      <c r="Q3573" s="31"/>
      <c r="R3573" s="31"/>
    </row>
    <row r="3574" spans="6:18" x14ac:dyDescent="0.25">
      <c r="F3574" s="31"/>
      <c r="G3574" s="31"/>
      <c r="H3574" s="31"/>
      <c r="I3574" s="31"/>
      <c r="J3574" s="31"/>
      <c r="K3574" s="31"/>
      <c r="L3574" s="31"/>
      <c r="M3574" s="31"/>
      <c r="N3574" s="31"/>
      <c r="O3574" s="31"/>
      <c r="P3574" s="31"/>
      <c r="Q3574" s="31"/>
      <c r="R3574" s="31"/>
    </row>
    <row r="3575" spans="6:18" x14ac:dyDescent="0.25">
      <c r="F3575" s="31"/>
      <c r="G3575" s="31"/>
      <c r="H3575" s="31"/>
      <c r="I3575" s="31"/>
      <c r="J3575" s="31"/>
      <c r="K3575" s="31"/>
      <c r="L3575" s="31"/>
      <c r="M3575" s="31"/>
      <c r="N3575" s="31"/>
      <c r="O3575" s="31"/>
      <c r="P3575" s="31"/>
      <c r="Q3575" s="31"/>
      <c r="R3575" s="31"/>
    </row>
    <row r="3576" spans="6:18" x14ac:dyDescent="0.25">
      <c r="F3576" s="31"/>
      <c r="G3576" s="31"/>
      <c r="H3576" s="31"/>
      <c r="I3576" s="31"/>
      <c r="J3576" s="31"/>
      <c r="K3576" s="31"/>
      <c r="L3576" s="31"/>
      <c r="M3576" s="31"/>
      <c r="N3576" s="31"/>
      <c r="O3576" s="31"/>
      <c r="P3576" s="31"/>
      <c r="Q3576" s="31"/>
      <c r="R3576" s="31"/>
    </row>
    <row r="3577" spans="6:18" x14ac:dyDescent="0.25">
      <c r="F3577" s="31"/>
      <c r="G3577" s="31"/>
      <c r="H3577" s="31"/>
      <c r="I3577" s="31"/>
      <c r="J3577" s="31"/>
      <c r="K3577" s="31"/>
      <c r="L3577" s="31"/>
      <c r="M3577" s="31"/>
      <c r="N3577" s="31"/>
      <c r="O3577" s="31"/>
      <c r="P3577" s="31"/>
      <c r="Q3577" s="31"/>
      <c r="R3577" s="31"/>
    </row>
    <row r="3578" spans="6:18" x14ac:dyDescent="0.25">
      <c r="F3578" s="31"/>
      <c r="G3578" s="31"/>
      <c r="H3578" s="31"/>
      <c r="I3578" s="31"/>
      <c r="J3578" s="31"/>
      <c r="K3578" s="31"/>
      <c r="L3578" s="31"/>
      <c r="M3578" s="31"/>
      <c r="N3578" s="31"/>
      <c r="O3578" s="31"/>
      <c r="P3578" s="31"/>
      <c r="Q3578" s="31"/>
      <c r="R3578" s="31"/>
    </row>
    <row r="3579" spans="6:18" x14ac:dyDescent="0.25">
      <c r="F3579" s="31"/>
      <c r="G3579" s="31"/>
      <c r="H3579" s="31"/>
      <c r="I3579" s="31"/>
      <c r="J3579" s="31"/>
      <c r="K3579" s="31"/>
      <c r="L3579" s="31"/>
      <c r="M3579" s="31"/>
      <c r="N3579" s="31"/>
      <c r="O3579" s="31"/>
      <c r="P3579" s="31"/>
      <c r="Q3579" s="31"/>
      <c r="R3579" s="31"/>
    </row>
    <row r="3580" spans="6:18" x14ac:dyDescent="0.25">
      <c r="F3580" s="31"/>
      <c r="G3580" s="31"/>
      <c r="H3580" s="31"/>
      <c r="I3580" s="31"/>
      <c r="J3580" s="31"/>
      <c r="K3580" s="31"/>
      <c r="L3580" s="31"/>
      <c r="M3580" s="31"/>
      <c r="N3580" s="31"/>
      <c r="O3580" s="31"/>
      <c r="P3580" s="31"/>
      <c r="Q3580" s="31"/>
      <c r="R3580" s="31"/>
    </row>
    <row r="3581" spans="6:18" x14ac:dyDescent="0.25">
      <c r="F3581" s="31"/>
      <c r="G3581" s="31"/>
      <c r="H3581" s="31"/>
      <c r="I3581" s="31"/>
      <c r="J3581" s="31"/>
      <c r="K3581" s="31"/>
      <c r="L3581" s="31"/>
      <c r="M3581" s="31"/>
      <c r="N3581" s="31"/>
      <c r="O3581" s="31"/>
      <c r="P3581" s="31"/>
      <c r="Q3581" s="31"/>
      <c r="R3581" s="31"/>
    </row>
    <row r="3582" spans="6:18" x14ac:dyDescent="0.25">
      <c r="F3582" s="31"/>
      <c r="G3582" s="31"/>
      <c r="H3582" s="31"/>
      <c r="I3582" s="31"/>
      <c r="J3582" s="31"/>
      <c r="K3582" s="31"/>
      <c r="L3582" s="31"/>
      <c r="M3582" s="31"/>
      <c r="N3582" s="31"/>
      <c r="O3582" s="31"/>
      <c r="P3582" s="31"/>
      <c r="Q3582" s="31"/>
      <c r="R3582" s="31"/>
    </row>
    <row r="3583" spans="6:18" x14ac:dyDescent="0.25">
      <c r="F3583" s="31"/>
      <c r="G3583" s="31"/>
      <c r="H3583" s="31"/>
      <c r="I3583" s="31"/>
      <c r="J3583" s="31"/>
      <c r="K3583" s="31"/>
      <c r="L3583" s="31"/>
      <c r="M3583" s="31"/>
      <c r="N3583" s="31"/>
      <c r="O3583" s="31"/>
      <c r="P3583" s="31"/>
      <c r="Q3583" s="31"/>
      <c r="R3583" s="31"/>
    </row>
    <row r="3584" spans="6:18" x14ac:dyDescent="0.25">
      <c r="F3584" s="31"/>
      <c r="G3584" s="31"/>
      <c r="H3584" s="31"/>
      <c r="I3584" s="31"/>
      <c r="J3584" s="31"/>
      <c r="K3584" s="31"/>
      <c r="L3584" s="31"/>
      <c r="M3584" s="31"/>
      <c r="N3584" s="31"/>
      <c r="O3584" s="31"/>
      <c r="P3584" s="31"/>
      <c r="Q3584" s="31"/>
      <c r="R3584" s="31"/>
    </row>
    <row r="3585" spans="6:18" x14ac:dyDescent="0.25">
      <c r="F3585" s="31"/>
      <c r="G3585" s="31"/>
      <c r="H3585" s="31"/>
      <c r="I3585" s="31"/>
      <c r="J3585" s="31"/>
      <c r="K3585" s="31"/>
      <c r="L3585" s="31"/>
      <c r="M3585" s="31"/>
      <c r="N3585" s="31"/>
      <c r="O3585" s="31"/>
      <c r="P3585" s="31"/>
      <c r="Q3585" s="31"/>
      <c r="R3585" s="31"/>
    </row>
    <row r="3586" spans="6:18" x14ac:dyDescent="0.25">
      <c r="F3586" s="31"/>
      <c r="G3586" s="31"/>
      <c r="H3586" s="31"/>
      <c r="I3586" s="31"/>
      <c r="J3586" s="31"/>
      <c r="K3586" s="31"/>
      <c r="L3586" s="31"/>
      <c r="M3586" s="31"/>
      <c r="N3586" s="31"/>
      <c r="O3586" s="31"/>
      <c r="P3586" s="31"/>
      <c r="Q3586" s="31"/>
      <c r="R3586" s="31"/>
    </row>
    <row r="3587" spans="6:18" x14ac:dyDescent="0.25">
      <c r="F3587" s="31"/>
      <c r="G3587" s="31"/>
      <c r="H3587" s="31"/>
      <c r="I3587" s="31"/>
      <c r="J3587" s="31"/>
      <c r="K3587" s="31"/>
      <c r="L3587" s="31"/>
      <c r="M3587" s="31"/>
      <c r="N3587" s="31"/>
      <c r="O3587" s="31"/>
      <c r="P3587" s="31"/>
      <c r="Q3587" s="31"/>
      <c r="R3587" s="31"/>
    </row>
    <row r="3588" spans="6:18" x14ac:dyDescent="0.25">
      <c r="F3588" s="31"/>
      <c r="G3588" s="31"/>
      <c r="H3588" s="31"/>
      <c r="I3588" s="31"/>
      <c r="J3588" s="31"/>
      <c r="K3588" s="31"/>
      <c r="L3588" s="31"/>
      <c r="M3588" s="31"/>
      <c r="N3588" s="31"/>
      <c r="O3588" s="31"/>
      <c r="P3588" s="31"/>
      <c r="Q3588" s="31"/>
      <c r="R3588" s="31"/>
    </row>
    <row r="3589" spans="6:18" x14ac:dyDescent="0.25">
      <c r="F3589" s="31"/>
      <c r="G3589" s="31"/>
      <c r="H3589" s="31"/>
      <c r="I3589" s="31"/>
      <c r="J3589" s="31"/>
      <c r="K3589" s="31"/>
      <c r="L3589" s="31"/>
      <c r="M3589" s="31"/>
      <c r="N3589" s="31"/>
      <c r="O3589" s="31"/>
      <c r="P3589" s="31"/>
      <c r="Q3589" s="31"/>
      <c r="R3589" s="31"/>
    </row>
    <row r="3590" spans="6:18" x14ac:dyDescent="0.25">
      <c r="F3590" s="31"/>
      <c r="G3590" s="31"/>
      <c r="H3590" s="31"/>
      <c r="I3590" s="31"/>
      <c r="J3590" s="31"/>
      <c r="K3590" s="31"/>
      <c r="L3590" s="31"/>
      <c r="M3590" s="31"/>
      <c r="N3590" s="31"/>
      <c r="O3590" s="31"/>
      <c r="P3590" s="31"/>
      <c r="Q3590" s="31"/>
      <c r="R3590" s="31"/>
    </row>
    <row r="3591" spans="6:18" x14ac:dyDescent="0.25">
      <c r="F3591" s="31"/>
      <c r="G3591" s="31"/>
      <c r="H3591" s="31"/>
      <c r="I3591" s="31"/>
      <c r="J3591" s="31"/>
      <c r="K3591" s="31"/>
      <c r="L3591" s="31"/>
      <c r="M3591" s="31"/>
      <c r="N3591" s="31"/>
      <c r="O3591" s="31"/>
      <c r="P3591" s="31"/>
      <c r="Q3591" s="31"/>
      <c r="R3591" s="31"/>
    </row>
    <row r="3592" spans="6:18" x14ac:dyDescent="0.25">
      <c r="F3592" s="31"/>
      <c r="G3592" s="31"/>
      <c r="H3592" s="31"/>
      <c r="I3592" s="31"/>
      <c r="J3592" s="31"/>
      <c r="K3592" s="31"/>
      <c r="L3592" s="31"/>
      <c r="M3592" s="31"/>
      <c r="N3592" s="31"/>
      <c r="O3592" s="31"/>
      <c r="P3592" s="31"/>
      <c r="Q3592" s="31"/>
      <c r="R3592" s="31"/>
    </row>
    <row r="3593" spans="6:18" x14ac:dyDescent="0.25">
      <c r="F3593" s="31"/>
      <c r="G3593" s="31"/>
      <c r="H3593" s="31"/>
      <c r="I3593" s="31"/>
      <c r="J3593" s="31"/>
      <c r="K3593" s="31"/>
      <c r="L3593" s="31"/>
      <c r="M3593" s="31"/>
      <c r="N3593" s="31"/>
      <c r="O3593" s="31"/>
      <c r="P3593" s="31"/>
      <c r="Q3593" s="31"/>
      <c r="R3593" s="31"/>
    </row>
    <row r="3594" spans="6:18" x14ac:dyDescent="0.25">
      <c r="F3594" s="31"/>
      <c r="G3594" s="31"/>
      <c r="H3594" s="31"/>
      <c r="I3594" s="31"/>
      <c r="J3594" s="31"/>
      <c r="K3594" s="31"/>
      <c r="L3594" s="31"/>
      <c r="M3594" s="31"/>
      <c r="N3594" s="31"/>
      <c r="O3594" s="31"/>
      <c r="P3594" s="31"/>
      <c r="Q3594" s="31"/>
      <c r="R3594" s="31"/>
    </row>
    <row r="3595" spans="6:18" x14ac:dyDescent="0.25">
      <c r="F3595" s="31"/>
      <c r="G3595" s="31"/>
      <c r="H3595" s="31"/>
      <c r="I3595" s="31"/>
      <c r="J3595" s="31"/>
      <c r="K3595" s="31"/>
      <c r="L3595" s="31"/>
      <c r="M3595" s="31"/>
      <c r="N3595" s="31"/>
      <c r="O3595" s="31"/>
      <c r="P3595" s="31"/>
      <c r="Q3595" s="31"/>
      <c r="R3595" s="31"/>
    </row>
    <row r="3596" spans="6:18" x14ac:dyDescent="0.25">
      <c r="F3596" s="31"/>
      <c r="G3596" s="31"/>
      <c r="H3596" s="31"/>
      <c r="I3596" s="31"/>
      <c r="J3596" s="31"/>
      <c r="K3596" s="31"/>
      <c r="L3596" s="31"/>
      <c r="M3596" s="31"/>
      <c r="N3596" s="31"/>
      <c r="O3596" s="31"/>
      <c r="P3596" s="31"/>
      <c r="Q3596" s="31"/>
      <c r="R3596" s="31"/>
    </row>
    <row r="3597" spans="6:18" x14ac:dyDescent="0.25">
      <c r="F3597" s="31"/>
      <c r="G3597" s="31"/>
      <c r="H3597" s="31"/>
      <c r="I3597" s="31"/>
      <c r="J3597" s="31"/>
      <c r="K3597" s="31"/>
      <c r="L3597" s="31"/>
      <c r="M3597" s="31"/>
      <c r="N3597" s="31"/>
      <c r="O3597" s="31"/>
      <c r="P3597" s="31"/>
      <c r="Q3597" s="31"/>
      <c r="R3597" s="31"/>
    </row>
    <row r="3598" spans="6:18" x14ac:dyDescent="0.25">
      <c r="F3598" s="31"/>
      <c r="G3598" s="31"/>
      <c r="H3598" s="31"/>
      <c r="I3598" s="31"/>
      <c r="J3598" s="31"/>
      <c r="K3598" s="31"/>
      <c r="L3598" s="31"/>
      <c r="M3598" s="31"/>
      <c r="N3598" s="31"/>
      <c r="O3598" s="31"/>
      <c r="P3598" s="31"/>
      <c r="Q3598" s="31"/>
      <c r="R3598" s="31"/>
    </row>
    <row r="3599" spans="6:18" x14ac:dyDescent="0.25">
      <c r="F3599" s="31"/>
      <c r="G3599" s="31"/>
      <c r="H3599" s="31"/>
      <c r="I3599" s="31"/>
      <c r="J3599" s="31"/>
      <c r="K3599" s="31"/>
      <c r="L3599" s="31"/>
      <c r="M3599" s="31"/>
      <c r="N3599" s="31"/>
      <c r="O3599" s="31"/>
      <c r="P3599" s="31"/>
      <c r="Q3599" s="31"/>
      <c r="R3599" s="31"/>
    </row>
    <row r="3600" spans="6:18" x14ac:dyDescent="0.25">
      <c r="F3600" s="31"/>
      <c r="G3600" s="31"/>
      <c r="H3600" s="31"/>
      <c r="I3600" s="31"/>
      <c r="J3600" s="31"/>
      <c r="K3600" s="31"/>
      <c r="L3600" s="31"/>
      <c r="M3600" s="31"/>
      <c r="N3600" s="31"/>
      <c r="O3600" s="31"/>
      <c r="P3600" s="31"/>
      <c r="Q3600" s="31"/>
      <c r="R3600" s="31"/>
    </row>
    <row r="3601" spans="6:18" x14ac:dyDescent="0.25">
      <c r="F3601" s="31"/>
      <c r="G3601" s="31"/>
      <c r="H3601" s="31"/>
      <c r="I3601" s="31"/>
      <c r="J3601" s="31"/>
      <c r="K3601" s="31"/>
      <c r="L3601" s="31"/>
      <c r="M3601" s="31"/>
      <c r="N3601" s="31"/>
      <c r="O3601" s="31"/>
      <c r="P3601" s="31"/>
      <c r="Q3601" s="31"/>
      <c r="R3601" s="31"/>
    </row>
    <row r="3602" spans="6:18" x14ac:dyDescent="0.25">
      <c r="F3602" s="31"/>
      <c r="G3602" s="31"/>
      <c r="H3602" s="31"/>
      <c r="I3602" s="31"/>
      <c r="J3602" s="31"/>
      <c r="K3602" s="31"/>
      <c r="L3602" s="31"/>
      <c r="M3602" s="31"/>
      <c r="N3602" s="31"/>
      <c r="O3602" s="31"/>
      <c r="P3602" s="31"/>
      <c r="Q3602" s="31"/>
      <c r="R3602" s="31"/>
    </row>
    <row r="3603" spans="6:18" x14ac:dyDescent="0.25">
      <c r="F3603" s="31"/>
      <c r="G3603" s="31"/>
      <c r="H3603" s="31"/>
      <c r="I3603" s="31"/>
      <c r="J3603" s="31"/>
      <c r="K3603" s="31"/>
      <c r="L3603" s="31"/>
      <c r="M3603" s="31"/>
      <c r="N3603" s="31"/>
      <c r="O3603" s="31"/>
      <c r="P3603" s="31"/>
      <c r="Q3603" s="31"/>
      <c r="R3603" s="31"/>
    </row>
    <row r="3604" spans="6:18" x14ac:dyDescent="0.25">
      <c r="F3604" s="31"/>
      <c r="G3604" s="31"/>
      <c r="H3604" s="31"/>
      <c r="I3604" s="31"/>
      <c r="J3604" s="31"/>
      <c r="K3604" s="31"/>
      <c r="L3604" s="31"/>
      <c r="M3604" s="31"/>
      <c r="N3604" s="31"/>
      <c r="O3604" s="31"/>
      <c r="P3604" s="31"/>
      <c r="Q3604" s="31"/>
      <c r="R3604" s="31"/>
    </row>
    <row r="3605" spans="6:18" x14ac:dyDescent="0.25">
      <c r="F3605" s="31"/>
      <c r="G3605" s="31"/>
      <c r="H3605" s="31"/>
      <c r="I3605" s="31"/>
      <c r="J3605" s="31"/>
      <c r="K3605" s="31"/>
      <c r="L3605" s="31"/>
      <c r="M3605" s="31"/>
      <c r="N3605" s="31"/>
      <c r="O3605" s="31"/>
      <c r="P3605" s="31"/>
      <c r="Q3605" s="31"/>
      <c r="R3605" s="31"/>
    </row>
    <row r="3606" spans="6:18" x14ac:dyDescent="0.25">
      <c r="F3606" s="31"/>
      <c r="G3606" s="31"/>
      <c r="H3606" s="31"/>
      <c r="I3606" s="31"/>
      <c r="J3606" s="31"/>
      <c r="K3606" s="31"/>
      <c r="L3606" s="31"/>
      <c r="M3606" s="31"/>
      <c r="N3606" s="31"/>
      <c r="O3606" s="31"/>
      <c r="P3606" s="31"/>
      <c r="Q3606" s="31"/>
      <c r="R3606" s="31"/>
    </row>
    <row r="3607" spans="6:18" x14ac:dyDescent="0.25">
      <c r="F3607" s="31"/>
      <c r="G3607" s="31"/>
      <c r="H3607" s="31"/>
      <c r="I3607" s="31"/>
      <c r="J3607" s="31"/>
      <c r="K3607" s="31"/>
      <c r="L3607" s="31"/>
      <c r="M3607" s="31"/>
      <c r="N3607" s="31"/>
      <c r="O3607" s="31"/>
      <c r="P3607" s="31"/>
      <c r="Q3607" s="31"/>
      <c r="R3607" s="31"/>
    </row>
    <row r="3608" spans="6:18" x14ac:dyDescent="0.25">
      <c r="F3608" s="31"/>
      <c r="G3608" s="31"/>
      <c r="H3608" s="31"/>
      <c r="I3608" s="31"/>
      <c r="J3608" s="31"/>
      <c r="K3608" s="31"/>
      <c r="L3608" s="31"/>
      <c r="M3608" s="31"/>
      <c r="N3608" s="31"/>
      <c r="O3608" s="31"/>
      <c r="P3608" s="31"/>
      <c r="Q3608" s="31"/>
      <c r="R3608" s="31"/>
    </row>
    <row r="3609" spans="6:18" x14ac:dyDescent="0.25">
      <c r="F3609" s="31"/>
      <c r="G3609" s="31"/>
      <c r="H3609" s="31"/>
      <c r="I3609" s="31"/>
      <c r="J3609" s="31"/>
      <c r="K3609" s="31"/>
      <c r="L3609" s="31"/>
      <c r="M3609" s="31"/>
      <c r="N3609" s="31"/>
      <c r="O3609" s="31"/>
      <c r="P3609" s="31"/>
      <c r="Q3609" s="31"/>
      <c r="R3609" s="31"/>
    </row>
    <row r="3610" spans="6:18" x14ac:dyDescent="0.25">
      <c r="F3610" s="31"/>
      <c r="G3610" s="31"/>
      <c r="H3610" s="31"/>
      <c r="I3610" s="31"/>
      <c r="J3610" s="31"/>
      <c r="K3610" s="31"/>
      <c r="L3610" s="31"/>
      <c r="M3610" s="31"/>
      <c r="N3610" s="31"/>
      <c r="O3610" s="31"/>
      <c r="P3610" s="31"/>
      <c r="Q3610" s="31"/>
      <c r="R3610" s="31"/>
    </row>
    <row r="3611" spans="6:18" x14ac:dyDescent="0.25">
      <c r="F3611" s="31"/>
      <c r="G3611" s="31"/>
      <c r="H3611" s="31"/>
      <c r="I3611" s="31"/>
      <c r="J3611" s="31"/>
      <c r="K3611" s="31"/>
      <c r="L3611" s="31"/>
      <c r="M3611" s="31"/>
      <c r="N3611" s="31"/>
      <c r="O3611" s="31"/>
      <c r="P3611" s="31"/>
      <c r="Q3611" s="31"/>
      <c r="R3611" s="31"/>
    </row>
    <row r="3612" spans="6:18" x14ac:dyDescent="0.25">
      <c r="F3612" s="31"/>
      <c r="G3612" s="31"/>
      <c r="H3612" s="31"/>
      <c r="I3612" s="31"/>
      <c r="J3612" s="31"/>
      <c r="K3612" s="31"/>
      <c r="L3612" s="31"/>
      <c r="M3612" s="31"/>
      <c r="N3612" s="31"/>
      <c r="O3612" s="31"/>
      <c r="P3612" s="31"/>
      <c r="Q3612" s="31"/>
      <c r="R3612" s="31"/>
    </row>
    <row r="3613" spans="6:18" x14ac:dyDescent="0.25">
      <c r="F3613" s="31"/>
      <c r="G3613" s="31"/>
      <c r="H3613" s="31"/>
      <c r="I3613" s="31"/>
      <c r="J3613" s="31"/>
      <c r="K3613" s="31"/>
      <c r="L3613" s="31"/>
      <c r="M3613" s="31"/>
      <c r="N3613" s="31"/>
      <c r="O3613" s="31"/>
      <c r="P3613" s="31"/>
      <c r="Q3613" s="31"/>
      <c r="R3613" s="31"/>
    </row>
    <row r="3614" spans="6:18" x14ac:dyDescent="0.25">
      <c r="F3614" s="31"/>
      <c r="G3614" s="31"/>
      <c r="H3614" s="31"/>
      <c r="I3614" s="31"/>
      <c r="J3614" s="31"/>
      <c r="K3614" s="31"/>
      <c r="L3614" s="31"/>
      <c r="M3614" s="31"/>
      <c r="N3614" s="31"/>
      <c r="O3614" s="31"/>
      <c r="P3614" s="31"/>
      <c r="Q3614" s="31"/>
      <c r="R3614" s="31"/>
    </row>
    <row r="3615" spans="6:18" x14ac:dyDescent="0.25">
      <c r="F3615" s="31"/>
      <c r="G3615" s="31"/>
      <c r="H3615" s="31"/>
      <c r="I3615" s="31"/>
      <c r="J3615" s="31"/>
      <c r="K3615" s="31"/>
      <c r="L3615" s="31"/>
      <c r="M3615" s="31"/>
      <c r="N3615" s="31"/>
      <c r="O3615" s="31"/>
      <c r="P3615" s="31"/>
      <c r="Q3615" s="31"/>
      <c r="R3615" s="31"/>
    </row>
    <row r="3616" spans="6:18" x14ac:dyDescent="0.25">
      <c r="F3616" s="31"/>
      <c r="G3616" s="31"/>
      <c r="H3616" s="31"/>
      <c r="I3616" s="31"/>
      <c r="J3616" s="31"/>
      <c r="K3616" s="31"/>
      <c r="L3616" s="31"/>
      <c r="M3616" s="31"/>
      <c r="N3616" s="31"/>
      <c r="O3616" s="31"/>
      <c r="P3616" s="31"/>
      <c r="Q3616" s="31"/>
      <c r="R3616" s="31"/>
    </row>
    <row r="3617" spans="6:18" x14ac:dyDescent="0.25">
      <c r="F3617" s="31"/>
      <c r="G3617" s="31"/>
      <c r="H3617" s="31"/>
      <c r="I3617" s="31"/>
      <c r="J3617" s="31"/>
      <c r="K3617" s="31"/>
      <c r="L3617" s="31"/>
      <c r="M3617" s="31"/>
      <c r="N3617" s="31"/>
      <c r="O3617" s="31"/>
      <c r="P3617" s="31"/>
      <c r="Q3617" s="31"/>
      <c r="R3617" s="31"/>
    </row>
    <row r="3618" spans="6:18" x14ac:dyDescent="0.25">
      <c r="F3618" s="31"/>
      <c r="G3618" s="31"/>
      <c r="H3618" s="31"/>
      <c r="I3618" s="31"/>
      <c r="J3618" s="31"/>
      <c r="K3618" s="31"/>
      <c r="L3618" s="31"/>
      <c r="M3618" s="31"/>
      <c r="N3618" s="31"/>
      <c r="O3618" s="31"/>
      <c r="P3618" s="31"/>
      <c r="Q3618" s="31"/>
      <c r="R3618" s="31"/>
    </row>
    <row r="3619" spans="6:18" x14ac:dyDescent="0.25">
      <c r="F3619" s="31"/>
      <c r="G3619" s="31"/>
      <c r="H3619" s="31"/>
      <c r="I3619" s="31"/>
      <c r="J3619" s="31"/>
      <c r="K3619" s="31"/>
      <c r="L3619" s="31"/>
      <c r="M3619" s="31"/>
      <c r="N3619" s="31"/>
      <c r="O3619" s="31"/>
      <c r="P3619" s="31"/>
      <c r="Q3619" s="31"/>
      <c r="R3619" s="31"/>
    </row>
    <row r="3620" spans="6:18" x14ac:dyDescent="0.25">
      <c r="F3620" s="31"/>
      <c r="G3620" s="31"/>
      <c r="H3620" s="31"/>
      <c r="I3620" s="31"/>
      <c r="J3620" s="31"/>
      <c r="K3620" s="31"/>
      <c r="L3620" s="31"/>
      <c r="M3620" s="31"/>
      <c r="N3620" s="31"/>
      <c r="O3620" s="31"/>
      <c r="P3620" s="31"/>
      <c r="Q3620" s="31"/>
      <c r="R3620" s="31"/>
    </row>
    <row r="3621" spans="6:18" x14ac:dyDescent="0.25">
      <c r="F3621" s="31"/>
      <c r="G3621" s="31"/>
      <c r="H3621" s="31"/>
      <c r="I3621" s="31"/>
      <c r="J3621" s="31"/>
      <c r="K3621" s="31"/>
      <c r="L3621" s="31"/>
      <c r="M3621" s="31"/>
      <c r="N3621" s="31"/>
      <c r="O3621" s="31"/>
      <c r="P3621" s="31"/>
      <c r="Q3621" s="31"/>
      <c r="R3621" s="31"/>
    </row>
    <row r="3622" spans="6:18" x14ac:dyDescent="0.25">
      <c r="F3622" s="31"/>
      <c r="G3622" s="31"/>
      <c r="H3622" s="31"/>
      <c r="I3622" s="31"/>
      <c r="J3622" s="31"/>
      <c r="K3622" s="31"/>
      <c r="L3622" s="31"/>
      <c r="M3622" s="31"/>
      <c r="N3622" s="31"/>
      <c r="O3622" s="31"/>
      <c r="P3622" s="31"/>
      <c r="Q3622" s="31"/>
      <c r="R3622" s="31"/>
    </row>
    <row r="3623" spans="6:18" x14ac:dyDescent="0.25">
      <c r="F3623" s="31"/>
      <c r="G3623" s="31"/>
      <c r="H3623" s="31"/>
      <c r="I3623" s="31"/>
      <c r="J3623" s="31"/>
      <c r="K3623" s="31"/>
      <c r="L3623" s="31"/>
      <c r="M3623" s="31"/>
      <c r="N3623" s="31"/>
      <c r="O3623" s="31"/>
      <c r="P3623" s="31"/>
      <c r="Q3623" s="31"/>
      <c r="R3623" s="31"/>
    </row>
    <row r="3624" spans="6:18" x14ac:dyDescent="0.25">
      <c r="F3624" s="31"/>
      <c r="G3624" s="31"/>
      <c r="H3624" s="31"/>
      <c r="I3624" s="31"/>
      <c r="J3624" s="31"/>
      <c r="K3624" s="31"/>
      <c r="L3624" s="31"/>
      <c r="M3624" s="31"/>
      <c r="N3624" s="31"/>
      <c r="O3624" s="31"/>
      <c r="P3624" s="31"/>
      <c r="Q3624" s="31"/>
      <c r="R3624" s="31"/>
    </row>
    <row r="3625" spans="6:18" x14ac:dyDescent="0.25">
      <c r="F3625" s="31"/>
      <c r="G3625" s="31"/>
      <c r="H3625" s="31"/>
      <c r="I3625" s="31"/>
      <c r="J3625" s="31"/>
      <c r="K3625" s="31"/>
      <c r="L3625" s="31"/>
      <c r="M3625" s="31"/>
      <c r="N3625" s="31"/>
      <c r="O3625" s="31"/>
      <c r="P3625" s="31"/>
      <c r="Q3625" s="31"/>
      <c r="R3625" s="31"/>
    </row>
    <row r="3626" spans="6:18" x14ac:dyDescent="0.25">
      <c r="F3626" s="31"/>
      <c r="G3626" s="31"/>
      <c r="H3626" s="31"/>
      <c r="I3626" s="31"/>
      <c r="J3626" s="31"/>
      <c r="K3626" s="31"/>
      <c r="L3626" s="31"/>
      <c r="M3626" s="31"/>
      <c r="N3626" s="31"/>
      <c r="O3626" s="31"/>
      <c r="P3626" s="31"/>
      <c r="Q3626" s="31"/>
      <c r="R3626" s="31"/>
    </row>
    <row r="3627" spans="6:18" x14ac:dyDescent="0.25">
      <c r="F3627" s="31"/>
      <c r="G3627" s="31"/>
      <c r="H3627" s="31"/>
      <c r="I3627" s="31"/>
      <c r="J3627" s="31"/>
      <c r="K3627" s="31"/>
      <c r="L3627" s="31"/>
      <c r="M3627" s="31"/>
      <c r="N3627" s="31"/>
      <c r="O3627" s="31"/>
      <c r="P3627" s="31"/>
      <c r="Q3627" s="31"/>
      <c r="R3627" s="31"/>
    </row>
    <row r="3628" spans="6:18" x14ac:dyDescent="0.25">
      <c r="F3628" s="31"/>
      <c r="G3628" s="31"/>
      <c r="H3628" s="31"/>
      <c r="I3628" s="31"/>
      <c r="J3628" s="31"/>
      <c r="K3628" s="31"/>
      <c r="L3628" s="31"/>
      <c r="M3628" s="31"/>
      <c r="N3628" s="31"/>
      <c r="O3628" s="31"/>
      <c r="P3628" s="31"/>
      <c r="Q3628" s="31"/>
      <c r="R3628" s="31"/>
    </row>
    <row r="3629" spans="6:18" x14ac:dyDescent="0.25">
      <c r="F3629" s="31"/>
      <c r="G3629" s="31"/>
      <c r="H3629" s="31"/>
      <c r="I3629" s="31"/>
      <c r="J3629" s="31"/>
      <c r="K3629" s="31"/>
      <c r="L3629" s="31"/>
      <c r="M3629" s="31"/>
      <c r="N3629" s="31"/>
      <c r="O3629" s="31"/>
      <c r="P3629" s="31"/>
      <c r="Q3629" s="31"/>
      <c r="R3629" s="31"/>
    </row>
    <row r="3630" spans="6:18" x14ac:dyDescent="0.25">
      <c r="F3630" s="31"/>
      <c r="G3630" s="31"/>
      <c r="H3630" s="31"/>
      <c r="I3630" s="31"/>
      <c r="J3630" s="31"/>
      <c r="K3630" s="31"/>
      <c r="L3630" s="31"/>
      <c r="M3630" s="31"/>
      <c r="N3630" s="31"/>
      <c r="O3630" s="31"/>
      <c r="P3630" s="31"/>
      <c r="Q3630" s="31"/>
      <c r="R3630" s="31"/>
    </row>
    <row r="3631" spans="6:18" x14ac:dyDescent="0.25">
      <c r="F3631" s="31"/>
      <c r="G3631" s="31"/>
      <c r="H3631" s="31"/>
      <c r="I3631" s="31"/>
      <c r="J3631" s="31"/>
      <c r="K3631" s="31"/>
      <c r="L3631" s="31"/>
      <c r="M3631" s="31"/>
      <c r="N3631" s="31"/>
      <c r="O3631" s="31"/>
      <c r="P3631" s="31"/>
      <c r="Q3631" s="31"/>
      <c r="R3631" s="31"/>
    </row>
    <row r="3632" spans="6:18" x14ac:dyDescent="0.25">
      <c r="F3632" s="31"/>
      <c r="G3632" s="31"/>
      <c r="H3632" s="31"/>
      <c r="I3632" s="31"/>
      <c r="J3632" s="31"/>
      <c r="K3632" s="31"/>
      <c r="L3632" s="31"/>
      <c r="M3632" s="31"/>
      <c r="N3632" s="31"/>
      <c r="O3632" s="31"/>
      <c r="P3632" s="31"/>
      <c r="Q3632" s="31"/>
      <c r="R3632" s="31"/>
    </row>
    <row r="3633" spans="6:18" x14ac:dyDescent="0.25">
      <c r="F3633" s="31"/>
      <c r="G3633" s="31"/>
      <c r="H3633" s="31"/>
      <c r="I3633" s="31"/>
      <c r="J3633" s="31"/>
      <c r="K3633" s="31"/>
      <c r="L3633" s="31"/>
      <c r="M3633" s="31"/>
      <c r="N3633" s="31"/>
      <c r="O3633" s="31"/>
      <c r="P3633" s="31"/>
      <c r="Q3633" s="31"/>
      <c r="R3633" s="31"/>
    </row>
    <row r="3634" spans="6:18" x14ac:dyDescent="0.25">
      <c r="F3634" s="31"/>
      <c r="G3634" s="31"/>
      <c r="H3634" s="31"/>
      <c r="I3634" s="31"/>
      <c r="J3634" s="31"/>
      <c r="K3634" s="31"/>
      <c r="L3634" s="31"/>
      <c r="M3634" s="31"/>
      <c r="N3634" s="31"/>
      <c r="O3634" s="31"/>
      <c r="P3634" s="31"/>
      <c r="Q3634" s="31"/>
      <c r="R3634" s="31"/>
    </row>
    <row r="3635" spans="6:18" x14ac:dyDescent="0.25">
      <c r="F3635" s="31"/>
      <c r="G3635" s="31"/>
      <c r="H3635" s="31"/>
      <c r="I3635" s="31"/>
      <c r="J3635" s="31"/>
      <c r="K3635" s="31"/>
      <c r="L3635" s="31"/>
      <c r="M3635" s="31"/>
      <c r="N3635" s="31"/>
      <c r="O3635" s="31"/>
      <c r="P3635" s="31"/>
      <c r="Q3635" s="31"/>
      <c r="R3635" s="31"/>
    </row>
    <row r="3636" spans="6:18" x14ac:dyDescent="0.25">
      <c r="F3636" s="31"/>
      <c r="G3636" s="31"/>
      <c r="H3636" s="31"/>
      <c r="I3636" s="31"/>
      <c r="J3636" s="31"/>
      <c r="K3636" s="31"/>
      <c r="L3636" s="31"/>
      <c r="M3636" s="31"/>
      <c r="N3636" s="31"/>
      <c r="O3636" s="31"/>
      <c r="P3636" s="31"/>
      <c r="Q3636" s="31"/>
      <c r="R3636" s="31"/>
    </row>
    <row r="3637" spans="6:18" x14ac:dyDescent="0.25">
      <c r="F3637" s="31"/>
      <c r="G3637" s="31"/>
      <c r="H3637" s="31"/>
      <c r="I3637" s="31"/>
      <c r="J3637" s="31"/>
      <c r="K3637" s="31"/>
      <c r="L3637" s="31"/>
      <c r="M3637" s="31"/>
      <c r="N3637" s="31"/>
      <c r="O3637" s="31"/>
      <c r="P3637" s="31"/>
      <c r="Q3637" s="31"/>
      <c r="R3637" s="31"/>
    </row>
    <row r="3638" spans="6:18" x14ac:dyDescent="0.25">
      <c r="F3638" s="31"/>
      <c r="G3638" s="31"/>
      <c r="H3638" s="31"/>
      <c r="I3638" s="31"/>
      <c r="J3638" s="31"/>
      <c r="K3638" s="31"/>
      <c r="L3638" s="31"/>
      <c r="M3638" s="31"/>
      <c r="N3638" s="31"/>
      <c r="O3638" s="31"/>
      <c r="P3638" s="31"/>
      <c r="Q3638" s="31"/>
      <c r="R3638" s="31"/>
    </row>
    <row r="3639" spans="6:18" x14ac:dyDescent="0.25">
      <c r="F3639" s="31"/>
      <c r="G3639" s="31"/>
      <c r="H3639" s="31"/>
      <c r="I3639" s="31"/>
      <c r="J3639" s="31"/>
      <c r="K3639" s="31"/>
      <c r="L3639" s="31"/>
      <c r="M3639" s="31"/>
      <c r="N3639" s="31"/>
      <c r="O3639" s="31"/>
      <c r="P3639" s="31"/>
      <c r="Q3639" s="31"/>
      <c r="R3639" s="31"/>
    </row>
    <row r="3640" spans="6:18" x14ac:dyDescent="0.25">
      <c r="F3640" s="31"/>
      <c r="G3640" s="31"/>
      <c r="H3640" s="31"/>
      <c r="I3640" s="31"/>
      <c r="J3640" s="31"/>
      <c r="K3640" s="31"/>
      <c r="L3640" s="31"/>
      <c r="M3640" s="31"/>
      <c r="N3640" s="31"/>
      <c r="O3640" s="31"/>
      <c r="P3640" s="31"/>
      <c r="Q3640" s="31"/>
      <c r="R3640" s="31"/>
    </row>
    <row r="3641" spans="6:18" x14ac:dyDescent="0.25">
      <c r="F3641" s="31"/>
      <c r="G3641" s="31"/>
      <c r="H3641" s="31"/>
      <c r="I3641" s="31"/>
      <c r="J3641" s="31"/>
      <c r="K3641" s="31"/>
      <c r="L3641" s="31"/>
      <c r="M3641" s="31"/>
      <c r="N3641" s="31"/>
      <c r="O3641" s="31"/>
      <c r="P3641" s="31"/>
      <c r="Q3641" s="31"/>
      <c r="R3641" s="31"/>
    </row>
    <row r="3642" spans="6:18" x14ac:dyDescent="0.25">
      <c r="F3642" s="31"/>
      <c r="G3642" s="31"/>
      <c r="H3642" s="31"/>
      <c r="I3642" s="31"/>
      <c r="J3642" s="31"/>
      <c r="K3642" s="31"/>
      <c r="L3642" s="31"/>
      <c r="M3642" s="31"/>
      <c r="N3642" s="31"/>
      <c r="O3642" s="31"/>
      <c r="P3642" s="31"/>
      <c r="Q3642" s="31"/>
      <c r="R3642" s="31"/>
    </row>
    <row r="3643" spans="6:18" x14ac:dyDescent="0.25">
      <c r="F3643" s="31"/>
      <c r="G3643" s="31"/>
      <c r="H3643" s="31"/>
      <c r="I3643" s="31"/>
      <c r="J3643" s="31"/>
      <c r="K3643" s="31"/>
      <c r="L3643" s="31"/>
      <c r="M3643" s="31"/>
      <c r="N3643" s="31"/>
      <c r="O3643" s="31"/>
      <c r="P3643" s="31"/>
      <c r="Q3643" s="31"/>
      <c r="R3643" s="31"/>
    </row>
    <row r="3644" spans="6:18" x14ac:dyDescent="0.25">
      <c r="F3644" s="31"/>
      <c r="G3644" s="31"/>
      <c r="H3644" s="31"/>
      <c r="I3644" s="31"/>
      <c r="J3644" s="31"/>
      <c r="K3644" s="31"/>
      <c r="L3644" s="31"/>
      <c r="M3644" s="31"/>
      <c r="N3644" s="31"/>
      <c r="O3644" s="31"/>
      <c r="P3644" s="31"/>
      <c r="Q3644" s="31"/>
      <c r="R3644" s="31"/>
    </row>
    <row r="3645" spans="6:18" x14ac:dyDescent="0.25">
      <c r="F3645" s="31"/>
      <c r="G3645" s="31"/>
      <c r="H3645" s="31"/>
      <c r="I3645" s="31"/>
      <c r="J3645" s="31"/>
      <c r="K3645" s="31"/>
      <c r="L3645" s="31"/>
      <c r="M3645" s="31"/>
      <c r="N3645" s="31"/>
      <c r="O3645" s="31"/>
      <c r="P3645" s="31"/>
      <c r="Q3645" s="31"/>
      <c r="R3645" s="31"/>
    </row>
    <row r="3646" spans="6:18" x14ac:dyDescent="0.25">
      <c r="F3646" s="31"/>
      <c r="G3646" s="31"/>
      <c r="H3646" s="31"/>
      <c r="I3646" s="31"/>
      <c r="J3646" s="31"/>
      <c r="K3646" s="31"/>
      <c r="L3646" s="31"/>
      <c r="M3646" s="31"/>
      <c r="N3646" s="31"/>
      <c r="O3646" s="31"/>
      <c r="P3646" s="31"/>
      <c r="Q3646" s="31"/>
      <c r="R3646" s="31"/>
    </row>
    <row r="3647" spans="6:18" x14ac:dyDescent="0.25">
      <c r="F3647" s="31"/>
      <c r="G3647" s="31"/>
      <c r="H3647" s="31"/>
      <c r="I3647" s="31"/>
      <c r="J3647" s="31"/>
      <c r="K3647" s="31"/>
      <c r="L3647" s="31"/>
      <c r="M3647" s="31"/>
      <c r="N3647" s="31"/>
      <c r="O3647" s="31"/>
      <c r="P3647" s="31"/>
      <c r="Q3647" s="31"/>
      <c r="R3647" s="31"/>
    </row>
    <row r="3648" spans="6:18" x14ac:dyDescent="0.25">
      <c r="F3648" s="31"/>
      <c r="G3648" s="31"/>
      <c r="H3648" s="31"/>
      <c r="I3648" s="31"/>
      <c r="J3648" s="31"/>
      <c r="K3648" s="31"/>
      <c r="L3648" s="31"/>
      <c r="M3648" s="31"/>
      <c r="N3648" s="31"/>
      <c r="O3648" s="31"/>
      <c r="P3648" s="31"/>
      <c r="Q3648" s="31"/>
      <c r="R3648" s="31"/>
    </row>
    <row r="3649" spans="6:18" x14ac:dyDescent="0.25">
      <c r="F3649" s="31"/>
      <c r="G3649" s="31"/>
      <c r="H3649" s="31"/>
      <c r="I3649" s="31"/>
      <c r="J3649" s="31"/>
      <c r="K3649" s="31"/>
      <c r="L3649" s="31"/>
      <c r="M3649" s="31"/>
      <c r="N3649" s="31"/>
      <c r="O3649" s="31"/>
      <c r="P3649" s="31"/>
      <c r="Q3649" s="31"/>
      <c r="R3649" s="31"/>
    </row>
    <row r="3650" spans="6:18" x14ac:dyDescent="0.25">
      <c r="F3650" s="31"/>
      <c r="G3650" s="31"/>
      <c r="H3650" s="31"/>
      <c r="I3650" s="31"/>
      <c r="J3650" s="31"/>
      <c r="K3650" s="31"/>
      <c r="L3650" s="31"/>
      <c r="M3650" s="31"/>
      <c r="N3650" s="31"/>
      <c r="O3650" s="31"/>
      <c r="P3650" s="31"/>
      <c r="Q3650" s="31"/>
      <c r="R3650" s="31"/>
    </row>
    <row r="3651" spans="6:18" x14ac:dyDescent="0.25">
      <c r="F3651" s="31"/>
      <c r="G3651" s="31"/>
      <c r="H3651" s="31"/>
      <c r="I3651" s="31"/>
      <c r="J3651" s="31"/>
      <c r="K3651" s="31"/>
      <c r="L3651" s="31"/>
      <c r="M3651" s="31"/>
      <c r="N3651" s="31"/>
      <c r="O3651" s="31"/>
      <c r="P3651" s="31"/>
      <c r="Q3651" s="31"/>
      <c r="R3651" s="31"/>
    </row>
    <row r="3652" spans="6:18" x14ac:dyDescent="0.25">
      <c r="F3652" s="31"/>
      <c r="G3652" s="31"/>
      <c r="H3652" s="31"/>
      <c r="I3652" s="31"/>
      <c r="J3652" s="31"/>
      <c r="K3652" s="31"/>
      <c r="L3652" s="31"/>
      <c r="M3652" s="31"/>
      <c r="N3652" s="31"/>
      <c r="O3652" s="31"/>
      <c r="P3652" s="31"/>
      <c r="Q3652" s="31"/>
      <c r="R3652" s="31"/>
    </row>
    <row r="3653" spans="6:18" x14ac:dyDescent="0.25">
      <c r="F3653" s="31"/>
      <c r="G3653" s="31"/>
      <c r="H3653" s="31"/>
      <c r="I3653" s="31"/>
      <c r="J3653" s="31"/>
      <c r="K3653" s="31"/>
      <c r="L3653" s="31"/>
      <c r="M3653" s="31"/>
      <c r="N3653" s="31"/>
      <c r="O3653" s="31"/>
      <c r="P3653" s="31"/>
      <c r="Q3653" s="31"/>
      <c r="R3653" s="31"/>
    </row>
    <row r="3654" spans="6:18" x14ac:dyDescent="0.25">
      <c r="F3654" s="31"/>
      <c r="G3654" s="31"/>
      <c r="H3654" s="31"/>
      <c r="I3654" s="31"/>
      <c r="J3654" s="31"/>
      <c r="K3654" s="31"/>
      <c r="L3654" s="31"/>
      <c r="M3654" s="31"/>
      <c r="N3654" s="31"/>
      <c r="O3654" s="31"/>
      <c r="P3654" s="31"/>
      <c r="Q3654" s="31"/>
      <c r="R3654" s="31"/>
    </row>
    <row r="3655" spans="6:18" x14ac:dyDescent="0.25">
      <c r="F3655" s="31"/>
      <c r="G3655" s="31"/>
      <c r="H3655" s="31"/>
      <c r="I3655" s="31"/>
      <c r="J3655" s="31"/>
      <c r="K3655" s="31"/>
      <c r="L3655" s="31"/>
      <c r="M3655" s="31"/>
      <c r="N3655" s="31"/>
      <c r="O3655" s="31"/>
      <c r="P3655" s="31"/>
      <c r="Q3655" s="31"/>
      <c r="R3655" s="31"/>
    </row>
    <row r="3656" spans="6:18" x14ac:dyDescent="0.25">
      <c r="F3656" s="31"/>
      <c r="G3656" s="31"/>
      <c r="H3656" s="31"/>
      <c r="I3656" s="31"/>
      <c r="J3656" s="31"/>
      <c r="K3656" s="31"/>
      <c r="L3656" s="31"/>
      <c r="M3656" s="31"/>
      <c r="N3656" s="31"/>
      <c r="O3656" s="31"/>
      <c r="P3656" s="31"/>
      <c r="Q3656" s="31"/>
      <c r="R3656" s="31"/>
    </row>
    <row r="3657" spans="6:18" x14ac:dyDescent="0.25">
      <c r="F3657" s="31"/>
      <c r="G3657" s="31"/>
      <c r="H3657" s="31"/>
      <c r="I3657" s="31"/>
      <c r="J3657" s="31"/>
      <c r="K3657" s="31"/>
      <c r="L3657" s="31"/>
      <c r="M3657" s="31"/>
      <c r="N3657" s="31"/>
      <c r="O3657" s="31"/>
      <c r="P3657" s="31"/>
      <c r="Q3657" s="31"/>
      <c r="R3657" s="31"/>
    </row>
    <row r="3658" spans="6:18" x14ac:dyDescent="0.25">
      <c r="F3658" s="31"/>
      <c r="G3658" s="31"/>
      <c r="H3658" s="31"/>
      <c r="I3658" s="31"/>
      <c r="J3658" s="31"/>
      <c r="K3658" s="31"/>
      <c r="L3658" s="31"/>
      <c r="M3658" s="31"/>
      <c r="N3658" s="31"/>
      <c r="O3658" s="31"/>
      <c r="P3658" s="31"/>
      <c r="Q3658" s="31"/>
      <c r="R3658" s="31"/>
    </row>
    <row r="3659" spans="6:18" x14ac:dyDescent="0.25">
      <c r="F3659" s="31"/>
      <c r="G3659" s="31"/>
      <c r="H3659" s="31"/>
      <c r="I3659" s="31"/>
      <c r="J3659" s="31"/>
      <c r="K3659" s="31"/>
      <c r="L3659" s="31"/>
      <c r="M3659" s="31"/>
      <c r="N3659" s="31"/>
      <c r="O3659" s="31"/>
      <c r="P3659" s="31"/>
      <c r="Q3659" s="31"/>
      <c r="R3659" s="31"/>
    </row>
    <row r="3660" spans="6:18" x14ac:dyDescent="0.25">
      <c r="F3660" s="31"/>
      <c r="G3660" s="31"/>
      <c r="H3660" s="31"/>
      <c r="I3660" s="31"/>
      <c r="J3660" s="31"/>
      <c r="K3660" s="31"/>
      <c r="L3660" s="31"/>
      <c r="M3660" s="31"/>
      <c r="N3660" s="31"/>
      <c r="O3660" s="31"/>
      <c r="P3660" s="31"/>
      <c r="Q3660" s="31"/>
      <c r="R3660" s="31"/>
    </row>
    <row r="3661" spans="6:18" x14ac:dyDescent="0.25">
      <c r="F3661" s="31"/>
      <c r="G3661" s="31"/>
      <c r="H3661" s="31"/>
      <c r="I3661" s="31"/>
      <c r="J3661" s="31"/>
      <c r="K3661" s="31"/>
      <c r="L3661" s="31"/>
      <c r="M3661" s="31"/>
      <c r="N3661" s="31"/>
      <c r="O3661" s="31"/>
      <c r="P3661" s="31"/>
      <c r="Q3661" s="31"/>
      <c r="R3661" s="31"/>
    </row>
    <row r="3662" spans="6:18" x14ac:dyDescent="0.25">
      <c r="F3662" s="31"/>
      <c r="G3662" s="31"/>
      <c r="H3662" s="31"/>
      <c r="I3662" s="31"/>
      <c r="J3662" s="31"/>
      <c r="K3662" s="31"/>
      <c r="L3662" s="31"/>
      <c r="M3662" s="31"/>
      <c r="N3662" s="31"/>
      <c r="O3662" s="31"/>
      <c r="P3662" s="31"/>
      <c r="Q3662" s="31"/>
      <c r="R3662" s="31"/>
    </row>
    <row r="3663" spans="6:18" x14ac:dyDescent="0.25">
      <c r="F3663" s="31"/>
      <c r="G3663" s="31"/>
      <c r="H3663" s="31"/>
      <c r="I3663" s="31"/>
      <c r="J3663" s="31"/>
      <c r="K3663" s="31"/>
      <c r="L3663" s="31"/>
      <c r="M3663" s="31"/>
      <c r="N3663" s="31"/>
      <c r="O3663" s="31"/>
      <c r="P3663" s="31"/>
      <c r="Q3663" s="31"/>
      <c r="R3663" s="31"/>
    </row>
    <row r="3664" spans="6:18" x14ac:dyDescent="0.25">
      <c r="F3664" s="31"/>
      <c r="G3664" s="31"/>
      <c r="H3664" s="31"/>
      <c r="I3664" s="31"/>
      <c r="J3664" s="31"/>
      <c r="K3664" s="31"/>
      <c r="L3664" s="31"/>
      <c r="M3664" s="31"/>
      <c r="N3664" s="31"/>
      <c r="O3664" s="31"/>
      <c r="P3664" s="31"/>
      <c r="Q3664" s="31"/>
      <c r="R3664" s="31"/>
    </row>
    <row r="3665" spans="6:18" x14ac:dyDescent="0.25">
      <c r="F3665" s="31"/>
      <c r="G3665" s="31"/>
      <c r="H3665" s="31"/>
      <c r="I3665" s="31"/>
      <c r="J3665" s="31"/>
      <c r="K3665" s="31"/>
      <c r="L3665" s="31"/>
      <c r="M3665" s="31"/>
      <c r="N3665" s="31"/>
      <c r="O3665" s="31"/>
      <c r="P3665" s="31"/>
      <c r="Q3665" s="31"/>
      <c r="R3665" s="31"/>
    </row>
    <row r="3666" spans="6:18" x14ac:dyDescent="0.25">
      <c r="F3666" s="31"/>
      <c r="G3666" s="31"/>
      <c r="H3666" s="31"/>
      <c r="I3666" s="31"/>
      <c r="J3666" s="31"/>
      <c r="K3666" s="31"/>
      <c r="L3666" s="31"/>
      <c r="M3666" s="31"/>
      <c r="N3666" s="31"/>
      <c r="O3666" s="31"/>
      <c r="P3666" s="31"/>
      <c r="Q3666" s="31"/>
      <c r="R3666" s="31"/>
    </row>
    <row r="3667" spans="6:18" x14ac:dyDescent="0.25">
      <c r="F3667" s="31"/>
      <c r="G3667" s="31"/>
      <c r="H3667" s="31"/>
      <c r="I3667" s="31"/>
      <c r="J3667" s="31"/>
      <c r="K3667" s="31"/>
      <c r="L3667" s="31"/>
      <c r="M3667" s="31"/>
      <c r="N3667" s="31"/>
      <c r="O3667" s="31"/>
      <c r="P3667" s="31"/>
      <c r="Q3667" s="31"/>
      <c r="R3667" s="31"/>
    </row>
    <row r="3668" spans="6:18" x14ac:dyDescent="0.25">
      <c r="F3668" s="31"/>
      <c r="G3668" s="31"/>
      <c r="H3668" s="31"/>
      <c r="I3668" s="31"/>
      <c r="J3668" s="31"/>
      <c r="K3668" s="31"/>
      <c r="L3668" s="31"/>
      <c r="M3668" s="31"/>
      <c r="N3668" s="31"/>
      <c r="O3668" s="31"/>
      <c r="P3668" s="31"/>
      <c r="Q3668" s="31"/>
      <c r="R3668" s="31"/>
    </row>
    <row r="3669" spans="6:18" x14ac:dyDescent="0.25">
      <c r="F3669" s="31"/>
      <c r="G3669" s="31"/>
      <c r="H3669" s="31"/>
      <c r="I3669" s="31"/>
      <c r="J3669" s="31"/>
      <c r="K3669" s="31"/>
      <c r="L3669" s="31"/>
      <c r="M3669" s="31"/>
      <c r="N3669" s="31"/>
      <c r="O3669" s="31"/>
      <c r="P3669" s="31"/>
      <c r="Q3669" s="31"/>
      <c r="R3669" s="31"/>
    </row>
    <row r="3670" spans="6:18" x14ac:dyDescent="0.25">
      <c r="F3670" s="31"/>
      <c r="G3670" s="31"/>
      <c r="H3670" s="31"/>
      <c r="I3670" s="31"/>
      <c r="J3670" s="31"/>
      <c r="K3670" s="31"/>
      <c r="L3670" s="31"/>
      <c r="M3670" s="31"/>
      <c r="N3670" s="31"/>
      <c r="O3670" s="31"/>
      <c r="P3670" s="31"/>
      <c r="Q3670" s="31"/>
      <c r="R3670" s="31"/>
    </row>
    <row r="3671" spans="6:18" x14ac:dyDescent="0.25">
      <c r="F3671" s="31"/>
      <c r="G3671" s="31"/>
      <c r="H3671" s="31"/>
      <c r="I3671" s="31"/>
      <c r="J3671" s="31"/>
      <c r="K3671" s="31"/>
      <c r="L3671" s="31"/>
      <c r="M3671" s="31"/>
      <c r="N3671" s="31"/>
      <c r="O3671" s="31"/>
      <c r="P3671" s="31"/>
      <c r="Q3671" s="31"/>
      <c r="R3671" s="31"/>
    </row>
    <row r="3672" spans="6:18" x14ac:dyDescent="0.25">
      <c r="F3672" s="31"/>
      <c r="G3672" s="31"/>
      <c r="H3672" s="31"/>
      <c r="I3672" s="31"/>
      <c r="J3672" s="31"/>
      <c r="K3672" s="31"/>
      <c r="L3672" s="31"/>
      <c r="M3672" s="31"/>
      <c r="N3672" s="31"/>
      <c r="O3672" s="31"/>
      <c r="P3672" s="31"/>
      <c r="Q3672" s="31"/>
      <c r="R3672" s="31"/>
    </row>
    <row r="3673" spans="6:18" x14ac:dyDescent="0.25">
      <c r="F3673" s="31"/>
      <c r="G3673" s="31"/>
      <c r="H3673" s="31"/>
      <c r="I3673" s="31"/>
      <c r="J3673" s="31"/>
      <c r="K3673" s="31"/>
      <c r="L3673" s="31"/>
      <c r="M3673" s="31"/>
      <c r="N3673" s="31"/>
      <c r="O3673" s="31"/>
      <c r="P3673" s="31"/>
      <c r="Q3673" s="31"/>
      <c r="R3673" s="31"/>
    </row>
    <row r="3674" spans="6:18" x14ac:dyDescent="0.25">
      <c r="F3674" s="31"/>
      <c r="G3674" s="31"/>
      <c r="H3674" s="31"/>
      <c r="I3674" s="31"/>
      <c r="J3674" s="31"/>
      <c r="K3674" s="31"/>
      <c r="L3674" s="31"/>
      <c r="M3674" s="31"/>
      <c r="N3674" s="31"/>
      <c r="O3674" s="31"/>
      <c r="P3674" s="31"/>
      <c r="Q3674" s="31"/>
      <c r="R3674" s="31"/>
    </row>
    <row r="3675" spans="6:18" x14ac:dyDescent="0.25">
      <c r="F3675" s="31"/>
      <c r="G3675" s="31"/>
      <c r="H3675" s="31"/>
      <c r="I3675" s="31"/>
      <c r="J3675" s="31"/>
      <c r="K3675" s="31"/>
      <c r="L3675" s="31"/>
      <c r="M3675" s="31"/>
      <c r="N3675" s="31"/>
      <c r="O3675" s="31"/>
      <c r="P3675" s="31"/>
      <c r="Q3675" s="31"/>
      <c r="R3675" s="31"/>
    </row>
    <row r="3676" spans="6:18" x14ac:dyDescent="0.25">
      <c r="F3676" s="31"/>
      <c r="G3676" s="31"/>
      <c r="H3676" s="31"/>
      <c r="I3676" s="31"/>
      <c r="J3676" s="31"/>
      <c r="K3676" s="31"/>
      <c r="L3676" s="31"/>
      <c r="M3676" s="31"/>
      <c r="N3676" s="31"/>
      <c r="O3676" s="31"/>
      <c r="P3676" s="31"/>
      <c r="Q3676" s="31"/>
      <c r="R3676" s="31"/>
    </row>
    <row r="3677" spans="6:18" x14ac:dyDescent="0.25">
      <c r="F3677" s="31"/>
      <c r="G3677" s="31"/>
      <c r="H3677" s="31"/>
      <c r="I3677" s="31"/>
      <c r="J3677" s="31"/>
      <c r="K3677" s="31"/>
      <c r="L3677" s="31"/>
      <c r="M3677" s="31"/>
      <c r="N3677" s="31"/>
      <c r="O3677" s="31"/>
      <c r="P3677" s="31"/>
      <c r="Q3677" s="31"/>
      <c r="R3677" s="31"/>
    </row>
    <row r="3678" spans="6:18" x14ac:dyDescent="0.25">
      <c r="F3678" s="31"/>
      <c r="G3678" s="31"/>
      <c r="H3678" s="31"/>
      <c r="I3678" s="31"/>
      <c r="J3678" s="31"/>
      <c r="K3678" s="31"/>
      <c r="L3678" s="31"/>
      <c r="M3678" s="31"/>
      <c r="N3678" s="31"/>
      <c r="O3678" s="31"/>
      <c r="P3678" s="31"/>
      <c r="Q3678" s="31"/>
      <c r="R3678" s="31"/>
    </row>
    <row r="3679" spans="6:18" x14ac:dyDescent="0.25">
      <c r="F3679" s="31"/>
      <c r="G3679" s="31"/>
      <c r="H3679" s="31"/>
      <c r="I3679" s="31"/>
      <c r="J3679" s="31"/>
      <c r="K3679" s="31"/>
      <c r="L3679" s="31"/>
      <c r="M3679" s="31"/>
      <c r="N3679" s="31"/>
      <c r="O3679" s="31"/>
      <c r="P3679" s="31"/>
      <c r="Q3679" s="31"/>
      <c r="R3679" s="31"/>
    </row>
    <row r="3680" spans="6:18" x14ac:dyDescent="0.25">
      <c r="F3680" s="31"/>
      <c r="G3680" s="31"/>
      <c r="H3680" s="31"/>
      <c r="I3680" s="31"/>
      <c r="J3680" s="31"/>
      <c r="K3680" s="31"/>
      <c r="L3680" s="31"/>
      <c r="M3680" s="31"/>
      <c r="N3680" s="31"/>
      <c r="O3680" s="31"/>
      <c r="P3680" s="31"/>
      <c r="Q3680" s="31"/>
      <c r="R3680" s="31"/>
    </row>
    <row r="3681" spans="6:18" x14ac:dyDescent="0.25">
      <c r="F3681" s="31"/>
      <c r="G3681" s="31"/>
      <c r="H3681" s="31"/>
      <c r="I3681" s="31"/>
      <c r="J3681" s="31"/>
      <c r="K3681" s="31"/>
      <c r="L3681" s="31"/>
      <c r="M3681" s="31"/>
      <c r="N3681" s="31"/>
      <c r="O3681" s="31"/>
      <c r="P3681" s="31"/>
      <c r="Q3681" s="31"/>
      <c r="R3681" s="31"/>
    </row>
    <row r="3682" spans="6:18" x14ac:dyDescent="0.25">
      <c r="F3682" s="31"/>
      <c r="G3682" s="31"/>
      <c r="H3682" s="31"/>
      <c r="I3682" s="31"/>
      <c r="J3682" s="31"/>
      <c r="K3682" s="31"/>
      <c r="L3682" s="31"/>
      <c r="M3682" s="31"/>
      <c r="N3682" s="31"/>
      <c r="O3682" s="31"/>
      <c r="P3682" s="31"/>
      <c r="Q3682" s="31"/>
      <c r="R3682" s="31"/>
    </row>
    <row r="3683" spans="6:18" x14ac:dyDescent="0.25">
      <c r="F3683" s="31"/>
      <c r="G3683" s="31"/>
      <c r="H3683" s="31"/>
      <c r="I3683" s="31"/>
      <c r="J3683" s="31"/>
      <c r="K3683" s="31"/>
      <c r="L3683" s="31"/>
      <c r="M3683" s="31"/>
      <c r="N3683" s="31"/>
      <c r="O3683" s="31"/>
      <c r="P3683" s="31"/>
      <c r="Q3683" s="31"/>
      <c r="R3683" s="31"/>
    </row>
    <row r="3684" spans="6:18" x14ac:dyDescent="0.25">
      <c r="F3684" s="31"/>
      <c r="G3684" s="31"/>
      <c r="H3684" s="31"/>
      <c r="I3684" s="31"/>
      <c r="J3684" s="31"/>
      <c r="K3684" s="31"/>
      <c r="L3684" s="31"/>
      <c r="M3684" s="31"/>
      <c r="N3684" s="31"/>
      <c r="O3684" s="31"/>
      <c r="P3684" s="31"/>
      <c r="Q3684" s="31"/>
      <c r="R3684" s="31"/>
    </row>
    <row r="3685" spans="6:18" x14ac:dyDescent="0.25">
      <c r="F3685" s="31"/>
      <c r="G3685" s="31"/>
      <c r="H3685" s="31"/>
      <c r="I3685" s="31"/>
      <c r="J3685" s="31"/>
      <c r="K3685" s="31"/>
      <c r="L3685" s="31"/>
      <c r="M3685" s="31"/>
      <c r="N3685" s="31"/>
      <c r="O3685" s="31"/>
      <c r="P3685" s="31"/>
      <c r="Q3685" s="31"/>
      <c r="R3685" s="31"/>
    </row>
    <row r="3686" spans="6:18" x14ac:dyDescent="0.25">
      <c r="F3686" s="31"/>
      <c r="G3686" s="31"/>
      <c r="H3686" s="31"/>
      <c r="I3686" s="31"/>
      <c r="J3686" s="31"/>
      <c r="K3686" s="31"/>
      <c r="L3686" s="31"/>
      <c r="M3686" s="31"/>
      <c r="N3686" s="31"/>
      <c r="O3686" s="31"/>
      <c r="P3686" s="31"/>
      <c r="Q3686" s="31"/>
      <c r="R3686" s="31"/>
    </row>
    <row r="3687" spans="6:18" x14ac:dyDescent="0.25">
      <c r="F3687" s="31"/>
      <c r="G3687" s="31"/>
      <c r="H3687" s="31"/>
      <c r="I3687" s="31"/>
      <c r="J3687" s="31"/>
      <c r="K3687" s="31"/>
      <c r="L3687" s="31"/>
      <c r="M3687" s="31"/>
      <c r="N3687" s="31"/>
      <c r="O3687" s="31"/>
      <c r="P3687" s="31"/>
      <c r="Q3687" s="31"/>
      <c r="R3687" s="31"/>
    </row>
    <row r="3688" spans="6:18" x14ac:dyDescent="0.25">
      <c r="F3688" s="31"/>
      <c r="G3688" s="31"/>
      <c r="H3688" s="31"/>
      <c r="I3688" s="31"/>
      <c r="J3688" s="31"/>
      <c r="K3688" s="31"/>
      <c r="L3688" s="31"/>
      <c r="M3688" s="31"/>
      <c r="N3688" s="31"/>
      <c r="O3688" s="31"/>
      <c r="P3688" s="31"/>
      <c r="Q3688" s="31"/>
      <c r="R3688" s="31"/>
    </row>
    <row r="3689" spans="6:18" x14ac:dyDescent="0.25">
      <c r="F3689" s="31"/>
      <c r="G3689" s="31"/>
      <c r="H3689" s="31"/>
      <c r="I3689" s="31"/>
      <c r="J3689" s="31"/>
      <c r="K3689" s="31"/>
      <c r="L3689" s="31"/>
      <c r="M3689" s="31"/>
      <c r="N3689" s="31"/>
      <c r="O3689" s="31"/>
      <c r="P3689" s="31"/>
      <c r="Q3689" s="31"/>
      <c r="R3689" s="31"/>
    </row>
    <row r="3690" spans="6:18" x14ac:dyDescent="0.25">
      <c r="F3690" s="31"/>
      <c r="G3690" s="31"/>
      <c r="H3690" s="31"/>
      <c r="I3690" s="31"/>
      <c r="J3690" s="31"/>
      <c r="K3690" s="31"/>
      <c r="L3690" s="31"/>
      <c r="M3690" s="31"/>
      <c r="N3690" s="31"/>
      <c r="O3690" s="31"/>
      <c r="P3690" s="31"/>
      <c r="Q3690" s="31"/>
      <c r="R3690" s="31"/>
    </row>
    <row r="3691" spans="6:18" x14ac:dyDescent="0.25">
      <c r="F3691" s="31"/>
      <c r="G3691" s="31"/>
      <c r="H3691" s="31"/>
      <c r="I3691" s="31"/>
      <c r="J3691" s="31"/>
      <c r="K3691" s="31"/>
      <c r="L3691" s="31"/>
      <c r="M3691" s="31"/>
      <c r="N3691" s="31"/>
      <c r="O3691" s="31"/>
      <c r="P3691" s="31"/>
      <c r="Q3691" s="31"/>
      <c r="R3691" s="31"/>
    </row>
    <row r="3692" spans="6:18" x14ac:dyDescent="0.25">
      <c r="F3692" s="31"/>
      <c r="G3692" s="31"/>
      <c r="H3692" s="31"/>
      <c r="I3692" s="31"/>
      <c r="J3692" s="31"/>
      <c r="K3692" s="31"/>
      <c r="L3692" s="31"/>
      <c r="M3692" s="31"/>
      <c r="N3692" s="31"/>
      <c r="O3692" s="31"/>
      <c r="P3692" s="31"/>
      <c r="Q3692" s="31"/>
      <c r="R3692" s="31"/>
    </row>
    <row r="3693" spans="6:18" x14ac:dyDescent="0.25">
      <c r="F3693" s="31"/>
      <c r="G3693" s="31"/>
      <c r="H3693" s="31"/>
      <c r="I3693" s="31"/>
      <c r="J3693" s="31"/>
      <c r="K3693" s="31"/>
      <c r="L3693" s="31"/>
      <c r="M3693" s="31"/>
      <c r="N3693" s="31"/>
      <c r="O3693" s="31"/>
      <c r="P3693" s="31"/>
      <c r="Q3693" s="31"/>
      <c r="R3693" s="31"/>
    </row>
    <row r="3694" spans="6:18" x14ac:dyDescent="0.25">
      <c r="F3694" s="31"/>
      <c r="G3694" s="31"/>
      <c r="H3694" s="31"/>
      <c r="I3694" s="31"/>
      <c r="J3694" s="31"/>
      <c r="K3694" s="31"/>
      <c r="L3694" s="31"/>
      <c r="M3694" s="31"/>
      <c r="N3694" s="31"/>
      <c r="O3694" s="31"/>
      <c r="P3694" s="31"/>
      <c r="Q3694" s="31"/>
      <c r="R3694" s="31"/>
    </row>
    <row r="3695" spans="6:18" x14ac:dyDescent="0.25">
      <c r="F3695" s="31"/>
      <c r="G3695" s="31"/>
      <c r="H3695" s="31"/>
      <c r="I3695" s="31"/>
      <c r="J3695" s="31"/>
      <c r="K3695" s="31"/>
      <c r="L3695" s="31"/>
      <c r="M3695" s="31"/>
      <c r="N3695" s="31"/>
      <c r="O3695" s="31"/>
      <c r="P3695" s="31"/>
      <c r="Q3695" s="31"/>
      <c r="R3695" s="31"/>
    </row>
    <row r="3696" spans="6:18" x14ac:dyDescent="0.25">
      <c r="F3696" s="31"/>
      <c r="G3696" s="31"/>
      <c r="H3696" s="31"/>
      <c r="I3696" s="31"/>
      <c r="J3696" s="31"/>
      <c r="K3696" s="31"/>
      <c r="L3696" s="31"/>
      <c r="M3696" s="31"/>
      <c r="N3696" s="31"/>
      <c r="O3696" s="31"/>
      <c r="P3696" s="31"/>
      <c r="Q3696" s="31"/>
      <c r="R3696" s="31"/>
    </row>
    <row r="3697" spans="6:18" x14ac:dyDescent="0.25">
      <c r="F3697" s="31"/>
      <c r="G3697" s="31"/>
      <c r="H3697" s="31"/>
      <c r="I3697" s="31"/>
      <c r="J3697" s="31"/>
      <c r="K3697" s="31"/>
      <c r="L3697" s="31"/>
      <c r="M3697" s="31"/>
      <c r="N3697" s="31"/>
      <c r="O3697" s="31"/>
      <c r="P3697" s="31"/>
      <c r="Q3697" s="31"/>
      <c r="R3697" s="31"/>
    </row>
    <row r="3698" spans="6:18" x14ac:dyDescent="0.25">
      <c r="F3698" s="31"/>
      <c r="G3698" s="31"/>
      <c r="H3698" s="31"/>
      <c r="I3698" s="31"/>
      <c r="J3698" s="31"/>
      <c r="K3698" s="31"/>
      <c r="L3698" s="31"/>
      <c r="M3698" s="31"/>
      <c r="N3698" s="31"/>
      <c r="O3698" s="31"/>
      <c r="P3698" s="31"/>
      <c r="Q3698" s="31"/>
      <c r="R3698" s="31"/>
    </row>
    <row r="3699" spans="6:18" x14ac:dyDescent="0.25">
      <c r="F3699" s="31"/>
      <c r="G3699" s="31"/>
      <c r="H3699" s="31"/>
      <c r="I3699" s="31"/>
      <c r="J3699" s="31"/>
      <c r="K3699" s="31"/>
      <c r="L3699" s="31"/>
      <c r="M3699" s="31"/>
      <c r="N3699" s="31"/>
      <c r="O3699" s="31"/>
      <c r="P3699" s="31"/>
      <c r="Q3699" s="31"/>
      <c r="R3699" s="31"/>
    </row>
    <row r="3700" spans="6:18" x14ac:dyDescent="0.25">
      <c r="F3700" s="31"/>
      <c r="G3700" s="31"/>
      <c r="H3700" s="31"/>
      <c r="I3700" s="31"/>
      <c r="J3700" s="31"/>
      <c r="K3700" s="31"/>
      <c r="L3700" s="31"/>
      <c r="M3700" s="31"/>
      <c r="N3700" s="31"/>
      <c r="O3700" s="31"/>
      <c r="P3700" s="31"/>
      <c r="Q3700" s="31"/>
      <c r="R3700" s="31"/>
    </row>
    <row r="3701" spans="6:18" x14ac:dyDescent="0.25">
      <c r="F3701" s="31"/>
      <c r="G3701" s="31"/>
      <c r="H3701" s="31"/>
      <c r="I3701" s="31"/>
      <c r="J3701" s="31"/>
      <c r="K3701" s="31"/>
      <c r="L3701" s="31"/>
      <c r="M3701" s="31"/>
      <c r="N3701" s="31"/>
      <c r="O3701" s="31"/>
      <c r="P3701" s="31"/>
      <c r="Q3701" s="31"/>
      <c r="R3701" s="31"/>
    </row>
    <row r="3702" spans="6:18" x14ac:dyDescent="0.25">
      <c r="F3702" s="31"/>
      <c r="G3702" s="31"/>
      <c r="H3702" s="31"/>
      <c r="I3702" s="31"/>
      <c r="J3702" s="31"/>
      <c r="K3702" s="31"/>
      <c r="L3702" s="31"/>
      <c r="M3702" s="31"/>
      <c r="N3702" s="31"/>
      <c r="O3702" s="31"/>
      <c r="P3702" s="31"/>
      <c r="Q3702" s="31"/>
      <c r="R3702" s="31"/>
    </row>
    <row r="3703" spans="6:18" x14ac:dyDescent="0.25">
      <c r="F3703" s="31"/>
      <c r="G3703" s="31"/>
      <c r="H3703" s="31"/>
      <c r="I3703" s="31"/>
      <c r="J3703" s="31"/>
      <c r="K3703" s="31"/>
      <c r="L3703" s="31"/>
      <c r="M3703" s="31"/>
      <c r="N3703" s="31"/>
      <c r="O3703" s="31"/>
      <c r="P3703" s="31"/>
      <c r="Q3703" s="31"/>
      <c r="R3703" s="31"/>
    </row>
    <row r="3704" spans="6:18" x14ac:dyDescent="0.25">
      <c r="F3704" s="31"/>
      <c r="G3704" s="31"/>
      <c r="H3704" s="31"/>
      <c r="I3704" s="31"/>
      <c r="J3704" s="31"/>
      <c r="K3704" s="31"/>
      <c r="L3704" s="31"/>
      <c r="M3704" s="31"/>
      <c r="N3704" s="31"/>
      <c r="O3704" s="31"/>
      <c r="P3704" s="31"/>
      <c r="Q3704" s="31"/>
      <c r="R3704" s="31"/>
    </row>
    <row r="3705" spans="6:18" x14ac:dyDescent="0.25">
      <c r="F3705" s="31"/>
      <c r="G3705" s="31"/>
      <c r="H3705" s="31"/>
      <c r="I3705" s="31"/>
      <c r="J3705" s="31"/>
      <c r="K3705" s="31"/>
      <c r="L3705" s="31"/>
      <c r="M3705" s="31"/>
      <c r="N3705" s="31"/>
      <c r="O3705" s="31"/>
      <c r="P3705" s="31"/>
      <c r="Q3705" s="31"/>
      <c r="R3705" s="31"/>
    </row>
    <row r="3706" spans="6:18" x14ac:dyDescent="0.25">
      <c r="F3706" s="31"/>
      <c r="G3706" s="31"/>
      <c r="H3706" s="31"/>
      <c r="I3706" s="31"/>
      <c r="J3706" s="31"/>
      <c r="K3706" s="31"/>
      <c r="L3706" s="31"/>
      <c r="M3706" s="31"/>
      <c r="N3706" s="31"/>
      <c r="O3706" s="31"/>
      <c r="P3706" s="31"/>
      <c r="Q3706" s="31"/>
      <c r="R3706" s="31"/>
    </row>
    <row r="3707" spans="6:18" x14ac:dyDescent="0.25">
      <c r="F3707" s="31"/>
      <c r="G3707" s="31"/>
      <c r="H3707" s="31"/>
      <c r="I3707" s="31"/>
      <c r="J3707" s="31"/>
      <c r="K3707" s="31"/>
      <c r="L3707" s="31"/>
      <c r="M3707" s="31"/>
      <c r="N3707" s="31"/>
      <c r="O3707" s="31"/>
      <c r="P3707" s="31"/>
      <c r="Q3707" s="31"/>
      <c r="R3707" s="31"/>
    </row>
    <row r="3708" spans="6:18" x14ac:dyDescent="0.25">
      <c r="F3708" s="31"/>
      <c r="G3708" s="31"/>
      <c r="H3708" s="31"/>
      <c r="I3708" s="31"/>
      <c r="J3708" s="31"/>
      <c r="K3708" s="31"/>
      <c r="L3708" s="31"/>
      <c r="M3708" s="31"/>
      <c r="N3708" s="31"/>
      <c r="O3708" s="31"/>
      <c r="P3708" s="31"/>
      <c r="Q3708" s="31"/>
      <c r="R3708" s="31"/>
    </row>
    <row r="3709" spans="6:18" x14ac:dyDescent="0.25">
      <c r="F3709" s="31"/>
      <c r="G3709" s="31"/>
      <c r="H3709" s="31"/>
      <c r="I3709" s="31"/>
      <c r="J3709" s="31"/>
      <c r="K3709" s="31"/>
      <c r="L3709" s="31"/>
      <c r="M3709" s="31"/>
      <c r="N3709" s="31"/>
      <c r="O3709" s="31"/>
      <c r="P3709" s="31"/>
      <c r="Q3709" s="31"/>
      <c r="R3709" s="31"/>
    </row>
    <row r="3710" spans="6:18" x14ac:dyDescent="0.25">
      <c r="F3710" s="31"/>
      <c r="G3710" s="31"/>
      <c r="H3710" s="31"/>
      <c r="I3710" s="31"/>
      <c r="J3710" s="31"/>
      <c r="K3710" s="31"/>
      <c r="L3710" s="31"/>
      <c r="M3710" s="31"/>
      <c r="N3710" s="31"/>
      <c r="O3710" s="31"/>
      <c r="P3710" s="31"/>
      <c r="Q3710" s="31"/>
      <c r="R3710" s="31"/>
    </row>
    <row r="3711" spans="6:18" x14ac:dyDescent="0.25">
      <c r="F3711" s="31"/>
      <c r="G3711" s="31"/>
      <c r="H3711" s="31"/>
      <c r="I3711" s="31"/>
      <c r="J3711" s="31"/>
      <c r="K3711" s="31"/>
      <c r="L3711" s="31"/>
      <c r="M3711" s="31"/>
      <c r="N3711" s="31"/>
      <c r="O3711" s="31"/>
      <c r="P3711" s="31"/>
      <c r="Q3711" s="31"/>
      <c r="R3711" s="31"/>
    </row>
    <row r="3712" spans="6:18" x14ac:dyDescent="0.25">
      <c r="F3712" s="31"/>
      <c r="G3712" s="31"/>
      <c r="H3712" s="31"/>
      <c r="I3712" s="31"/>
      <c r="J3712" s="31"/>
      <c r="K3712" s="31"/>
      <c r="L3712" s="31"/>
      <c r="M3712" s="31"/>
      <c r="N3712" s="31"/>
      <c r="O3712" s="31"/>
      <c r="P3712" s="31"/>
      <c r="Q3712" s="31"/>
      <c r="R3712" s="31"/>
    </row>
    <row r="3713" spans="6:18" x14ac:dyDescent="0.25">
      <c r="F3713" s="31"/>
      <c r="G3713" s="31"/>
      <c r="H3713" s="31"/>
      <c r="I3713" s="31"/>
      <c r="J3713" s="31"/>
      <c r="K3713" s="31"/>
      <c r="L3713" s="31"/>
      <c r="M3713" s="31"/>
      <c r="N3713" s="31"/>
      <c r="O3713" s="31"/>
      <c r="P3713" s="31"/>
      <c r="Q3713" s="31"/>
      <c r="R3713" s="31"/>
    </row>
    <row r="3714" spans="6:18" x14ac:dyDescent="0.25">
      <c r="F3714" s="31"/>
      <c r="G3714" s="31"/>
      <c r="H3714" s="31"/>
      <c r="I3714" s="31"/>
      <c r="J3714" s="31"/>
      <c r="K3714" s="31"/>
      <c r="L3714" s="31"/>
      <c r="M3714" s="31"/>
      <c r="N3714" s="31"/>
      <c r="O3714" s="31"/>
      <c r="P3714" s="31"/>
      <c r="Q3714" s="31"/>
      <c r="R3714" s="31"/>
    </row>
    <row r="3715" spans="6:18" x14ac:dyDescent="0.25">
      <c r="F3715" s="31"/>
      <c r="G3715" s="31"/>
      <c r="H3715" s="31"/>
      <c r="I3715" s="31"/>
      <c r="J3715" s="31"/>
      <c r="K3715" s="31"/>
      <c r="L3715" s="31"/>
      <c r="M3715" s="31"/>
      <c r="N3715" s="31"/>
      <c r="O3715" s="31"/>
      <c r="P3715" s="31"/>
      <c r="Q3715" s="31"/>
      <c r="R3715" s="31"/>
    </row>
    <row r="3716" spans="6:18" x14ac:dyDescent="0.25">
      <c r="F3716" s="31"/>
      <c r="G3716" s="31"/>
      <c r="H3716" s="31"/>
      <c r="I3716" s="31"/>
      <c r="J3716" s="31"/>
      <c r="K3716" s="31"/>
      <c r="L3716" s="31"/>
      <c r="M3716" s="31"/>
      <c r="N3716" s="31"/>
      <c r="O3716" s="31"/>
      <c r="P3716" s="31"/>
      <c r="Q3716" s="31"/>
      <c r="R3716" s="31"/>
    </row>
    <row r="3717" spans="6:18" x14ac:dyDescent="0.25">
      <c r="F3717" s="31"/>
      <c r="G3717" s="31"/>
      <c r="H3717" s="31"/>
      <c r="I3717" s="31"/>
      <c r="J3717" s="31"/>
      <c r="K3717" s="31"/>
      <c r="L3717" s="31"/>
      <c r="M3717" s="31"/>
      <c r="N3717" s="31"/>
      <c r="O3717" s="31"/>
      <c r="P3717" s="31"/>
      <c r="Q3717" s="31"/>
      <c r="R3717" s="31"/>
    </row>
    <row r="3718" spans="6:18" x14ac:dyDescent="0.25">
      <c r="F3718" s="31"/>
      <c r="G3718" s="31"/>
      <c r="H3718" s="31"/>
      <c r="I3718" s="31"/>
      <c r="J3718" s="31"/>
      <c r="K3718" s="31"/>
      <c r="L3718" s="31"/>
      <c r="M3718" s="31"/>
      <c r="N3718" s="31"/>
      <c r="O3718" s="31"/>
      <c r="P3718" s="31"/>
      <c r="Q3718" s="31"/>
      <c r="R3718" s="31"/>
    </row>
    <row r="3719" spans="6:18" x14ac:dyDescent="0.25">
      <c r="F3719" s="31"/>
      <c r="G3719" s="31"/>
      <c r="H3719" s="31"/>
      <c r="I3719" s="31"/>
      <c r="J3719" s="31"/>
      <c r="K3719" s="31"/>
      <c r="L3719" s="31"/>
      <c r="M3719" s="31"/>
      <c r="N3719" s="31"/>
      <c r="O3719" s="31"/>
      <c r="P3719" s="31"/>
      <c r="Q3719" s="31"/>
      <c r="R3719" s="31"/>
    </row>
    <row r="3720" spans="6:18" x14ac:dyDescent="0.25">
      <c r="F3720" s="31"/>
      <c r="G3720" s="31"/>
      <c r="H3720" s="31"/>
      <c r="I3720" s="31"/>
      <c r="J3720" s="31"/>
      <c r="K3720" s="31"/>
      <c r="L3720" s="31"/>
      <c r="M3720" s="31"/>
      <c r="N3720" s="31"/>
      <c r="O3720" s="31"/>
      <c r="P3720" s="31"/>
      <c r="Q3720" s="31"/>
      <c r="R3720" s="31"/>
    </row>
    <row r="3721" spans="6:18" x14ac:dyDescent="0.25">
      <c r="F3721" s="31"/>
      <c r="G3721" s="31"/>
      <c r="H3721" s="31"/>
      <c r="I3721" s="31"/>
      <c r="J3721" s="31"/>
      <c r="K3721" s="31"/>
      <c r="L3721" s="31"/>
      <c r="M3721" s="31"/>
      <c r="N3721" s="31"/>
      <c r="O3721" s="31"/>
      <c r="P3721" s="31"/>
      <c r="Q3721" s="31"/>
      <c r="R3721" s="31"/>
    </row>
    <row r="3722" spans="6:18" x14ac:dyDescent="0.25">
      <c r="F3722" s="31"/>
      <c r="G3722" s="31"/>
      <c r="H3722" s="31"/>
      <c r="I3722" s="31"/>
      <c r="J3722" s="31"/>
      <c r="K3722" s="31"/>
      <c r="L3722" s="31"/>
      <c r="M3722" s="31"/>
      <c r="N3722" s="31"/>
      <c r="O3722" s="31"/>
      <c r="P3722" s="31"/>
      <c r="Q3722" s="31"/>
      <c r="R3722" s="31"/>
    </row>
    <row r="3723" spans="6:18" x14ac:dyDescent="0.25">
      <c r="F3723" s="31"/>
      <c r="G3723" s="31"/>
      <c r="H3723" s="31"/>
      <c r="I3723" s="31"/>
      <c r="J3723" s="31"/>
      <c r="K3723" s="31"/>
      <c r="L3723" s="31"/>
      <c r="M3723" s="31"/>
      <c r="N3723" s="31"/>
      <c r="O3723" s="31"/>
      <c r="P3723" s="31"/>
      <c r="Q3723" s="31"/>
      <c r="R3723" s="31"/>
    </row>
    <row r="3724" spans="6:18" x14ac:dyDescent="0.25">
      <c r="F3724" s="31"/>
      <c r="G3724" s="31"/>
      <c r="H3724" s="31"/>
      <c r="I3724" s="31"/>
      <c r="J3724" s="31"/>
      <c r="K3724" s="31"/>
      <c r="L3724" s="31"/>
      <c r="M3724" s="31"/>
      <c r="N3724" s="31"/>
      <c r="O3724" s="31"/>
      <c r="P3724" s="31"/>
      <c r="Q3724" s="31"/>
      <c r="R3724" s="31"/>
    </row>
    <row r="3725" spans="6:18" x14ac:dyDescent="0.25">
      <c r="F3725" s="31"/>
      <c r="G3725" s="31"/>
      <c r="H3725" s="31"/>
      <c r="I3725" s="31"/>
      <c r="J3725" s="31"/>
      <c r="K3725" s="31"/>
      <c r="L3725" s="31"/>
      <c r="M3725" s="31"/>
      <c r="N3725" s="31"/>
      <c r="O3725" s="31"/>
      <c r="P3725" s="31"/>
      <c r="Q3725" s="31"/>
      <c r="R3725" s="31"/>
    </row>
    <row r="3726" spans="6:18" x14ac:dyDescent="0.25">
      <c r="F3726" s="31"/>
      <c r="G3726" s="31"/>
      <c r="H3726" s="31"/>
      <c r="I3726" s="31"/>
      <c r="J3726" s="31"/>
      <c r="K3726" s="31"/>
      <c r="L3726" s="31"/>
      <c r="M3726" s="31"/>
      <c r="N3726" s="31"/>
      <c r="O3726" s="31"/>
      <c r="P3726" s="31"/>
      <c r="Q3726" s="31"/>
      <c r="R3726" s="31"/>
    </row>
    <row r="3727" spans="6:18" x14ac:dyDescent="0.25">
      <c r="F3727" s="31"/>
      <c r="G3727" s="31"/>
      <c r="H3727" s="31"/>
      <c r="I3727" s="31"/>
      <c r="J3727" s="31"/>
      <c r="K3727" s="31"/>
      <c r="L3727" s="31"/>
      <c r="M3727" s="31"/>
      <c r="N3727" s="31"/>
      <c r="O3727" s="31"/>
      <c r="P3727" s="31"/>
      <c r="Q3727" s="31"/>
      <c r="R3727" s="31"/>
    </row>
    <row r="3728" spans="6:18" x14ac:dyDescent="0.25">
      <c r="F3728" s="31"/>
      <c r="G3728" s="31"/>
      <c r="H3728" s="31"/>
      <c r="I3728" s="31"/>
      <c r="J3728" s="31"/>
      <c r="K3728" s="31"/>
      <c r="L3728" s="31"/>
      <c r="M3728" s="31"/>
      <c r="N3728" s="31"/>
      <c r="O3728" s="31"/>
      <c r="P3728" s="31"/>
      <c r="Q3728" s="31"/>
      <c r="R3728" s="31"/>
    </row>
    <row r="3729" spans="6:18" x14ac:dyDescent="0.25">
      <c r="F3729" s="31"/>
      <c r="G3729" s="31"/>
      <c r="H3729" s="31"/>
      <c r="I3729" s="31"/>
      <c r="J3729" s="31"/>
      <c r="K3729" s="31"/>
      <c r="L3729" s="31"/>
      <c r="M3729" s="31"/>
      <c r="N3729" s="31"/>
      <c r="O3729" s="31"/>
      <c r="P3729" s="31"/>
      <c r="Q3729" s="31"/>
      <c r="R3729" s="31"/>
    </row>
    <row r="3730" spans="6:18" x14ac:dyDescent="0.25">
      <c r="F3730" s="31"/>
      <c r="G3730" s="31"/>
      <c r="H3730" s="31"/>
      <c r="I3730" s="31"/>
      <c r="J3730" s="31"/>
      <c r="K3730" s="31"/>
      <c r="L3730" s="31"/>
      <c r="M3730" s="31"/>
      <c r="N3730" s="31"/>
      <c r="O3730" s="31"/>
      <c r="P3730" s="31"/>
      <c r="Q3730" s="31"/>
      <c r="R3730" s="31"/>
    </row>
    <row r="3731" spans="6:18" x14ac:dyDescent="0.25">
      <c r="F3731" s="31"/>
      <c r="G3731" s="31"/>
      <c r="H3731" s="31"/>
      <c r="I3731" s="31"/>
      <c r="J3731" s="31"/>
      <c r="K3731" s="31"/>
      <c r="L3731" s="31"/>
      <c r="M3731" s="31"/>
      <c r="N3731" s="31"/>
      <c r="O3731" s="31"/>
      <c r="P3731" s="31"/>
      <c r="Q3731" s="31"/>
      <c r="R3731" s="31"/>
    </row>
    <row r="3732" spans="6:18" x14ac:dyDescent="0.25">
      <c r="F3732" s="31"/>
      <c r="G3732" s="31"/>
      <c r="H3732" s="31"/>
      <c r="I3732" s="31"/>
      <c r="J3732" s="31"/>
      <c r="K3732" s="31"/>
      <c r="L3732" s="31"/>
      <c r="M3732" s="31"/>
      <c r="N3732" s="31"/>
      <c r="O3732" s="31"/>
      <c r="P3732" s="31"/>
      <c r="Q3732" s="31"/>
      <c r="R3732" s="31"/>
    </row>
    <row r="3733" spans="6:18" x14ac:dyDescent="0.25">
      <c r="F3733" s="31"/>
      <c r="G3733" s="31"/>
      <c r="H3733" s="31"/>
      <c r="I3733" s="31"/>
      <c r="J3733" s="31"/>
      <c r="K3733" s="31"/>
      <c r="L3733" s="31"/>
      <c r="M3733" s="31"/>
      <c r="N3733" s="31"/>
      <c r="O3733" s="31"/>
      <c r="P3733" s="31"/>
      <c r="Q3733" s="31"/>
      <c r="R3733" s="31"/>
    </row>
    <row r="3734" spans="6:18" x14ac:dyDescent="0.25">
      <c r="F3734" s="31"/>
      <c r="G3734" s="31"/>
      <c r="H3734" s="31"/>
      <c r="I3734" s="31"/>
      <c r="J3734" s="31"/>
      <c r="K3734" s="31"/>
      <c r="L3734" s="31"/>
      <c r="M3734" s="31"/>
      <c r="N3734" s="31"/>
      <c r="O3734" s="31"/>
      <c r="P3734" s="31"/>
      <c r="Q3734" s="31"/>
      <c r="R3734" s="31"/>
    </row>
    <row r="3735" spans="6:18" x14ac:dyDescent="0.25">
      <c r="F3735" s="31"/>
      <c r="G3735" s="31"/>
      <c r="H3735" s="31"/>
      <c r="I3735" s="31"/>
      <c r="J3735" s="31"/>
      <c r="K3735" s="31"/>
      <c r="L3735" s="31"/>
      <c r="M3735" s="31"/>
      <c r="N3735" s="31"/>
      <c r="O3735" s="31"/>
      <c r="P3735" s="31"/>
      <c r="Q3735" s="31"/>
      <c r="R3735" s="31"/>
    </row>
    <row r="3736" spans="6:18" x14ac:dyDescent="0.25">
      <c r="F3736" s="31"/>
      <c r="G3736" s="31"/>
      <c r="H3736" s="31"/>
      <c r="I3736" s="31"/>
      <c r="J3736" s="31"/>
      <c r="K3736" s="31"/>
      <c r="L3736" s="31"/>
      <c r="M3736" s="31"/>
      <c r="N3736" s="31"/>
      <c r="O3736" s="31"/>
      <c r="P3736" s="31"/>
      <c r="Q3736" s="31"/>
      <c r="R3736" s="31"/>
    </row>
    <row r="3737" spans="6:18" x14ac:dyDescent="0.25">
      <c r="F3737" s="31"/>
      <c r="G3737" s="31"/>
      <c r="H3737" s="31"/>
      <c r="I3737" s="31"/>
      <c r="J3737" s="31"/>
      <c r="K3737" s="31"/>
      <c r="L3737" s="31"/>
      <c r="M3737" s="31"/>
      <c r="N3737" s="31"/>
      <c r="O3737" s="31"/>
      <c r="P3737" s="31"/>
      <c r="Q3737" s="31"/>
      <c r="R3737" s="31"/>
    </row>
    <row r="3738" spans="6:18" x14ac:dyDescent="0.25">
      <c r="F3738" s="31"/>
      <c r="G3738" s="31"/>
      <c r="H3738" s="31"/>
      <c r="I3738" s="31"/>
      <c r="J3738" s="31"/>
      <c r="K3738" s="31"/>
      <c r="L3738" s="31"/>
      <c r="M3738" s="31"/>
      <c r="N3738" s="31"/>
      <c r="O3738" s="31"/>
      <c r="P3738" s="31"/>
      <c r="Q3738" s="31"/>
      <c r="R3738" s="31"/>
    </row>
    <row r="3739" spans="6:18" x14ac:dyDescent="0.25">
      <c r="F3739" s="31"/>
      <c r="G3739" s="31"/>
      <c r="H3739" s="31"/>
      <c r="I3739" s="31"/>
      <c r="J3739" s="31"/>
      <c r="K3739" s="31"/>
      <c r="L3739" s="31"/>
      <c r="M3739" s="31"/>
      <c r="N3739" s="31"/>
      <c r="O3739" s="31"/>
      <c r="P3739" s="31"/>
      <c r="Q3739" s="31"/>
      <c r="R3739" s="31"/>
    </row>
    <row r="3740" spans="6:18" x14ac:dyDescent="0.25">
      <c r="F3740" s="31"/>
      <c r="G3740" s="31"/>
      <c r="H3740" s="31"/>
      <c r="I3740" s="31"/>
      <c r="J3740" s="31"/>
      <c r="K3740" s="31"/>
      <c r="L3740" s="31"/>
      <c r="M3740" s="31"/>
      <c r="N3740" s="31"/>
      <c r="O3740" s="31"/>
      <c r="P3740" s="31"/>
      <c r="Q3740" s="31"/>
      <c r="R3740" s="31"/>
    </row>
    <row r="3741" spans="6:18" x14ac:dyDescent="0.25">
      <c r="F3741" s="31"/>
      <c r="G3741" s="31"/>
      <c r="H3741" s="31"/>
      <c r="I3741" s="31"/>
      <c r="J3741" s="31"/>
      <c r="K3741" s="31"/>
      <c r="L3741" s="31"/>
      <c r="M3741" s="31"/>
      <c r="N3741" s="31"/>
      <c r="O3741" s="31"/>
      <c r="P3741" s="31"/>
      <c r="Q3741" s="31"/>
      <c r="R3741" s="31"/>
    </row>
    <row r="3742" spans="6:18" x14ac:dyDescent="0.25">
      <c r="F3742" s="31"/>
      <c r="G3742" s="31"/>
      <c r="H3742" s="31"/>
      <c r="I3742" s="31"/>
      <c r="J3742" s="31"/>
      <c r="K3742" s="31"/>
      <c r="L3742" s="31"/>
      <c r="M3742" s="31"/>
      <c r="N3742" s="31"/>
      <c r="O3742" s="31"/>
      <c r="P3742" s="31"/>
      <c r="Q3742" s="31"/>
      <c r="R3742" s="31"/>
    </row>
    <row r="3743" spans="6:18" x14ac:dyDescent="0.25">
      <c r="F3743" s="31"/>
      <c r="G3743" s="31"/>
      <c r="H3743" s="31"/>
      <c r="I3743" s="31"/>
      <c r="J3743" s="31"/>
      <c r="K3743" s="31"/>
      <c r="L3743" s="31"/>
      <c r="M3743" s="31"/>
      <c r="N3743" s="31"/>
      <c r="O3743" s="31"/>
      <c r="P3743" s="31"/>
      <c r="Q3743" s="31"/>
      <c r="R3743" s="31"/>
    </row>
    <row r="3744" spans="6:18" x14ac:dyDescent="0.25">
      <c r="F3744" s="31"/>
      <c r="G3744" s="31"/>
      <c r="H3744" s="31"/>
      <c r="I3744" s="31"/>
      <c r="J3744" s="31"/>
      <c r="K3744" s="31"/>
      <c r="L3744" s="31"/>
      <c r="M3744" s="31"/>
      <c r="N3744" s="31"/>
      <c r="O3744" s="31"/>
      <c r="P3744" s="31"/>
      <c r="Q3744" s="31"/>
      <c r="R3744" s="31"/>
    </row>
    <row r="3745" spans="6:18" x14ac:dyDescent="0.25">
      <c r="F3745" s="31"/>
      <c r="G3745" s="31"/>
      <c r="H3745" s="31"/>
      <c r="I3745" s="31"/>
      <c r="J3745" s="31"/>
      <c r="K3745" s="31"/>
      <c r="L3745" s="31"/>
      <c r="M3745" s="31"/>
      <c r="N3745" s="31"/>
      <c r="O3745" s="31"/>
      <c r="P3745" s="31"/>
      <c r="Q3745" s="31"/>
      <c r="R3745" s="31"/>
    </row>
    <row r="3746" spans="6:18" x14ac:dyDescent="0.25">
      <c r="F3746" s="31"/>
      <c r="G3746" s="31"/>
      <c r="H3746" s="31"/>
      <c r="I3746" s="31"/>
      <c r="J3746" s="31"/>
      <c r="K3746" s="31"/>
      <c r="L3746" s="31"/>
      <c r="M3746" s="31"/>
      <c r="N3746" s="31"/>
      <c r="O3746" s="31"/>
      <c r="P3746" s="31"/>
      <c r="Q3746" s="31"/>
      <c r="R3746" s="31"/>
    </row>
    <row r="3747" spans="6:18" x14ac:dyDescent="0.25">
      <c r="F3747" s="31"/>
      <c r="G3747" s="31"/>
      <c r="H3747" s="31"/>
      <c r="I3747" s="31"/>
      <c r="J3747" s="31"/>
      <c r="K3747" s="31"/>
      <c r="L3747" s="31"/>
      <c r="M3747" s="31"/>
      <c r="N3747" s="31"/>
      <c r="O3747" s="31"/>
      <c r="P3747" s="31"/>
      <c r="Q3747" s="31"/>
      <c r="R3747" s="31"/>
    </row>
    <row r="3748" spans="6:18" x14ac:dyDescent="0.25">
      <c r="F3748" s="31"/>
      <c r="G3748" s="31"/>
      <c r="H3748" s="31"/>
      <c r="I3748" s="31"/>
      <c r="J3748" s="31"/>
      <c r="K3748" s="31"/>
      <c r="L3748" s="31"/>
      <c r="M3748" s="31"/>
      <c r="N3748" s="31"/>
      <c r="O3748" s="31"/>
      <c r="P3748" s="31"/>
      <c r="Q3748" s="31"/>
      <c r="R3748" s="31"/>
    </row>
    <row r="3749" spans="6:18" x14ac:dyDescent="0.25">
      <c r="F3749" s="31"/>
      <c r="G3749" s="31"/>
      <c r="H3749" s="31"/>
      <c r="I3749" s="31"/>
      <c r="J3749" s="31"/>
      <c r="K3749" s="31"/>
      <c r="L3749" s="31"/>
      <c r="M3749" s="31"/>
      <c r="N3749" s="31"/>
      <c r="O3749" s="31"/>
      <c r="P3749" s="31"/>
      <c r="Q3749" s="31"/>
      <c r="R3749" s="31"/>
    </row>
    <row r="3750" spans="6:18" x14ac:dyDescent="0.25">
      <c r="F3750" s="31"/>
      <c r="G3750" s="31"/>
      <c r="H3750" s="31"/>
      <c r="I3750" s="31"/>
      <c r="J3750" s="31"/>
      <c r="K3750" s="31"/>
      <c r="L3750" s="31"/>
      <c r="M3750" s="31"/>
      <c r="N3750" s="31"/>
      <c r="O3750" s="31"/>
      <c r="P3750" s="31"/>
      <c r="Q3750" s="31"/>
      <c r="R3750" s="31"/>
    </row>
    <row r="3751" spans="6:18" x14ac:dyDescent="0.25">
      <c r="F3751" s="31"/>
      <c r="G3751" s="31"/>
      <c r="H3751" s="31"/>
      <c r="I3751" s="31"/>
      <c r="J3751" s="31"/>
      <c r="K3751" s="31"/>
      <c r="L3751" s="31"/>
      <c r="M3751" s="31"/>
      <c r="N3751" s="31"/>
      <c r="O3751" s="31"/>
      <c r="P3751" s="31"/>
      <c r="Q3751" s="31"/>
      <c r="R3751" s="31"/>
    </row>
    <row r="3752" spans="6:18" x14ac:dyDescent="0.25">
      <c r="F3752" s="31"/>
      <c r="G3752" s="31"/>
      <c r="H3752" s="31"/>
      <c r="I3752" s="31"/>
      <c r="J3752" s="31"/>
      <c r="K3752" s="31"/>
      <c r="L3752" s="31"/>
      <c r="M3752" s="31"/>
      <c r="N3752" s="31"/>
      <c r="O3752" s="31"/>
      <c r="P3752" s="31"/>
      <c r="Q3752" s="31"/>
      <c r="R3752" s="31"/>
    </row>
    <row r="3753" spans="6:18" x14ac:dyDescent="0.25">
      <c r="F3753" s="31"/>
      <c r="G3753" s="31"/>
      <c r="H3753" s="31"/>
      <c r="I3753" s="31"/>
      <c r="J3753" s="31"/>
      <c r="K3753" s="31"/>
      <c r="L3753" s="31"/>
      <c r="M3753" s="31"/>
      <c r="N3753" s="31"/>
      <c r="O3753" s="31"/>
      <c r="P3753" s="31"/>
      <c r="Q3753" s="31"/>
      <c r="R3753" s="31"/>
    </row>
    <row r="3754" spans="6:18" x14ac:dyDescent="0.25">
      <c r="F3754" s="31"/>
      <c r="G3754" s="31"/>
      <c r="H3754" s="31"/>
      <c r="I3754" s="31"/>
      <c r="J3754" s="31"/>
      <c r="K3754" s="31"/>
      <c r="L3754" s="31"/>
      <c r="M3754" s="31"/>
      <c r="N3754" s="31"/>
      <c r="O3754" s="31"/>
      <c r="P3754" s="31"/>
      <c r="Q3754" s="31"/>
      <c r="R3754" s="31"/>
    </row>
    <row r="3755" spans="6:18" x14ac:dyDescent="0.25">
      <c r="F3755" s="31"/>
      <c r="G3755" s="31"/>
      <c r="H3755" s="31"/>
      <c r="I3755" s="31"/>
      <c r="J3755" s="31"/>
      <c r="K3755" s="31"/>
      <c r="L3755" s="31"/>
      <c r="M3755" s="31"/>
      <c r="N3755" s="31"/>
      <c r="O3755" s="31"/>
      <c r="P3755" s="31"/>
      <c r="Q3755" s="31"/>
      <c r="R3755" s="31"/>
    </row>
    <row r="3756" spans="6:18" x14ac:dyDescent="0.25">
      <c r="F3756" s="31"/>
      <c r="G3756" s="31"/>
      <c r="H3756" s="31"/>
      <c r="I3756" s="31"/>
      <c r="J3756" s="31"/>
      <c r="K3756" s="31"/>
      <c r="L3756" s="31"/>
      <c r="M3756" s="31"/>
      <c r="N3756" s="31"/>
      <c r="O3756" s="31"/>
      <c r="P3756" s="31"/>
      <c r="Q3756" s="31"/>
      <c r="R3756" s="31"/>
    </row>
    <row r="3757" spans="6:18" x14ac:dyDescent="0.25">
      <c r="F3757" s="31"/>
      <c r="G3757" s="31"/>
      <c r="H3757" s="31"/>
      <c r="I3757" s="31"/>
      <c r="J3757" s="31"/>
      <c r="K3757" s="31"/>
      <c r="L3757" s="31"/>
      <c r="M3757" s="31"/>
      <c r="N3757" s="31"/>
      <c r="O3757" s="31"/>
      <c r="P3757" s="31"/>
      <c r="Q3757" s="31"/>
      <c r="R3757" s="31"/>
    </row>
    <row r="3758" spans="6:18" x14ac:dyDescent="0.25">
      <c r="F3758" s="31"/>
      <c r="G3758" s="31"/>
      <c r="H3758" s="31"/>
      <c r="I3758" s="31"/>
      <c r="J3758" s="31"/>
      <c r="K3758" s="31"/>
      <c r="L3758" s="31"/>
      <c r="M3758" s="31"/>
      <c r="N3758" s="31"/>
      <c r="O3758" s="31"/>
      <c r="P3758" s="31"/>
      <c r="Q3758" s="31"/>
      <c r="R3758" s="31"/>
    </row>
    <row r="3759" spans="6:18" x14ac:dyDescent="0.25">
      <c r="F3759" s="31"/>
      <c r="G3759" s="31"/>
      <c r="H3759" s="31"/>
      <c r="I3759" s="31"/>
      <c r="J3759" s="31"/>
      <c r="K3759" s="31"/>
      <c r="L3759" s="31"/>
      <c r="M3759" s="31"/>
      <c r="N3759" s="31"/>
      <c r="O3759" s="31"/>
      <c r="P3759" s="31"/>
      <c r="Q3759" s="31"/>
      <c r="R3759" s="31"/>
    </row>
    <row r="3760" spans="6:18" x14ac:dyDescent="0.25">
      <c r="F3760" s="31"/>
      <c r="G3760" s="31"/>
      <c r="H3760" s="31"/>
      <c r="I3760" s="31"/>
      <c r="J3760" s="31"/>
      <c r="K3760" s="31"/>
      <c r="L3760" s="31"/>
      <c r="M3760" s="31"/>
      <c r="N3760" s="31"/>
      <c r="O3760" s="31"/>
      <c r="P3760" s="31"/>
      <c r="Q3760" s="31"/>
      <c r="R3760" s="31"/>
    </row>
    <row r="3761" spans="6:18" x14ac:dyDescent="0.25">
      <c r="F3761" s="31"/>
      <c r="G3761" s="31"/>
      <c r="H3761" s="31"/>
      <c r="I3761" s="31"/>
      <c r="J3761" s="31"/>
      <c r="K3761" s="31"/>
      <c r="L3761" s="31"/>
      <c r="M3761" s="31"/>
      <c r="N3761" s="31"/>
      <c r="O3761" s="31"/>
      <c r="P3761" s="31"/>
      <c r="Q3761" s="31"/>
      <c r="R3761" s="31"/>
    </row>
    <row r="3762" spans="6:18" x14ac:dyDescent="0.25">
      <c r="F3762" s="31"/>
      <c r="G3762" s="31"/>
      <c r="H3762" s="31"/>
      <c r="I3762" s="31"/>
      <c r="J3762" s="31"/>
      <c r="K3762" s="31"/>
      <c r="L3762" s="31"/>
      <c r="M3762" s="31"/>
      <c r="N3762" s="31"/>
      <c r="O3762" s="31"/>
      <c r="P3762" s="31"/>
      <c r="Q3762" s="31"/>
      <c r="R3762" s="31"/>
    </row>
    <row r="3763" spans="6:18" x14ac:dyDescent="0.25">
      <c r="F3763" s="31"/>
      <c r="G3763" s="31"/>
      <c r="H3763" s="31"/>
      <c r="I3763" s="31"/>
      <c r="J3763" s="31"/>
      <c r="K3763" s="31"/>
      <c r="L3763" s="31"/>
      <c r="M3763" s="31"/>
      <c r="N3763" s="31"/>
      <c r="O3763" s="31"/>
      <c r="P3763" s="31"/>
      <c r="Q3763" s="31"/>
      <c r="R3763" s="31"/>
    </row>
    <row r="3764" spans="6:18" x14ac:dyDescent="0.25">
      <c r="F3764" s="31"/>
      <c r="G3764" s="31"/>
      <c r="H3764" s="31"/>
      <c r="I3764" s="31"/>
      <c r="J3764" s="31"/>
      <c r="K3764" s="31"/>
      <c r="L3764" s="31"/>
      <c r="M3764" s="31"/>
      <c r="N3764" s="31"/>
      <c r="O3764" s="31"/>
      <c r="P3764" s="31"/>
      <c r="Q3764" s="31"/>
      <c r="R3764" s="31"/>
    </row>
    <row r="3765" spans="6:18" x14ac:dyDescent="0.25">
      <c r="F3765" s="31"/>
      <c r="G3765" s="31"/>
      <c r="H3765" s="31"/>
      <c r="I3765" s="31"/>
      <c r="J3765" s="31"/>
      <c r="K3765" s="31"/>
      <c r="L3765" s="31"/>
      <c r="M3765" s="31"/>
      <c r="N3765" s="31"/>
      <c r="O3765" s="31"/>
      <c r="P3765" s="31"/>
      <c r="Q3765" s="31"/>
      <c r="R3765" s="31"/>
    </row>
    <row r="3766" spans="6:18" x14ac:dyDescent="0.25">
      <c r="F3766" s="31"/>
      <c r="G3766" s="31"/>
      <c r="H3766" s="31"/>
      <c r="I3766" s="31"/>
      <c r="J3766" s="31"/>
      <c r="K3766" s="31"/>
      <c r="L3766" s="31"/>
      <c r="M3766" s="31"/>
      <c r="N3766" s="31"/>
      <c r="O3766" s="31"/>
      <c r="P3766" s="31"/>
      <c r="Q3766" s="31"/>
      <c r="R3766" s="31"/>
    </row>
    <row r="3767" spans="6:18" x14ac:dyDescent="0.25">
      <c r="F3767" s="31"/>
      <c r="G3767" s="31"/>
      <c r="H3767" s="31"/>
      <c r="I3767" s="31"/>
      <c r="J3767" s="31"/>
      <c r="K3767" s="31"/>
      <c r="L3767" s="31"/>
      <c r="M3767" s="31"/>
      <c r="N3767" s="31"/>
      <c r="O3767" s="31"/>
      <c r="P3767" s="31"/>
      <c r="Q3767" s="31"/>
      <c r="R3767" s="31"/>
    </row>
    <row r="3768" spans="6:18" x14ac:dyDescent="0.25">
      <c r="F3768" s="31"/>
      <c r="G3768" s="31"/>
      <c r="H3768" s="31"/>
      <c r="I3768" s="31"/>
      <c r="J3768" s="31"/>
      <c r="K3768" s="31"/>
      <c r="L3768" s="31"/>
      <c r="M3768" s="31"/>
      <c r="N3768" s="31"/>
      <c r="O3768" s="31"/>
      <c r="P3768" s="31"/>
      <c r="Q3768" s="31"/>
      <c r="R3768" s="31"/>
    </row>
    <row r="3769" spans="6:18" x14ac:dyDescent="0.25">
      <c r="F3769" s="31"/>
      <c r="G3769" s="31"/>
      <c r="H3769" s="31"/>
      <c r="I3769" s="31"/>
      <c r="J3769" s="31"/>
      <c r="K3769" s="31"/>
      <c r="L3769" s="31"/>
      <c r="M3769" s="31"/>
      <c r="N3769" s="31"/>
      <c r="O3769" s="31"/>
      <c r="P3769" s="31"/>
      <c r="Q3769" s="31"/>
      <c r="R3769" s="31"/>
    </row>
    <row r="3770" spans="6:18" x14ac:dyDescent="0.25">
      <c r="F3770" s="31"/>
      <c r="G3770" s="31"/>
      <c r="H3770" s="31"/>
      <c r="I3770" s="31"/>
      <c r="J3770" s="31"/>
      <c r="K3770" s="31"/>
      <c r="L3770" s="31"/>
      <c r="M3770" s="31"/>
      <c r="N3770" s="31"/>
      <c r="O3770" s="31"/>
      <c r="P3770" s="31"/>
      <c r="Q3770" s="31"/>
      <c r="R3770" s="31"/>
    </row>
    <row r="3771" spans="6:18" x14ac:dyDescent="0.25">
      <c r="F3771" s="31"/>
      <c r="G3771" s="31"/>
      <c r="H3771" s="31"/>
      <c r="I3771" s="31"/>
      <c r="J3771" s="31"/>
      <c r="K3771" s="31"/>
      <c r="L3771" s="31"/>
      <c r="M3771" s="31"/>
      <c r="N3771" s="31"/>
      <c r="O3771" s="31"/>
      <c r="P3771" s="31"/>
      <c r="Q3771" s="31"/>
      <c r="R3771" s="31"/>
    </row>
    <row r="3772" spans="6:18" x14ac:dyDescent="0.25">
      <c r="F3772" s="31"/>
      <c r="G3772" s="31"/>
      <c r="H3772" s="31"/>
      <c r="I3772" s="31"/>
      <c r="J3772" s="31"/>
      <c r="K3772" s="31"/>
      <c r="L3772" s="31"/>
      <c r="M3772" s="31"/>
      <c r="N3772" s="31"/>
      <c r="O3772" s="31"/>
      <c r="P3772" s="31"/>
      <c r="Q3772" s="31"/>
      <c r="R3772" s="31"/>
    </row>
    <row r="3773" spans="6:18" x14ac:dyDescent="0.25">
      <c r="F3773" s="31"/>
      <c r="G3773" s="31"/>
      <c r="H3773" s="31"/>
      <c r="I3773" s="31"/>
      <c r="J3773" s="31"/>
      <c r="K3773" s="31"/>
      <c r="L3773" s="31"/>
      <c r="M3773" s="31"/>
      <c r="N3773" s="31"/>
      <c r="O3773" s="31"/>
      <c r="P3773" s="31"/>
      <c r="Q3773" s="31"/>
      <c r="R3773" s="31"/>
    </row>
    <row r="3774" spans="6:18" x14ac:dyDescent="0.25">
      <c r="F3774" s="31"/>
      <c r="G3774" s="31"/>
      <c r="H3774" s="31"/>
      <c r="I3774" s="31"/>
      <c r="J3774" s="31"/>
      <c r="K3774" s="31"/>
      <c r="L3774" s="31"/>
      <c r="M3774" s="31"/>
      <c r="N3774" s="31"/>
      <c r="O3774" s="31"/>
      <c r="P3774" s="31"/>
      <c r="Q3774" s="31"/>
      <c r="R3774" s="31"/>
    </row>
    <row r="3775" spans="6:18" x14ac:dyDescent="0.25">
      <c r="F3775" s="31"/>
      <c r="G3775" s="31"/>
      <c r="H3775" s="31"/>
      <c r="I3775" s="31"/>
      <c r="J3775" s="31"/>
      <c r="K3775" s="31"/>
      <c r="L3775" s="31"/>
      <c r="M3775" s="31"/>
      <c r="N3775" s="31"/>
      <c r="O3775" s="31"/>
      <c r="P3775" s="31"/>
      <c r="Q3775" s="31"/>
      <c r="R3775" s="31"/>
    </row>
    <row r="3776" spans="6:18" x14ac:dyDescent="0.25">
      <c r="F3776" s="31"/>
      <c r="G3776" s="31"/>
      <c r="H3776" s="31"/>
      <c r="I3776" s="31"/>
      <c r="J3776" s="31"/>
      <c r="K3776" s="31"/>
      <c r="L3776" s="31"/>
      <c r="M3776" s="31"/>
      <c r="N3776" s="31"/>
      <c r="O3776" s="31"/>
      <c r="P3776" s="31"/>
      <c r="Q3776" s="31"/>
      <c r="R3776" s="31"/>
    </row>
    <row r="3777" spans="6:18" x14ac:dyDescent="0.25">
      <c r="F3777" s="31"/>
      <c r="G3777" s="31"/>
      <c r="H3777" s="31"/>
      <c r="I3777" s="31"/>
      <c r="J3777" s="31"/>
      <c r="K3777" s="31"/>
      <c r="L3777" s="31"/>
      <c r="M3777" s="31"/>
      <c r="N3777" s="31"/>
      <c r="O3777" s="31"/>
      <c r="P3777" s="31"/>
      <c r="Q3777" s="31"/>
      <c r="R3777" s="31"/>
    </row>
    <row r="3778" spans="6:18" x14ac:dyDescent="0.25">
      <c r="F3778" s="31"/>
      <c r="G3778" s="31"/>
      <c r="H3778" s="31"/>
      <c r="I3778" s="31"/>
      <c r="J3778" s="31"/>
      <c r="K3778" s="31"/>
      <c r="L3778" s="31"/>
      <c r="M3778" s="31"/>
      <c r="N3778" s="31"/>
      <c r="O3778" s="31"/>
      <c r="P3778" s="31"/>
      <c r="Q3778" s="31"/>
      <c r="R3778" s="31"/>
    </row>
    <row r="3779" spans="6:18" x14ac:dyDescent="0.25">
      <c r="F3779" s="31"/>
      <c r="G3779" s="31"/>
      <c r="H3779" s="31"/>
      <c r="I3779" s="31"/>
      <c r="J3779" s="31"/>
      <c r="K3779" s="31"/>
      <c r="L3779" s="31"/>
      <c r="M3779" s="31"/>
      <c r="N3779" s="31"/>
      <c r="O3779" s="31"/>
      <c r="P3779" s="31"/>
      <c r="Q3779" s="31"/>
      <c r="R3779" s="31"/>
    </row>
    <row r="3780" spans="6:18" x14ac:dyDescent="0.25">
      <c r="F3780" s="31"/>
      <c r="G3780" s="31"/>
      <c r="H3780" s="31"/>
      <c r="I3780" s="31"/>
      <c r="J3780" s="31"/>
      <c r="K3780" s="31"/>
      <c r="L3780" s="31"/>
      <c r="M3780" s="31"/>
      <c r="N3780" s="31"/>
      <c r="O3780" s="31"/>
      <c r="P3780" s="31"/>
      <c r="Q3780" s="31"/>
      <c r="R3780" s="31"/>
    </row>
    <row r="3781" spans="6:18" x14ac:dyDescent="0.25">
      <c r="F3781" s="31"/>
      <c r="G3781" s="31"/>
      <c r="H3781" s="31"/>
      <c r="I3781" s="31"/>
      <c r="J3781" s="31"/>
      <c r="K3781" s="31"/>
      <c r="L3781" s="31"/>
      <c r="M3781" s="31"/>
      <c r="N3781" s="31"/>
      <c r="O3781" s="31"/>
      <c r="P3781" s="31"/>
      <c r="Q3781" s="31"/>
      <c r="R3781" s="31"/>
    </row>
    <row r="3782" spans="6:18" x14ac:dyDescent="0.25">
      <c r="F3782" s="31"/>
      <c r="G3782" s="31"/>
      <c r="H3782" s="31"/>
      <c r="I3782" s="31"/>
      <c r="J3782" s="31"/>
      <c r="K3782" s="31"/>
      <c r="L3782" s="31"/>
      <c r="M3782" s="31"/>
      <c r="N3782" s="31"/>
      <c r="O3782" s="31"/>
      <c r="P3782" s="31"/>
      <c r="Q3782" s="31"/>
      <c r="R3782" s="31"/>
    </row>
    <row r="3783" spans="6:18" x14ac:dyDescent="0.25">
      <c r="F3783" s="31"/>
      <c r="G3783" s="31"/>
      <c r="H3783" s="31"/>
      <c r="I3783" s="31"/>
      <c r="J3783" s="31"/>
      <c r="K3783" s="31"/>
      <c r="L3783" s="31"/>
      <c r="M3783" s="31"/>
      <c r="N3783" s="31"/>
      <c r="O3783" s="31"/>
      <c r="P3783" s="31"/>
      <c r="Q3783" s="31"/>
      <c r="R3783" s="31"/>
    </row>
    <row r="3784" spans="6:18" x14ac:dyDescent="0.25">
      <c r="F3784" s="31"/>
      <c r="G3784" s="31"/>
      <c r="H3784" s="31"/>
      <c r="I3784" s="31"/>
      <c r="J3784" s="31"/>
      <c r="K3784" s="31"/>
      <c r="L3784" s="31"/>
      <c r="M3784" s="31"/>
      <c r="N3784" s="31"/>
      <c r="O3784" s="31"/>
      <c r="P3784" s="31"/>
      <c r="Q3784" s="31"/>
      <c r="R3784" s="31"/>
    </row>
    <row r="3785" spans="6:18" x14ac:dyDescent="0.25">
      <c r="F3785" s="31"/>
      <c r="G3785" s="31"/>
      <c r="H3785" s="31"/>
      <c r="I3785" s="31"/>
      <c r="J3785" s="31"/>
      <c r="K3785" s="31"/>
      <c r="L3785" s="31"/>
      <c r="M3785" s="31"/>
      <c r="N3785" s="31"/>
      <c r="O3785" s="31"/>
      <c r="P3785" s="31"/>
      <c r="Q3785" s="31"/>
      <c r="R3785" s="31"/>
    </row>
    <row r="3786" spans="6:18" x14ac:dyDescent="0.25">
      <c r="F3786" s="31"/>
      <c r="G3786" s="31"/>
      <c r="H3786" s="31"/>
      <c r="I3786" s="31"/>
      <c r="J3786" s="31"/>
      <c r="K3786" s="31"/>
      <c r="L3786" s="31"/>
      <c r="M3786" s="31"/>
      <c r="N3786" s="31"/>
      <c r="O3786" s="31"/>
      <c r="P3786" s="31"/>
      <c r="Q3786" s="31"/>
      <c r="R3786" s="31"/>
    </row>
    <row r="3787" spans="6:18" x14ac:dyDescent="0.25">
      <c r="F3787" s="31"/>
      <c r="G3787" s="31"/>
      <c r="H3787" s="31"/>
      <c r="I3787" s="31"/>
      <c r="J3787" s="31"/>
      <c r="K3787" s="31"/>
      <c r="L3787" s="31"/>
      <c r="M3787" s="31"/>
      <c r="N3787" s="31"/>
      <c r="O3787" s="31"/>
      <c r="P3787" s="31"/>
      <c r="Q3787" s="31"/>
      <c r="R3787" s="31"/>
    </row>
    <row r="3788" spans="6:18" x14ac:dyDescent="0.25">
      <c r="F3788" s="31"/>
      <c r="G3788" s="31"/>
      <c r="H3788" s="31"/>
      <c r="I3788" s="31"/>
      <c r="J3788" s="31"/>
      <c r="K3788" s="31"/>
      <c r="L3788" s="31"/>
      <c r="M3788" s="31"/>
      <c r="N3788" s="31"/>
      <c r="O3788" s="31"/>
      <c r="P3788" s="31"/>
      <c r="Q3788" s="31"/>
      <c r="R3788" s="31"/>
    </row>
    <row r="3789" spans="6:18" x14ac:dyDescent="0.25">
      <c r="F3789" s="31"/>
      <c r="G3789" s="31"/>
      <c r="H3789" s="31"/>
      <c r="I3789" s="31"/>
      <c r="J3789" s="31"/>
      <c r="K3789" s="31"/>
      <c r="L3789" s="31"/>
      <c r="M3789" s="31"/>
      <c r="N3789" s="31"/>
      <c r="O3789" s="31"/>
      <c r="P3789" s="31"/>
      <c r="Q3789" s="31"/>
      <c r="R3789" s="31"/>
    </row>
    <row r="3790" spans="6:18" x14ac:dyDescent="0.25">
      <c r="F3790" s="31"/>
      <c r="G3790" s="31"/>
      <c r="H3790" s="31"/>
      <c r="I3790" s="31"/>
      <c r="J3790" s="31"/>
      <c r="K3790" s="31"/>
      <c r="L3790" s="31"/>
      <c r="M3790" s="31"/>
      <c r="N3790" s="31"/>
      <c r="O3790" s="31"/>
      <c r="P3790" s="31"/>
      <c r="Q3790" s="31"/>
      <c r="R3790" s="31"/>
    </row>
    <row r="3791" spans="6:18" x14ac:dyDescent="0.25">
      <c r="F3791" s="31"/>
      <c r="G3791" s="31"/>
      <c r="H3791" s="31"/>
      <c r="I3791" s="31"/>
      <c r="J3791" s="31"/>
      <c r="K3791" s="31"/>
      <c r="L3791" s="31"/>
      <c r="M3791" s="31"/>
      <c r="N3791" s="31"/>
      <c r="O3791" s="31"/>
      <c r="P3791" s="31"/>
      <c r="Q3791" s="31"/>
      <c r="R3791" s="31"/>
    </row>
    <row r="3792" spans="6:18" x14ac:dyDescent="0.25">
      <c r="F3792" s="31"/>
      <c r="G3792" s="31"/>
      <c r="H3792" s="31"/>
      <c r="I3792" s="31"/>
      <c r="J3792" s="31"/>
      <c r="K3792" s="31"/>
      <c r="L3792" s="31"/>
      <c r="M3792" s="31"/>
      <c r="N3792" s="31"/>
      <c r="O3792" s="31"/>
      <c r="P3792" s="31"/>
      <c r="Q3792" s="31"/>
      <c r="R3792" s="31"/>
    </row>
    <row r="3793" spans="6:18" x14ac:dyDescent="0.25">
      <c r="F3793" s="31"/>
      <c r="G3793" s="31"/>
      <c r="H3793" s="31"/>
      <c r="I3793" s="31"/>
      <c r="J3793" s="31"/>
      <c r="K3793" s="31"/>
      <c r="L3793" s="31"/>
      <c r="M3793" s="31"/>
      <c r="N3793" s="31"/>
      <c r="O3793" s="31"/>
      <c r="P3793" s="31"/>
      <c r="Q3793" s="31"/>
      <c r="R3793" s="31"/>
    </row>
    <row r="3794" spans="6:18" x14ac:dyDescent="0.25">
      <c r="F3794" s="31"/>
      <c r="G3794" s="31"/>
      <c r="H3794" s="31"/>
      <c r="I3794" s="31"/>
      <c r="J3794" s="31"/>
      <c r="K3794" s="31"/>
      <c r="L3794" s="31"/>
      <c r="M3794" s="31"/>
      <c r="N3794" s="31"/>
      <c r="O3794" s="31"/>
      <c r="P3794" s="31"/>
      <c r="Q3794" s="31"/>
      <c r="R3794" s="31"/>
    </row>
    <row r="3795" spans="6:18" x14ac:dyDescent="0.25">
      <c r="F3795" s="31"/>
      <c r="G3795" s="31"/>
      <c r="H3795" s="31"/>
      <c r="I3795" s="31"/>
      <c r="J3795" s="31"/>
      <c r="K3795" s="31"/>
      <c r="L3795" s="31"/>
      <c r="M3795" s="31"/>
      <c r="N3795" s="31"/>
      <c r="O3795" s="31"/>
      <c r="P3795" s="31"/>
      <c r="Q3795" s="31"/>
      <c r="R3795" s="31"/>
    </row>
    <row r="3796" spans="6:18" x14ac:dyDescent="0.25">
      <c r="F3796" s="31"/>
      <c r="G3796" s="31"/>
      <c r="H3796" s="31"/>
      <c r="I3796" s="31"/>
      <c r="J3796" s="31"/>
      <c r="K3796" s="31"/>
      <c r="L3796" s="31"/>
      <c r="M3796" s="31"/>
      <c r="N3796" s="31"/>
      <c r="O3796" s="31"/>
      <c r="P3796" s="31"/>
      <c r="Q3796" s="31"/>
      <c r="R3796" s="31"/>
    </row>
    <row r="3797" spans="6:18" x14ac:dyDescent="0.25">
      <c r="F3797" s="31"/>
      <c r="G3797" s="31"/>
      <c r="H3797" s="31"/>
      <c r="I3797" s="31"/>
      <c r="J3797" s="31"/>
      <c r="K3797" s="31"/>
      <c r="L3797" s="31"/>
      <c r="M3797" s="31"/>
      <c r="N3797" s="31"/>
      <c r="O3797" s="31"/>
      <c r="P3797" s="31"/>
      <c r="Q3797" s="31"/>
      <c r="R3797" s="31"/>
    </row>
    <row r="3798" spans="6:18" x14ac:dyDescent="0.25">
      <c r="F3798" s="31"/>
      <c r="G3798" s="31"/>
      <c r="H3798" s="31"/>
      <c r="I3798" s="31"/>
      <c r="J3798" s="31"/>
      <c r="K3798" s="31"/>
      <c r="L3798" s="31"/>
      <c r="M3798" s="31"/>
      <c r="N3798" s="31"/>
      <c r="O3798" s="31"/>
      <c r="P3798" s="31"/>
      <c r="Q3798" s="31"/>
      <c r="R3798" s="31"/>
    </row>
    <row r="3799" spans="6:18" x14ac:dyDescent="0.25">
      <c r="F3799" s="31"/>
      <c r="G3799" s="31"/>
      <c r="H3799" s="31"/>
      <c r="I3799" s="31"/>
      <c r="J3799" s="31"/>
      <c r="K3799" s="31"/>
      <c r="L3799" s="31"/>
      <c r="M3799" s="31"/>
      <c r="N3799" s="31"/>
      <c r="O3799" s="31"/>
      <c r="P3799" s="31"/>
      <c r="Q3799" s="31"/>
      <c r="R3799" s="31"/>
    </row>
    <row r="3800" spans="6:18" x14ac:dyDescent="0.25">
      <c r="F3800" s="31"/>
      <c r="G3800" s="31"/>
      <c r="H3800" s="31"/>
      <c r="I3800" s="31"/>
      <c r="J3800" s="31"/>
      <c r="K3800" s="31"/>
      <c r="L3800" s="31"/>
      <c r="M3800" s="31"/>
      <c r="N3800" s="31"/>
      <c r="O3800" s="31"/>
      <c r="P3800" s="31"/>
      <c r="Q3800" s="31"/>
      <c r="R3800" s="31"/>
    </row>
    <row r="3801" spans="6:18" x14ac:dyDescent="0.25">
      <c r="F3801" s="31"/>
      <c r="G3801" s="31"/>
      <c r="H3801" s="31"/>
      <c r="I3801" s="31"/>
      <c r="J3801" s="31"/>
      <c r="K3801" s="31"/>
      <c r="L3801" s="31"/>
      <c r="M3801" s="31"/>
      <c r="N3801" s="31"/>
      <c r="O3801" s="31"/>
      <c r="P3801" s="31"/>
      <c r="Q3801" s="31"/>
      <c r="R3801" s="31"/>
    </row>
    <row r="3802" spans="6:18" x14ac:dyDescent="0.25">
      <c r="F3802" s="31"/>
      <c r="G3802" s="31"/>
      <c r="H3802" s="31"/>
      <c r="I3802" s="31"/>
      <c r="J3802" s="31"/>
      <c r="K3802" s="31"/>
      <c r="L3802" s="31"/>
      <c r="M3802" s="31"/>
      <c r="N3802" s="31"/>
      <c r="O3802" s="31"/>
      <c r="P3802" s="31"/>
      <c r="Q3802" s="31"/>
      <c r="R3802" s="31"/>
    </row>
    <row r="3803" spans="6:18" x14ac:dyDescent="0.25">
      <c r="F3803" s="31"/>
      <c r="G3803" s="31"/>
      <c r="H3803" s="31"/>
      <c r="I3803" s="31"/>
      <c r="J3803" s="31"/>
      <c r="K3803" s="31"/>
      <c r="L3803" s="31"/>
      <c r="M3803" s="31"/>
      <c r="N3803" s="31"/>
      <c r="O3803" s="31"/>
      <c r="P3803" s="31"/>
      <c r="Q3803" s="31"/>
      <c r="R3803" s="31"/>
    </row>
    <row r="3804" spans="6:18" x14ac:dyDescent="0.25">
      <c r="F3804" s="31"/>
      <c r="G3804" s="31"/>
      <c r="H3804" s="31"/>
      <c r="I3804" s="31"/>
      <c r="J3804" s="31"/>
      <c r="K3804" s="31"/>
      <c r="L3804" s="31"/>
      <c r="M3804" s="31"/>
      <c r="N3804" s="31"/>
      <c r="O3804" s="31"/>
      <c r="P3804" s="31"/>
      <c r="Q3804" s="31"/>
      <c r="R3804" s="31"/>
    </row>
    <row r="3805" spans="6:18" x14ac:dyDescent="0.25">
      <c r="F3805" s="31"/>
      <c r="G3805" s="31"/>
      <c r="H3805" s="31"/>
      <c r="I3805" s="31"/>
      <c r="J3805" s="31"/>
      <c r="K3805" s="31"/>
      <c r="L3805" s="31"/>
      <c r="M3805" s="31"/>
      <c r="N3805" s="31"/>
      <c r="O3805" s="31"/>
      <c r="P3805" s="31"/>
      <c r="Q3805" s="31"/>
      <c r="R3805" s="31"/>
    </row>
    <row r="3806" spans="6:18" x14ac:dyDescent="0.25">
      <c r="F3806" s="31"/>
      <c r="G3806" s="31"/>
      <c r="H3806" s="31"/>
      <c r="I3806" s="31"/>
      <c r="J3806" s="31"/>
      <c r="K3806" s="31"/>
      <c r="L3806" s="31"/>
      <c r="M3806" s="31"/>
      <c r="N3806" s="31"/>
      <c r="O3806" s="31"/>
      <c r="P3806" s="31"/>
      <c r="Q3806" s="31"/>
      <c r="R3806" s="31"/>
    </row>
    <row r="3807" spans="6:18" x14ac:dyDescent="0.25">
      <c r="F3807" s="31"/>
      <c r="G3807" s="31"/>
      <c r="H3807" s="31"/>
      <c r="I3807" s="31"/>
      <c r="J3807" s="31"/>
      <c r="K3807" s="31"/>
      <c r="L3807" s="31"/>
      <c r="M3807" s="31"/>
      <c r="N3807" s="31"/>
      <c r="O3807" s="31"/>
      <c r="P3807" s="31"/>
      <c r="Q3807" s="31"/>
      <c r="R3807" s="31"/>
    </row>
    <row r="3808" spans="6:18" x14ac:dyDescent="0.25">
      <c r="F3808" s="31"/>
      <c r="G3808" s="31"/>
      <c r="H3808" s="31"/>
      <c r="I3808" s="31"/>
      <c r="J3808" s="31"/>
      <c r="K3808" s="31"/>
      <c r="L3808" s="31"/>
      <c r="M3808" s="31"/>
      <c r="N3808" s="31"/>
      <c r="O3808" s="31"/>
      <c r="P3808" s="31"/>
      <c r="Q3808" s="31"/>
      <c r="R3808" s="31"/>
    </row>
    <row r="3809" spans="6:18" x14ac:dyDescent="0.25">
      <c r="F3809" s="31"/>
      <c r="G3809" s="31"/>
      <c r="H3809" s="31"/>
      <c r="I3809" s="31"/>
      <c r="J3809" s="31"/>
      <c r="K3809" s="31"/>
      <c r="L3809" s="31"/>
      <c r="M3809" s="31"/>
      <c r="N3809" s="31"/>
      <c r="O3809" s="31"/>
      <c r="P3809" s="31"/>
      <c r="Q3809" s="31"/>
      <c r="R3809" s="31"/>
    </row>
    <row r="3810" spans="6:18" x14ac:dyDescent="0.25">
      <c r="F3810" s="31"/>
      <c r="G3810" s="31"/>
      <c r="H3810" s="31"/>
      <c r="I3810" s="31"/>
      <c r="J3810" s="31"/>
      <c r="K3810" s="31"/>
      <c r="L3810" s="31"/>
      <c r="M3810" s="31"/>
      <c r="N3810" s="31"/>
      <c r="O3810" s="31"/>
      <c r="P3810" s="31"/>
      <c r="Q3810" s="31"/>
      <c r="R3810" s="31"/>
    </row>
    <row r="3811" spans="6:18" x14ac:dyDescent="0.25">
      <c r="F3811" s="31"/>
      <c r="G3811" s="31"/>
      <c r="H3811" s="31"/>
      <c r="I3811" s="31"/>
      <c r="J3811" s="31"/>
      <c r="K3811" s="31"/>
      <c r="L3811" s="31"/>
      <c r="M3811" s="31"/>
      <c r="N3811" s="31"/>
      <c r="O3811" s="31"/>
      <c r="P3811" s="31"/>
      <c r="Q3811" s="31"/>
      <c r="R3811" s="31"/>
    </row>
    <row r="3812" spans="6:18" x14ac:dyDescent="0.25">
      <c r="F3812" s="31"/>
      <c r="G3812" s="31"/>
      <c r="H3812" s="31"/>
      <c r="I3812" s="31"/>
      <c r="J3812" s="31"/>
      <c r="K3812" s="31"/>
      <c r="L3812" s="31"/>
      <c r="M3812" s="31"/>
      <c r="N3812" s="31"/>
      <c r="O3812" s="31"/>
      <c r="P3812" s="31"/>
      <c r="Q3812" s="31"/>
      <c r="R3812" s="31"/>
    </row>
    <row r="3813" spans="6:18" x14ac:dyDescent="0.25">
      <c r="F3813" s="31"/>
      <c r="G3813" s="31"/>
      <c r="H3813" s="31"/>
      <c r="I3813" s="31"/>
      <c r="J3813" s="31"/>
      <c r="K3813" s="31"/>
      <c r="L3813" s="31"/>
      <c r="M3813" s="31"/>
      <c r="N3813" s="31"/>
      <c r="O3813" s="31"/>
      <c r="P3813" s="31"/>
      <c r="Q3813" s="31"/>
      <c r="R3813" s="31"/>
    </row>
    <row r="3814" spans="6:18" x14ac:dyDescent="0.25">
      <c r="F3814" s="31"/>
      <c r="G3814" s="31"/>
      <c r="H3814" s="31"/>
      <c r="I3814" s="31"/>
      <c r="J3814" s="31"/>
      <c r="K3814" s="31"/>
      <c r="L3814" s="31"/>
      <c r="M3814" s="31"/>
      <c r="N3814" s="31"/>
      <c r="O3814" s="31"/>
      <c r="P3814" s="31"/>
      <c r="Q3814" s="31"/>
      <c r="R3814" s="31"/>
    </row>
    <row r="3815" spans="6:18" x14ac:dyDescent="0.25">
      <c r="F3815" s="31"/>
      <c r="G3815" s="31"/>
      <c r="H3815" s="31"/>
      <c r="I3815" s="31"/>
      <c r="J3815" s="31"/>
      <c r="K3815" s="31"/>
      <c r="L3815" s="31"/>
      <c r="M3815" s="31"/>
      <c r="N3815" s="31"/>
      <c r="O3815" s="31"/>
      <c r="P3815" s="31"/>
      <c r="Q3815" s="31"/>
      <c r="R3815" s="31"/>
    </row>
    <row r="3816" spans="6:18" x14ac:dyDescent="0.25">
      <c r="F3816" s="31"/>
      <c r="G3816" s="31"/>
      <c r="H3816" s="31"/>
      <c r="I3816" s="31"/>
      <c r="J3816" s="31"/>
      <c r="K3816" s="31"/>
      <c r="L3816" s="31"/>
      <c r="M3816" s="31"/>
      <c r="N3816" s="31"/>
      <c r="O3816" s="31"/>
      <c r="P3816" s="31"/>
      <c r="Q3816" s="31"/>
      <c r="R3816" s="31"/>
    </row>
    <row r="3817" spans="6:18" x14ac:dyDescent="0.25">
      <c r="F3817" s="31"/>
      <c r="G3817" s="31"/>
      <c r="H3817" s="31"/>
      <c r="I3817" s="31"/>
      <c r="J3817" s="31"/>
      <c r="K3817" s="31"/>
      <c r="L3817" s="31"/>
      <c r="M3817" s="31"/>
      <c r="N3817" s="31"/>
      <c r="O3817" s="31"/>
      <c r="P3817" s="31"/>
      <c r="Q3817" s="31"/>
      <c r="R3817" s="31"/>
    </row>
    <row r="3818" spans="6:18" x14ac:dyDescent="0.25">
      <c r="F3818" s="31"/>
      <c r="G3818" s="31"/>
      <c r="H3818" s="31"/>
      <c r="I3818" s="31"/>
      <c r="J3818" s="31"/>
      <c r="K3818" s="31"/>
      <c r="L3818" s="31"/>
      <c r="M3818" s="31"/>
      <c r="N3818" s="31"/>
      <c r="O3818" s="31"/>
      <c r="P3818" s="31"/>
      <c r="Q3818" s="31"/>
      <c r="R3818" s="31"/>
    </row>
    <row r="3819" spans="6:18" x14ac:dyDescent="0.25">
      <c r="F3819" s="31"/>
      <c r="G3819" s="31"/>
      <c r="H3819" s="31"/>
      <c r="I3819" s="31"/>
      <c r="J3819" s="31"/>
      <c r="K3819" s="31"/>
      <c r="L3819" s="31"/>
      <c r="M3819" s="31"/>
      <c r="N3819" s="31"/>
      <c r="O3819" s="31"/>
      <c r="P3819" s="31"/>
      <c r="Q3819" s="31"/>
      <c r="R3819" s="31"/>
    </row>
    <row r="3820" spans="6:18" x14ac:dyDescent="0.25">
      <c r="F3820" s="31"/>
      <c r="G3820" s="31"/>
      <c r="H3820" s="31"/>
      <c r="I3820" s="31"/>
      <c r="J3820" s="31"/>
      <c r="K3820" s="31"/>
      <c r="L3820" s="31"/>
      <c r="M3820" s="31"/>
      <c r="N3820" s="31"/>
      <c r="O3820" s="31"/>
      <c r="P3820" s="31"/>
      <c r="Q3820" s="31"/>
      <c r="R3820" s="31"/>
    </row>
    <row r="3821" spans="6:18" x14ac:dyDescent="0.25">
      <c r="F3821" s="31"/>
      <c r="G3821" s="31"/>
      <c r="H3821" s="31"/>
      <c r="I3821" s="31"/>
      <c r="J3821" s="31"/>
      <c r="K3821" s="31"/>
      <c r="L3821" s="31"/>
      <c r="M3821" s="31"/>
      <c r="N3821" s="31"/>
      <c r="O3821" s="31"/>
      <c r="P3821" s="31"/>
      <c r="Q3821" s="31"/>
      <c r="R3821" s="31"/>
    </row>
    <row r="3822" spans="6:18" x14ac:dyDescent="0.25">
      <c r="F3822" s="31"/>
      <c r="G3822" s="31"/>
      <c r="H3822" s="31"/>
      <c r="I3822" s="31"/>
      <c r="J3822" s="31"/>
      <c r="K3822" s="31"/>
      <c r="L3822" s="31"/>
      <c r="M3822" s="31"/>
      <c r="N3822" s="31"/>
      <c r="O3822" s="31"/>
      <c r="P3822" s="31"/>
      <c r="Q3822" s="31"/>
      <c r="R3822" s="31"/>
    </row>
    <row r="3823" spans="6:18" x14ac:dyDescent="0.25">
      <c r="F3823" s="31"/>
      <c r="G3823" s="31"/>
      <c r="H3823" s="31"/>
      <c r="I3823" s="31"/>
      <c r="J3823" s="31"/>
      <c r="K3823" s="31"/>
      <c r="L3823" s="31"/>
      <c r="M3823" s="31"/>
      <c r="N3823" s="31"/>
      <c r="O3823" s="31"/>
      <c r="P3823" s="31"/>
      <c r="Q3823" s="31"/>
      <c r="R3823" s="31"/>
    </row>
    <row r="3824" spans="6:18" x14ac:dyDescent="0.25">
      <c r="F3824" s="31"/>
      <c r="G3824" s="31"/>
      <c r="H3824" s="31"/>
      <c r="I3824" s="31"/>
      <c r="J3824" s="31"/>
      <c r="K3824" s="31"/>
      <c r="L3824" s="31"/>
      <c r="M3824" s="31"/>
      <c r="N3824" s="31"/>
      <c r="O3824" s="31"/>
      <c r="P3824" s="31"/>
      <c r="Q3824" s="31"/>
      <c r="R3824" s="31"/>
    </row>
    <row r="3825" spans="6:18" x14ac:dyDescent="0.25">
      <c r="F3825" s="31"/>
      <c r="G3825" s="31"/>
      <c r="H3825" s="31"/>
      <c r="I3825" s="31"/>
      <c r="J3825" s="31"/>
      <c r="K3825" s="31"/>
      <c r="L3825" s="31"/>
      <c r="M3825" s="31"/>
      <c r="N3825" s="31"/>
      <c r="O3825" s="31"/>
      <c r="P3825" s="31"/>
      <c r="Q3825" s="31"/>
      <c r="R3825" s="31"/>
    </row>
    <row r="3826" spans="6:18" x14ac:dyDescent="0.25">
      <c r="F3826" s="31"/>
      <c r="G3826" s="31"/>
      <c r="H3826" s="31"/>
      <c r="I3826" s="31"/>
      <c r="J3826" s="31"/>
      <c r="K3826" s="31"/>
      <c r="L3826" s="31"/>
      <c r="M3826" s="31"/>
      <c r="N3826" s="31"/>
      <c r="O3826" s="31"/>
      <c r="P3826" s="31"/>
      <c r="Q3826" s="31"/>
      <c r="R3826" s="31"/>
    </row>
    <row r="3827" spans="6:18" x14ac:dyDescent="0.25">
      <c r="F3827" s="31"/>
      <c r="G3827" s="31"/>
      <c r="H3827" s="31"/>
      <c r="I3827" s="31"/>
      <c r="J3827" s="31"/>
      <c r="K3827" s="31"/>
      <c r="L3827" s="31"/>
      <c r="M3827" s="31"/>
      <c r="N3827" s="31"/>
      <c r="O3827" s="31"/>
      <c r="P3827" s="31"/>
      <c r="Q3827" s="31"/>
      <c r="R3827" s="31"/>
    </row>
    <row r="3828" spans="6:18" x14ac:dyDescent="0.25">
      <c r="F3828" s="31"/>
      <c r="G3828" s="31"/>
      <c r="H3828" s="31"/>
      <c r="I3828" s="31"/>
      <c r="J3828" s="31"/>
      <c r="K3828" s="31"/>
      <c r="L3828" s="31"/>
      <c r="M3828" s="31"/>
      <c r="N3828" s="31"/>
      <c r="O3828" s="31"/>
      <c r="P3828" s="31"/>
      <c r="Q3828" s="31"/>
      <c r="R3828" s="31"/>
    </row>
    <row r="3829" spans="6:18" x14ac:dyDescent="0.25">
      <c r="F3829" s="31"/>
      <c r="G3829" s="31"/>
      <c r="H3829" s="31"/>
      <c r="I3829" s="31"/>
      <c r="J3829" s="31"/>
      <c r="K3829" s="31"/>
      <c r="L3829" s="31"/>
      <c r="M3829" s="31"/>
      <c r="N3829" s="31"/>
      <c r="O3829" s="31"/>
      <c r="P3829" s="31"/>
      <c r="Q3829" s="31"/>
      <c r="R3829" s="31"/>
    </row>
    <row r="3830" spans="6:18" x14ac:dyDescent="0.25">
      <c r="F3830" s="31"/>
      <c r="G3830" s="31"/>
      <c r="H3830" s="31"/>
      <c r="I3830" s="31"/>
      <c r="J3830" s="31"/>
      <c r="K3830" s="31"/>
      <c r="L3830" s="31"/>
      <c r="M3830" s="31"/>
      <c r="N3830" s="31"/>
      <c r="O3830" s="31"/>
      <c r="P3830" s="31"/>
      <c r="Q3830" s="31"/>
      <c r="R3830" s="31"/>
    </row>
    <row r="3831" spans="6:18" x14ac:dyDescent="0.25">
      <c r="F3831" s="31"/>
      <c r="G3831" s="31"/>
      <c r="H3831" s="31"/>
      <c r="I3831" s="31"/>
      <c r="J3831" s="31"/>
      <c r="K3831" s="31"/>
      <c r="L3831" s="31"/>
      <c r="M3831" s="31"/>
      <c r="N3831" s="31"/>
      <c r="O3831" s="31"/>
      <c r="P3831" s="31"/>
      <c r="Q3831" s="31"/>
      <c r="R3831" s="31"/>
    </row>
    <row r="3832" spans="6:18" x14ac:dyDescent="0.25">
      <c r="F3832" s="31"/>
      <c r="G3832" s="31"/>
      <c r="H3832" s="31"/>
      <c r="I3832" s="31"/>
      <c r="J3832" s="31"/>
      <c r="K3832" s="31"/>
      <c r="L3832" s="31"/>
      <c r="M3832" s="31"/>
      <c r="N3832" s="31"/>
      <c r="O3832" s="31"/>
      <c r="P3832" s="31"/>
      <c r="Q3832" s="31"/>
      <c r="R3832" s="31"/>
    </row>
    <row r="3833" spans="6:18" x14ac:dyDescent="0.25">
      <c r="F3833" s="31"/>
      <c r="G3833" s="31"/>
      <c r="H3833" s="31"/>
      <c r="I3833" s="31"/>
      <c r="J3833" s="31"/>
      <c r="K3833" s="31"/>
      <c r="L3833" s="31"/>
      <c r="M3833" s="31"/>
      <c r="N3833" s="31"/>
      <c r="O3833" s="31"/>
      <c r="P3833" s="31"/>
      <c r="Q3833" s="31"/>
      <c r="R3833" s="31"/>
    </row>
    <row r="3834" spans="6:18" x14ac:dyDescent="0.25">
      <c r="F3834" s="31"/>
      <c r="G3834" s="31"/>
      <c r="H3834" s="31"/>
      <c r="I3834" s="31"/>
      <c r="J3834" s="31"/>
      <c r="K3834" s="31"/>
      <c r="L3834" s="31"/>
      <c r="M3834" s="31"/>
      <c r="N3834" s="31"/>
      <c r="O3834" s="31"/>
      <c r="P3834" s="31"/>
      <c r="Q3834" s="31"/>
      <c r="R3834" s="31"/>
    </row>
    <row r="3835" spans="6:18" x14ac:dyDescent="0.25">
      <c r="F3835" s="31"/>
      <c r="G3835" s="31"/>
      <c r="H3835" s="31"/>
      <c r="I3835" s="31"/>
      <c r="J3835" s="31"/>
      <c r="K3835" s="31"/>
      <c r="L3835" s="31"/>
      <c r="M3835" s="31"/>
      <c r="N3835" s="31"/>
      <c r="O3835" s="31"/>
      <c r="P3835" s="31"/>
      <c r="Q3835" s="31"/>
      <c r="R3835" s="31"/>
    </row>
    <row r="3836" spans="6:18" x14ac:dyDescent="0.25">
      <c r="F3836" s="31"/>
      <c r="G3836" s="31"/>
      <c r="H3836" s="31"/>
      <c r="I3836" s="31"/>
      <c r="J3836" s="31"/>
      <c r="K3836" s="31"/>
      <c r="L3836" s="31"/>
      <c r="M3836" s="31"/>
      <c r="N3836" s="31"/>
      <c r="O3836" s="31"/>
      <c r="P3836" s="31"/>
      <c r="Q3836" s="31"/>
      <c r="R3836" s="31"/>
    </row>
    <row r="3837" spans="6:18" x14ac:dyDescent="0.25">
      <c r="F3837" s="31"/>
      <c r="G3837" s="31"/>
      <c r="H3837" s="31"/>
      <c r="I3837" s="31"/>
      <c r="J3837" s="31"/>
      <c r="K3837" s="31"/>
      <c r="L3837" s="31"/>
      <c r="M3837" s="31"/>
      <c r="N3837" s="31"/>
      <c r="O3837" s="31"/>
      <c r="P3837" s="31"/>
      <c r="Q3837" s="31"/>
      <c r="R3837" s="31"/>
    </row>
    <row r="3838" spans="6:18" x14ac:dyDescent="0.25">
      <c r="F3838" s="31"/>
      <c r="G3838" s="31"/>
      <c r="H3838" s="31"/>
      <c r="I3838" s="31"/>
      <c r="J3838" s="31"/>
      <c r="K3838" s="31"/>
      <c r="L3838" s="31"/>
      <c r="M3838" s="31"/>
      <c r="N3838" s="31"/>
      <c r="O3838" s="31"/>
      <c r="P3838" s="31"/>
      <c r="Q3838" s="31"/>
      <c r="R3838" s="31"/>
    </row>
    <row r="3839" spans="6:18" x14ac:dyDescent="0.25">
      <c r="F3839" s="31"/>
      <c r="G3839" s="31"/>
      <c r="H3839" s="31"/>
      <c r="I3839" s="31"/>
      <c r="J3839" s="31"/>
      <c r="K3839" s="31"/>
      <c r="L3839" s="31"/>
      <c r="M3839" s="31"/>
      <c r="N3839" s="31"/>
      <c r="O3839" s="31"/>
      <c r="P3839" s="31"/>
      <c r="Q3839" s="31"/>
      <c r="R3839" s="31"/>
    </row>
    <row r="3840" spans="6:18" x14ac:dyDescent="0.25">
      <c r="F3840" s="31"/>
      <c r="G3840" s="31"/>
      <c r="H3840" s="31"/>
      <c r="I3840" s="31"/>
      <c r="J3840" s="31"/>
      <c r="K3840" s="31"/>
      <c r="L3840" s="31"/>
      <c r="M3840" s="31"/>
      <c r="N3840" s="31"/>
      <c r="O3840" s="31"/>
      <c r="P3840" s="31"/>
      <c r="Q3840" s="31"/>
      <c r="R3840" s="31"/>
    </row>
    <row r="3841" spans="6:18" x14ac:dyDescent="0.25">
      <c r="F3841" s="31"/>
      <c r="G3841" s="31"/>
      <c r="H3841" s="31"/>
      <c r="I3841" s="31"/>
      <c r="J3841" s="31"/>
      <c r="K3841" s="31"/>
      <c r="L3841" s="31"/>
      <c r="M3841" s="31"/>
      <c r="N3841" s="31"/>
      <c r="O3841" s="31"/>
      <c r="P3841" s="31"/>
      <c r="Q3841" s="31"/>
      <c r="R3841" s="31"/>
    </row>
    <row r="3842" spans="6:18" x14ac:dyDescent="0.25">
      <c r="F3842" s="31"/>
      <c r="G3842" s="31"/>
      <c r="H3842" s="31"/>
      <c r="I3842" s="31"/>
      <c r="J3842" s="31"/>
      <c r="K3842" s="31"/>
      <c r="L3842" s="31"/>
      <c r="M3842" s="31"/>
      <c r="N3842" s="31"/>
      <c r="O3842" s="31"/>
      <c r="P3842" s="31"/>
      <c r="Q3842" s="31"/>
      <c r="R3842" s="31"/>
    </row>
    <row r="3843" spans="6:18" x14ac:dyDescent="0.25">
      <c r="F3843" s="31"/>
      <c r="G3843" s="31"/>
      <c r="H3843" s="31"/>
      <c r="I3843" s="31"/>
      <c r="J3843" s="31"/>
      <c r="K3843" s="31"/>
      <c r="L3843" s="31"/>
      <c r="M3843" s="31"/>
      <c r="N3843" s="31"/>
      <c r="O3843" s="31"/>
      <c r="P3843" s="31"/>
      <c r="Q3843" s="31"/>
      <c r="R3843" s="31"/>
    </row>
    <row r="3844" spans="6:18" x14ac:dyDescent="0.25">
      <c r="F3844" s="31"/>
      <c r="G3844" s="31"/>
      <c r="H3844" s="31"/>
      <c r="I3844" s="31"/>
      <c r="J3844" s="31"/>
      <c r="K3844" s="31"/>
      <c r="L3844" s="31"/>
      <c r="M3844" s="31"/>
      <c r="N3844" s="31"/>
      <c r="O3844" s="31"/>
      <c r="P3844" s="31"/>
      <c r="Q3844" s="31"/>
      <c r="R3844" s="31"/>
    </row>
    <row r="3845" spans="6:18" x14ac:dyDescent="0.25">
      <c r="F3845" s="31"/>
      <c r="G3845" s="31"/>
      <c r="H3845" s="31"/>
      <c r="I3845" s="31"/>
      <c r="J3845" s="31"/>
      <c r="K3845" s="31"/>
      <c r="L3845" s="31"/>
      <c r="M3845" s="31"/>
      <c r="N3845" s="31"/>
      <c r="O3845" s="31"/>
      <c r="P3845" s="31"/>
      <c r="Q3845" s="31"/>
      <c r="R3845" s="31"/>
    </row>
    <row r="3846" spans="6:18" x14ac:dyDescent="0.25">
      <c r="F3846" s="31"/>
      <c r="G3846" s="31"/>
      <c r="H3846" s="31"/>
      <c r="I3846" s="31"/>
      <c r="J3846" s="31"/>
      <c r="K3846" s="31"/>
      <c r="L3846" s="31"/>
      <c r="M3846" s="31"/>
      <c r="N3846" s="31"/>
      <c r="O3846" s="31"/>
      <c r="P3846" s="31"/>
      <c r="Q3846" s="31"/>
      <c r="R3846" s="31"/>
    </row>
    <row r="3847" spans="6:18" x14ac:dyDescent="0.25">
      <c r="F3847" s="31"/>
      <c r="G3847" s="31"/>
      <c r="H3847" s="31"/>
      <c r="I3847" s="31"/>
      <c r="J3847" s="31"/>
      <c r="K3847" s="31"/>
      <c r="L3847" s="31"/>
      <c r="M3847" s="31"/>
      <c r="N3847" s="31"/>
      <c r="O3847" s="31"/>
      <c r="P3847" s="31"/>
      <c r="Q3847" s="31"/>
      <c r="R3847" s="31"/>
    </row>
    <row r="3848" spans="6:18" x14ac:dyDescent="0.25">
      <c r="F3848" s="31"/>
      <c r="G3848" s="31"/>
      <c r="H3848" s="31"/>
      <c r="I3848" s="31"/>
      <c r="J3848" s="31"/>
      <c r="K3848" s="31"/>
      <c r="L3848" s="31"/>
      <c r="M3848" s="31"/>
      <c r="N3848" s="31"/>
      <c r="O3848" s="31"/>
      <c r="P3848" s="31"/>
      <c r="Q3848" s="31"/>
      <c r="R3848" s="31"/>
    </row>
    <row r="3849" spans="6:18" x14ac:dyDescent="0.25">
      <c r="F3849" s="31"/>
      <c r="G3849" s="31"/>
      <c r="H3849" s="31"/>
      <c r="I3849" s="31"/>
      <c r="J3849" s="31"/>
      <c r="K3849" s="31"/>
      <c r="L3849" s="31"/>
      <c r="M3849" s="31"/>
      <c r="N3849" s="31"/>
      <c r="O3849" s="31"/>
      <c r="P3849" s="31"/>
      <c r="Q3849" s="31"/>
      <c r="R3849" s="31"/>
    </row>
    <row r="3850" spans="6:18" x14ac:dyDescent="0.25">
      <c r="F3850" s="31"/>
      <c r="G3850" s="31"/>
      <c r="H3850" s="31"/>
      <c r="I3850" s="31"/>
      <c r="J3850" s="31"/>
      <c r="K3850" s="31"/>
      <c r="L3850" s="31"/>
      <c r="M3850" s="31"/>
      <c r="N3850" s="31"/>
      <c r="O3850" s="31"/>
      <c r="P3850" s="31"/>
      <c r="Q3850" s="31"/>
      <c r="R3850" s="31"/>
    </row>
    <row r="3851" spans="6:18" x14ac:dyDescent="0.25">
      <c r="F3851" s="31"/>
      <c r="G3851" s="31"/>
      <c r="H3851" s="31"/>
      <c r="I3851" s="31"/>
      <c r="J3851" s="31"/>
      <c r="K3851" s="31"/>
      <c r="L3851" s="31"/>
      <c r="M3851" s="31"/>
      <c r="N3851" s="31"/>
      <c r="O3851" s="31"/>
      <c r="P3851" s="31"/>
      <c r="Q3851" s="31"/>
      <c r="R3851" s="31"/>
    </row>
    <row r="3852" spans="6:18" x14ac:dyDescent="0.25">
      <c r="F3852" s="31"/>
      <c r="G3852" s="31"/>
      <c r="H3852" s="31"/>
      <c r="I3852" s="31"/>
      <c r="J3852" s="31"/>
      <c r="K3852" s="31"/>
      <c r="L3852" s="31"/>
      <c r="M3852" s="31"/>
      <c r="N3852" s="31"/>
      <c r="O3852" s="31"/>
      <c r="P3852" s="31"/>
      <c r="Q3852" s="31"/>
      <c r="R3852" s="31"/>
    </row>
    <row r="3853" spans="6:18" x14ac:dyDescent="0.25">
      <c r="F3853" s="31"/>
      <c r="G3853" s="31"/>
      <c r="H3853" s="31"/>
      <c r="I3853" s="31"/>
      <c r="J3853" s="31"/>
      <c r="K3853" s="31"/>
      <c r="L3853" s="31"/>
      <c r="M3853" s="31"/>
      <c r="N3853" s="31"/>
      <c r="O3853" s="31"/>
      <c r="P3853" s="31"/>
      <c r="Q3853" s="31"/>
      <c r="R3853" s="31"/>
    </row>
    <row r="3854" spans="6:18" x14ac:dyDescent="0.25">
      <c r="F3854" s="31"/>
      <c r="G3854" s="31"/>
      <c r="H3854" s="31"/>
      <c r="I3854" s="31"/>
      <c r="J3854" s="31"/>
      <c r="K3854" s="31"/>
      <c r="L3854" s="31"/>
      <c r="M3854" s="31"/>
      <c r="N3854" s="31"/>
      <c r="O3854" s="31"/>
      <c r="P3854" s="31"/>
      <c r="Q3854" s="31"/>
      <c r="R3854" s="31"/>
    </row>
    <row r="3855" spans="6:18" x14ac:dyDescent="0.25">
      <c r="F3855" s="31"/>
      <c r="G3855" s="31"/>
      <c r="H3855" s="31"/>
      <c r="I3855" s="31"/>
      <c r="J3855" s="31"/>
      <c r="K3855" s="31"/>
      <c r="L3855" s="31"/>
      <c r="M3855" s="31"/>
      <c r="N3855" s="31"/>
      <c r="O3855" s="31"/>
      <c r="P3855" s="31"/>
      <c r="Q3855" s="31"/>
      <c r="R3855" s="31"/>
    </row>
    <row r="3856" spans="6:18" x14ac:dyDescent="0.25">
      <c r="F3856" s="31"/>
      <c r="G3856" s="31"/>
      <c r="H3856" s="31"/>
      <c r="I3856" s="31"/>
      <c r="J3856" s="31"/>
      <c r="K3856" s="31"/>
      <c r="L3856" s="31"/>
      <c r="M3856" s="31"/>
      <c r="N3856" s="31"/>
      <c r="O3856" s="31"/>
      <c r="P3856" s="31"/>
      <c r="Q3856" s="31"/>
      <c r="R3856" s="31"/>
    </row>
    <row r="3857" spans="6:18" x14ac:dyDescent="0.25">
      <c r="F3857" s="31"/>
      <c r="G3857" s="31"/>
      <c r="H3857" s="31"/>
      <c r="I3857" s="31"/>
      <c r="J3857" s="31"/>
      <c r="K3857" s="31"/>
      <c r="L3857" s="31"/>
      <c r="M3857" s="31"/>
      <c r="N3857" s="31"/>
      <c r="O3857" s="31"/>
      <c r="P3857" s="31"/>
      <c r="Q3857" s="31"/>
      <c r="R3857" s="31"/>
    </row>
    <row r="3858" spans="6:18" x14ac:dyDescent="0.25">
      <c r="F3858" s="31"/>
      <c r="G3858" s="31"/>
      <c r="H3858" s="31"/>
      <c r="I3858" s="31"/>
      <c r="J3858" s="31"/>
      <c r="K3858" s="31"/>
      <c r="L3858" s="31"/>
      <c r="M3858" s="31"/>
      <c r="N3858" s="31"/>
      <c r="O3858" s="31"/>
      <c r="P3858" s="31"/>
      <c r="Q3858" s="31"/>
      <c r="R3858" s="31"/>
    </row>
    <row r="3859" spans="6:18" x14ac:dyDescent="0.25">
      <c r="F3859" s="31"/>
      <c r="G3859" s="31"/>
      <c r="H3859" s="31"/>
      <c r="I3859" s="31"/>
      <c r="J3859" s="31"/>
      <c r="K3859" s="31"/>
      <c r="L3859" s="31"/>
      <c r="M3859" s="31"/>
      <c r="N3859" s="31"/>
      <c r="O3859" s="31"/>
      <c r="P3859" s="31"/>
      <c r="Q3859" s="31"/>
      <c r="R3859" s="31"/>
    </row>
    <row r="3860" spans="6:18" x14ac:dyDescent="0.25">
      <c r="F3860" s="31"/>
      <c r="G3860" s="31"/>
      <c r="H3860" s="31"/>
      <c r="I3860" s="31"/>
      <c r="J3860" s="31"/>
      <c r="K3860" s="31"/>
      <c r="L3860" s="31"/>
      <c r="M3860" s="31"/>
      <c r="N3860" s="31"/>
      <c r="O3860" s="31"/>
      <c r="P3860" s="31"/>
      <c r="Q3860" s="31"/>
      <c r="R3860" s="31"/>
    </row>
    <row r="3861" spans="6:18" x14ac:dyDescent="0.25">
      <c r="F3861" s="31"/>
      <c r="G3861" s="31"/>
      <c r="H3861" s="31"/>
      <c r="I3861" s="31"/>
      <c r="J3861" s="31"/>
      <c r="K3861" s="31"/>
      <c r="L3861" s="31"/>
      <c r="M3861" s="31"/>
      <c r="N3861" s="31"/>
      <c r="O3861" s="31"/>
      <c r="P3861" s="31"/>
      <c r="Q3861" s="31"/>
      <c r="R3861" s="31"/>
    </row>
    <row r="3862" spans="6:18" x14ac:dyDescent="0.25">
      <c r="F3862" s="31"/>
      <c r="G3862" s="31"/>
      <c r="H3862" s="31"/>
      <c r="I3862" s="31"/>
      <c r="J3862" s="31"/>
      <c r="K3862" s="31"/>
      <c r="L3862" s="31"/>
      <c r="M3862" s="31"/>
      <c r="N3862" s="31"/>
      <c r="O3862" s="31"/>
      <c r="P3862" s="31"/>
      <c r="Q3862" s="31"/>
      <c r="R3862" s="31"/>
    </row>
    <row r="3863" spans="6:18" x14ac:dyDescent="0.25">
      <c r="F3863" s="31"/>
      <c r="G3863" s="31"/>
      <c r="H3863" s="31"/>
      <c r="I3863" s="31"/>
      <c r="J3863" s="31"/>
      <c r="K3863" s="31"/>
      <c r="L3863" s="31"/>
      <c r="M3863" s="31"/>
      <c r="N3863" s="31"/>
      <c r="O3863" s="31"/>
      <c r="P3863" s="31"/>
      <c r="Q3863" s="31"/>
      <c r="R3863" s="31"/>
    </row>
    <row r="3864" spans="6:18" x14ac:dyDescent="0.25">
      <c r="F3864" s="31"/>
      <c r="G3864" s="31"/>
      <c r="H3864" s="31"/>
      <c r="I3864" s="31"/>
      <c r="J3864" s="31"/>
      <c r="K3864" s="31"/>
      <c r="L3864" s="31"/>
      <c r="M3864" s="31"/>
      <c r="N3864" s="31"/>
      <c r="O3864" s="31"/>
      <c r="P3864" s="31"/>
      <c r="Q3864" s="31"/>
      <c r="R3864" s="31"/>
    </row>
    <row r="3865" spans="6:18" x14ac:dyDescent="0.25">
      <c r="F3865" s="31"/>
      <c r="G3865" s="31"/>
      <c r="H3865" s="31"/>
      <c r="I3865" s="31"/>
      <c r="J3865" s="31"/>
      <c r="K3865" s="31"/>
      <c r="L3865" s="31"/>
      <c r="M3865" s="31"/>
      <c r="N3865" s="31"/>
      <c r="O3865" s="31"/>
      <c r="P3865" s="31"/>
      <c r="Q3865" s="31"/>
      <c r="R3865" s="31"/>
    </row>
    <row r="3866" spans="6:18" x14ac:dyDescent="0.25">
      <c r="F3866" s="31"/>
      <c r="G3866" s="31"/>
      <c r="H3866" s="31"/>
      <c r="I3866" s="31"/>
      <c r="J3866" s="31"/>
      <c r="K3866" s="31"/>
      <c r="L3866" s="31"/>
      <c r="M3866" s="31"/>
      <c r="N3866" s="31"/>
      <c r="O3866" s="31"/>
      <c r="P3866" s="31"/>
      <c r="Q3866" s="31"/>
      <c r="R3866" s="31"/>
    </row>
    <row r="3867" spans="6:18" x14ac:dyDescent="0.25">
      <c r="F3867" s="31"/>
      <c r="G3867" s="31"/>
      <c r="H3867" s="31"/>
      <c r="I3867" s="31"/>
      <c r="J3867" s="31"/>
      <c r="K3867" s="31"/>
      <c r="L3867" s="31"/>
      <c r="M3867" s="31"/>
      <c r="N3867" s="31"/>
      <c r="O3867" s="31"/>
      <c r="P3867" s="31"/>
      <c r="Q3867" s="31"/>
      <c r="R3867" s="31"/>
    </row>
    <row r="3868" spans="6:18" x14ac:dyDescent="0.25">
      <c r="F3868" s="31"/>
      <c r="G3868" s="31"/>
      <c r="H3868" s="31"/>
      <c r="I3868" s="31"/>
      <c r="J3868" s="31"/>
      <c r="K3868" s="31"/>
      <c r="L3868" s="31"/>
      <c r="M3868" s="31"/>
      <c r="N3868" s="31"/>
      <c r="O3868" s="31"/>
      <c r="P3868" s="31"/>
      <c r="Q3868" s="31"/>
      <c r="R3868" s="31"/>
    </row>
    <row r="3869" spans="6:18" x14ac:dyDescent="0.25">
      <c r="F3869" s="31"/>
      <c r="G3869" s="31"/>
      <c r="H3869" s="31"/>
      <c r="I3869" s="31"/>
      <c r="J3869" s="31"/>
      <c r="K3869" s="31"/>
      <c r="L3869" s="31"/>
      <c r="M3869" s="31"/>
      <c r="N3869" s="31"/>
      <c r="O3869" s="31"/>
      <c r="P3869" s="31"/>
      <c r="Q3869" s="31"/>
      <c r="R3869" s="31"/>
    </row>
    <row r="3870" spans="6:18" x14ac:dyDescent="0.25">
      <c r="F3870" s="31"/>
      <c r="G3870" s="31"/>
      <c r="H3870" s="31"/>
      <c r="I3870" s="31"/>
      <c r="J3870" s="31"/>
      <c r="K3870" s="31"/>
      <c r="L3870" s="31"/>
      <c r="M3870" s="31"/>
      <c r="N3870" s="31"/>
      <c r="O3870" s="31"/>
      <c r="P3870" s="31"/>
      <c r="Q3870" s="31"/>
      <c r="R3870" s="31"/>
    </row>
    <row r="3871" spans="6:18" x14ac:dyDescent="0.25">
      <c r="F3871" s="31"/>
      <c r="G3871" s="31"/>
      <c r="H3871" s="31"/>
      <c r="I3871" s="31"/>
      <c r="J3871" s="31"/>
      <c r="K3871" s="31"/>
      <c r="L3871" s="31"/>
      <c r="M3871" s="31"/>
      <c r="N3871" s="31"/>
      <c r="O3871" s="31"/>
      <c r="P3871" s="31"/>
      <c r="Q3871" s="31"/>
      <c r="R3871" s="31"/>
    </row>
    <row r="3872" spans="6:18" x14ac:dyDescent="0.25">
      <c r="F3872" s="31"/>
      <c r="G3872" s="31"/>
      <c r="H3872" s="31"/>
      <c r="I3872" s="31"/>
      <c r="J3872" s="31"/>
      <c r="K3872" s="31"/>
      <c r="L3872" s="31"/>
      <c r="M3872" s="31"/>
      <c r="N3872" s="31"/>
      <c r="O3872" s="31"/>
      <c r="P3872" s="31"/>
      <c r="Q3872" s="31"/>
      <c r="R3872" s="31"/>
    </row>
    <row r="3873" spans="6:18" x14ac:dyDescent="0.25">
      <c r="F3873" s="31"/>
      <c r="G3873" s="31"/>
      <c r="H3873" s="31"/>
      <c r="I3873" s="31"/>
      <c r="J3873" s="31"/>
      <c r="K3873" s="31"/>
      <c r="L3873" s="31"/>
      <c r="M3873" s="31"/>
      <c r="N3873" s="31"/>
      <c r="O3873" s="31"/>
      <c r="P3873" s="31"/>
      <c r="Q3873" s="31"/>
      <c r="R3873" s="31"/>
    </row>
    <row r="3874" spans="6:18" x14ac:dyDescent="0.25">
      <c r="F3874" s="31"/>
      <c r="G3874" s="31"/>
      <c r="H3874" s="31"/>
      <c r="I3874" s="31"/>
      <c r="J3874" s="31"/>
      <c r="K3874" s="31"/>
      <c r="L3874" s="31"/>
      <c r="M3874" s="31"/>
      <c r="N3874" s="31"/>
      <c r="O3874" s="31"/>
      <c r="P3874" s="31"/>
      <c r="Q3874" s="31"/>
      <c r="R3874" s="31"/>
    </row>
    <row r="3875" spans="6:18" x14ac:dyDescent="0.25">
      <c r="F3875" s="31"/>
      <c r="G3875" s="31"/>
      <c r="H3875" s="31"/>
      <c r="I3875" s="31"/>
      <c r="J3875" s="31"/>
      <c r="K3875" s="31"/>
      <c r="L3875" s="31"/>
      <c r="M3875" s="31"/>
      <c r="N3875" s="31"/>
      <c r="O3875" s="31"/>
      <c r="P3875" s="31"/>
      <c r="Q3875" s="31"/>
      <c r="R3875" s="31"/>
    </row>
    <row r="3876" spans="6:18" x14ac:dyDescent="0.25">
      <c r="F3876" s="31"/>
      <c r="G3876" s="31"/>
      <c r="H3876" s="31"/>
      <c r="I3876" s="31"/>
      <c r="J3876" s="31"/>
      <c r="K3876" s="31"/>
      <c r="L3876" s="31"/>
      <c r="M3876" s="31"/>
      <c r="N3876" s="31"/>
      <c r="O3876" s="31"/>
      <c r="P3876" s="31"/>
      <c r="Q3876" s="31"/>
      <c r="R3876" s="31"/>
    </row>
    <row r="3877" spans="6:18" x14ac:dyDescent="0.25">
      <c r="F3877" s="31"/>
      <c r="G3877" s="31"/>
      <c r="H3877" s="31"/>
      <c r="I3877" s="31"/>
      <c r="J3877" s="31"/>
      <c r="K3877" s="31"/>
      <c r="L3877" s="31"/>
      <c r="M3877" s="31"/>
      <c r="N3877" s="31"/>
      <c r="O3877" s="31"/>
      <c r="P3877" s="31"/>
      <c r="Q3877" s="31"/>
      <c r="R3877" s="31"/>
    </row>
    <row r="3878" spans="6:18" x14ac:dyDescent="0.25">
      <c r="F3878" s="31"/>
      <c r="G3878" s="31"/>
      <c r="H3878" s="31"/>
      <c r="I3878" s="31"/>
      <c r="J3878" s="31"/>
      <c r="K3878" s="31"/>
      <c r="L3878" s="31"/>
      <c r="M3878" s="31"/>
      <c r="N3878" s="31"/>
      <c r="O3878" s="31"/>
      <c r="P3878" s="31"/>
      <c r="Q3878" s="31"/>
      <c r="R3878" s="31"/>
    </row>
    <row r="3879" spans="6:18" x14ac:dyDescent="0.25">
      <c r="F3879" s="31"/>
      <c r="G3879" s="31"/>
      <c r="H3879" s="31"/>
      <c r="I3879" s="31"/>
      <c r="J3879" s="31"/>
      <c r="K3879" s="31"/>
      <c r="L3879" s="31"/>
      <c r="M3879" s="31"/>
      <c r="N3879" s="31"/>
      <c r="O3879" s="31"/>
      <c r="P3879" s="31"/>
      <c r="Q3879" s="31"/>
      <c r="R3879" s="31"/>
    </row>
    <row r="3880" spans="6:18" x14ac:dyDescent="0.25">
      <c r="F3880" s="31"/>
      <c r="G3880" s="31"/>
      <c r="H3880" s="31"/>
      <c r="I3880" s="31"/>
      <c r="J3880" s="31"/>
      <c r="K3880" s="31"/>
      <c r="L3880" s="31"/>
      <c r="M3880" s="31"/>
      <c r="N3880" s="31"/>
      <c r="O3880" s="31"/>
      <c r="P3880" s="31"/>
      <c r="Q3880" s="31"/>
      <c r="R3880" s="31"/>
    </row>
    <row r="3881" spans="6:18" x14ac:dyDescent="0.25">
      <c r="F3881" s="31"/>
      <c r="G3881" s="31"/>
      <c r="H3881" s="31"/>
      <c r="I3881" s="31"/>
      <c r="J3881" s="31"/>
      <c r="K3881" s="31"/>
      <c r="L3881" s="31"/>
      <c r="M3881" s="31"/>
      <c r="N3881" s="31"/>
      <c r="O3881" s="31"/>
      <c r="P3881" s="31"/>
      <c r="Q3881" s="31"/>
      <c r="R3881" s="31"/>
    </row>
    <row r="3882" spans="6:18" x14ac:dyDescent="0.25">
      <c r="F3882" s="31"/>
      <c r="G3882" s="31"/>
      <c r="H3882" s="31"/>
      <c r="I3882" s="31"/>
      <c r="J3882" s="31"/>
      <c r="K3882" s="31"/>
      <c r="L3882" s="31"/>
      <c r="M3882" s="31"/>
      <c r="N3882" s="31"/>
      <c r="O3882" s="31"/>
      <c r="P3882" s="31"/>
      <c r="Q3882" s="31"/>
      <c r="R3882" s="31"/>
    </row>
    <row r="3883" spans="6:18" x14ac:dyDescent="0.25">
      <c r="F3883" s="31"/>
      <c r="G3883" s="31"/>
      <c r="H3883" s="31"/>
      <c r="I3883" s="31"/>
      <c r="J3883" s="31"/>
      <c r="K3883" s="31"/>
      <c r="L3883" s="31"/>
      <c r="M3883" s="31"/>
      <c r="N3883" s="31"/>
      <c r="O3883" s="31"/>
      <c r="P3883" s="31"/>
      <c r="Q3883" s="31"/>
      <c r="R3883" s="31"/>
    </row>
    <row r="3884" spans="6:18" x14ac:dyDescent="0.25">
      <c r="F3884" s="31"/>
      <c r="G3884" s="31"/>
      <c r="H3884" s="31"/>
      <c r="I3884" s="31"/>
      <c r="J3884" s="31"/>
      <c r="K3884" s="31"/>
      <c r="L3884" s="31"/>
      <c r="M3884" s="31"/>
      <c r="N3884" s="31"/>
      <c r="O3884" s="31"/>
      <c r="P3884" s="31"/>
      <c r="Q3884" s="31"/>
      <c r="R3884" s="31"/>
    </row>
    <row r="3885" spans="6:18" x14ac:dyDescent="0.25">
      <c r="F3885" s="31"/>
      <c r="G3885" s="31"/>
      <c r="H3885" s="31"/>
      <c r="I3885" s="31"/>
      <c r="J3885" s="31"/>
      <c r="K3885" s="31"/>
      <c r="L3885" s="31"/>
      <c r="M3885" s="31"/>
      <c r="N3885" s="31"/>
      <c r="O3885" s="31"/>
      <c r="P3885" s="31"/>
      <c r="Q3885" s="31"/>
      <c r="R3885" s="31"/>
    </row>
    <row r="3886" spans="6:18" x14ac:dyDescent="0.25">
      <c r="F3886" s="31"/>
      <c r="G3886" s="31"/>
      <c r="H3886" s="31"/>
      <c r="I3886" s="31"/>
      <c r="J3886" s="31"/>
      <c r="K3886" s="31"/>
      <c r="L3886" s="31"/>
      <c r="M3886" s="31"/>
      <c r="N3886" s="31"/>
      <c r="O3886" s="31"/>
      <c r="P3886" s="31"/>
      <c r="Q3886" s="31"/>
      <c r="R3886" s="31"/>
    </row>
    <row r="3887" spans="6:18" x14ac:dyDescent="0.25">
      <c r="F3887" s="31"/>
      <c r="G3887" s="31"/>
      <c r="H3887" s="31"/>
      <c r="I3887" s="31"/>
      <c r="J3887" s="31"/>
      <c r="K3887" s="31"/>
      <c r="L3887" s="31"/>
      <c r="M3887" s="31"/>
      <c r="N3887" s="31"/>
      <c r="O3887" s="31"/>
      <c r="P3887" s="31"/>
      <c r="Q3887" s="31"/>
      <c r="R3887" s="31"/>
    </row>
    <row r="3888" spans="6:18" x14ac:dyDescent="0.25">
      <c r="F3888" s="31"/>
      <c r="G3888" s="31"/>
      <c r="H3888" s="31"/>
      <c r="I3888" s="31"/>
      <c r="J3888" s="31"/>
      <c r="K3888" s="31"/>
      <c r="L3888" s="31"/>
      <c r="M3888" s="31"/>
      <c r="N3888" s="31"/>
      <c r="O3888" s="31"/>
      <c r="P3888" s="31"/>
      <c r="Q3888" s="31"/>
      <c r="R3888" s="31"/>
    </row>
    <row r="3889" spans="6:18" x14ac:dyDescent="0.25">
      <c r="F3889" s="31"/>
      <c r="G3889" s="31"/>
      <c r="H3889" s="31"/>
      <c r="I3889" s="31"/>
      <c r="J3889" s="31"/>
      <c r="K3889" s="31"/>
      <c r="L3889" s="31"/>
      <c r="M3889" s="31"/>
      <c r="N3889" s="31"/>
      <c r="O3889" s="31"/>
      <c r="P3889" s="31"/>
      <c r="Q3889" s="31"/>
      <c r="R3889" s="31"/>
    </row>
    <row r="3890" spans="6:18" x14ac:dyDescent="0.25">
      <c r="F3890" s="31"/>
      <c r="G3890" s="31"/>
      <c r="H3890" s="31"/>
      <c r="I3890" s="31"/>
      <c r="J3890" s="31"/>
      <c r="K3890" s="31"/>
      <c r="L3890" s="31"/>
      <c r="M3890" s="31"/>
      <c r="N3890" s="31"/>
      <c r="O3890" s="31"/>
      <c r="P3890" s="31"/>
      <c r="Q3890" s="31"/>
      <c r="R3890" s="31"/>
    </row>
    <row r="3891" spans="6:18" x14ac:dyDescent="0.25">
      <c r="F3891" s="31"/>
      <c r="G3891" s="31"/>
      <c r="H3891" s="31"/>
      <c r="I3891" s="31"/>
      <c r="J3891" s="31"/>
      <c r="K3891" s="31"/>
      <c r="L3891" s="31"/>
      <c r="M3891" s="31"/>
      <c r="N3891" s="31"/>
      <c r="O3891" s="31"/>
      <c r="P3891" s="31"/>
      <c r="Q3891" s="31"/>
      <c r="R3891" s="31"/>
    </row>
    <row r="3892" spans="6:18" x14ac:dyDescent="0.25">
      <c r="F3892" s="31"/>
      <c r="G3892" s="31"/>
      <c r="H3892" s="31"/>
      <c r="I3892" s="31"/>
      <c r="J3892" s="31"/>
      <c r="K3892" s="31"/>
      <c r="L3892" s="31"/>
      <c r="M3892" s="31"/>
      <c r="N3892" s="31"/>
      <c r="O3892" s="31"/>
      <c r="P3892" s="31"/>
      <c r="Q3892" s="31"/>
      <c r="R3892" s="31"/>
    </row>
    <row r="3893" spans="6:18" x14ac:dyDescent="0.25">
      <c r="F3893" s="31"/>
      <c r="G3893" s="31"/>
      <c r="H3893" s="31"/>
      <c r="I3893" s="31"/>
      <c r="J3893" s="31"/>
      <c r="K3893" s="31"/>
      <c r="L3893" s="31"/>
      <c r="M3893" s="31"/>
      <c r="N3893" s="31"/>
      <c r="O3893" s="31"/>
      <c r="P3893" s="31"/>
      <c r="Q3893" s="31"/>
      <c r="R3893" s="31"/>
    </row>
    <row r="3894" spans="6:18" x14ac:dyDescent="0.25">
      <c r="F3894" s="31"/>
      <c r="G3894" s="31"/>
      <c r="H3894" s="31"/>
      <c r="I3894" s="31"/>
      <c r="J3894" s="31"/>
      <c r="K3894" s="31"/>
      <c r="L3894" s="31"/>
      <c r="M3894" s="31"/>
      <c r="N3894" s="31"/>
      <c r="O3894" s="31"/>
      <c r="P3894" s="31"/>
      <c r="Q3894" s="31"/>
      <c r="R3894" s="31"/>
    </row>
    <row r="3895" spans="6:18" x14ac:dyDescent="0.25">
      <c r="F3895" s="31"/>
      <c r="G3895" s="31"/>
      <c r="H3895" s="31"/>
      <c r="I3895" s="31"/>
      <c r="J3895" s="31"/>
      <c r="K3895" s="31"/>
      <c r="L3895" s="31"/>
      <c r="M3895" s="31"/>
      <c r="N3895" s="31"/>
      <c r="O3895" s="31"/>
      <c r="P3895" s="31"/>
      <c r="Q3895" s="31"/>
      <c r="R3895" s="31"/>
    </row>
    <row r="3896" spans="6:18" x14ac:dyDescent="0.25">
      <c r="F3896" s="31"/>
      <c r="G3896" s="31"/>
      <c r="H3896" s="31"/>
      <c r="I3896" s="31"/>
      <c r="J3896" s="31"/>
      <c r="K3896" s="31"/>
      <c r="L3896" s="31"/>
      <c r="M3896" s="31"/>
      <c r="N3896" s="31"/>
      <c r="O3896" s="31"/>
      <c r="P3896" s="31"/>
      <c r="Q3896" s="31"/>
      <c r="R3896" s="31"/>
    </row>
    <row r="3897" spans="6:18" x14ac:dyDescent="0.25">
      <c r="F3897" s="31"/>
      <c r="G3897" s="31"/>
      <c r="H3897" s="31"/>
      <c r="I3897" s="31"/>
      <c r="J3897" s="31"/>
      <c r="K3897" s="31"/>
      <c r="L3897" s="31"/>
      <c r="M3897" s="31"/>
      <c r="N3897" s="31"/>
      <c r="O3897" s="31"/>
      <c r="P3897" s="31"/>
      <c r="Q3897" s="31"/>
      <c r="R3897" s="31"/>
    </row>
    <row r="3898" spans="6:18" x14ac:dyDescent="0.25">
      <c r="F3898" s="31"/>
      <c r="G3898" s="31"/>
      <c r="H3898" s="31"/>
      <c r="I3898" s="31"/>
      <c r="J3898" s="31"/>
      <c r="K3898" s="31"/>
      <c r="L3898" s="31"/>
      <c r="M3898" s="31"/>
      <c r="N3898" s="31"/>
      <c r="O3898" s="31"/>
      <c r="P3898" s="31"/>
      <c r="Q3898" s="31"/>
      <c r="R3898" s="31"/>
    </row>
    <row r="3899" spans="6:18" x14ac:dyDescent="0.25">
      <c r="F3899" s="31"/>
      <c r="G3899" s="31"/>
      <c r="H3899" s="31"/>
      <c r="I3899" s="31"/>
      <c r="J3899" s="31"/>
      <c r="K3899" s="31"/>
      <c r="L3899" s="31"/>
      <c r="M3899" s="31"/>
      <c r="N3899" s="31"/>
      <c r="O3899" s="31"/>
      <c r="P3899" s="31"/>
      <c r="Q3899" s="31"/>
      <c r="R3899" s="31"/>
    </row>
    <row r="3900" spans="6:18" x14ac:dyDescent="0.25">
      <c r="F3900" s="31"/>
      <c r="G3900" s="31"/>
      <c r="H3900" s="31"/>
      <c r="I3900" s="31"/>
      <c r="J3900" s="31"/>
      <c r="K3900" s="31"/>
      <c r="L3900" s="31"/>
      <c r="M3900" s="31"/>
      <c r="N3900" s="31"/>
      <c r="O3900" s="31"/>
      <c r="P3900" s="31"/>
      <c r="Q3900" s="31"/>
      <c r="R3900" s="31"/>
    </row>
    <row r="3901" spans="6:18" x14ac:dyDescent="0.25">
      <c r="F3901" s="31"/>
      <c r="G3901" s="31"/>
      <c r="H3901" s="31"/>
      <c r="I3901" s="31"/>
      <c r="J3901" s="31"/>
      <c r="K3901" s="31"/>
      <c r="L3901" s="31"/>
      <c r="M3901" s="31"/>
      <c r="N3901" s="31"/>
      <c r="O3901" s="31"/>
      <c r="P3901" s="31"/>
      <c r="Q3901" s="31"/>
      <c r="R3901" s="31"/>
    </row>
    <row r="3902" spans="6:18" x14ac:dyDescent="0.25">
      <c r="F3902" s="31"/>
      <c r="G3902" s="31"/>
      <c r="H3902" s="31"/>
      <c r="I3902" s="31"/>
      <c r="J3902" s="31"/>
      <c r="K3902" s="31"/>
      <c r="L3902" s="31"/>
      <c r="M3902" s="31"/>
      <c r="N3902" s="31"/>
      <c r="O3902" s="31"/>
      <c r="P3902" s="31"/>
      <c r="Q3902" s="31"/>
      <c r="R3902" s="31"/>
    </row>
    <row r="3903" spans="6:18" x14ac:dyDescent="0.25">
      <c r="F3903" s="31"/>
      <c r="G3903" s="31"/>
      <c r="H3903" s="31"/>
      <c r="I3903" s="31"/>
      <c r="J3903" s="31"/>
      <c r="K3903" s="31"/>
      <c r="L3903" s="31"/>
      <c r="M3903" s="31"/>
      <c r="N3903" s="31"/>
      <c r="O3903" s="31"/>
      <c r="P3903" s="31"/>
      <c r="Q3903" s="31"/>
      <c r="R3903" s="31"/>
    </row>
    <row r="3904" spans="6:18" x14ac:dyDescent="0.25">
      <c r="F3904" s="31"/>
      <c r="G3904" s="31"/>
      <c r="H3904" s="31"/>
      <c r="I3904" s="31"/>
      <c r="J3904" s="31"/>
      <c r="K3904" s="31"/>
      <c r="L3904" s="31"/>
      <c r="M3904" s="31"/>
      <c r="N3904" s="31"/>
      <c r="O3904" s="31"/>
      <c r="P3904" s="31"/>
      <c r="Q3904" s="31"/>
      <c r="R3904" s="31"/>
    </row>
    <row r="3905" spans="6:18" x14ac:dyDescent="0.25">
      <c r="F3905" s="31"/>
      <c r="G3905" s="31"/>
      <c r="H3905" s="31"/>
      <c r="I3905" s="31"/>
      <c r="J3905" s="31"/>
      <c r="K3905" s="31"/>
      <c r="L3905" s="31"/>
      <c r="M3905" s="31"/>
      <c r="N3905" s="31"/>
      <c r="O3905" s="31"/>
      <c r="P3905" s="31"/>
      <c r="Q3905" s="31"/>
      <c r="R3905" s="31"/>
    </row>
    <row r="3906" spans="6:18" x14ac:dyDescent="0.25">
      <c r="F3906" s="31"/>
      <c r="G3906" s="31"/>
      <c r="H3906" s="31"/>
      <c r="I3906" s="31"/>
      <c r="J3906" s="31"/>
      <c r="K3906" s="31"/>
      <c r="L3906" s="31"/>
      <c r="M3906" s="31"/>
      <c r="N3906" s="31"/>
      <c r="O3906" s="31"/>
      <c r="P3906" s="31"/>
      <c r="Q3906" s="31"/>
      <c r="R3906" s="31"/>
    </row>
    <row r="3907" spans="6:18" x14ac:dyDescent="0.25">
      <c r="F3907" s="31"/>
      <c r="G3907" s="31"/>
      <c r="H3907" s="31"/>
      <c r="I3907" s="31"/>
      <c r="J3907" s="31"/>
      <c r="K3907" s="31"/>
      <c r="L3907" s="31"/>
      <c r="M3907" s="31"/>
      <c r="N3907" s="31"/>
      <c r="O3907" s="31"/>
      <c r="P3907" s="31"/>
      <c r="Q3907" s="31"/>
      <c r="R3907" s="31"/>
    </row>
    <row r="3908" spans="6:18" x14ac:dyDescent="0.25">
      <c r="F3908" s="31"/>
      <c r="G3908" s="31"/>
      <c r="H3908" s="31"/>
      <c r="I3908" s="31"/>
      <c r="J3908" s="31"/>
      <c r="K3908" s="31"/>
      <c r="L3908" s="31"/>
      <c r="M3908" s="31"/>
      <c r="N3908" s="31"/>
      <c r="O3908" s="31"/>
      <c r="P3908" s="31"/>
      <c r="Q3908" s="31"/>
      <c r="R3908" s="31"/>
    </row>
    <row r="3909" spans="6:18" x14ac:dyDescent="0.25">
      <c r="F3909" s="31"/>
      <c r="G3909" s="31"/>
      <c r="H3909" s="31"/>
      <c r="I3909" s="31"/>
      <c r="J3909" s="31"/>
      <c r="K3909" s="31"/>
      <c r="L3909" s="31"/>
      <c r="M3909" s="31"/>
      <c r="N3909" s="31"/>
      <c r="O3909" s="31"/>
      <c r="P3909" s="31"/>
      <c r="Q3909" s="31"/>
      <c r="R3909" s="31"/>
    </row>
    <row r="3910" spans="6:18" x14ac:dyDescent="0.25">
      <c r="F3910" s="31"/>
      <c r="G3910" s="31"/>
      <c r="H3910" s="31"/>
      <c r="I3910" s="31"/>
      <c r="J3910" s="31"/>
      <c r="K3910" s="31"/>
      <c r="L3910" s="31"/>
      <c r="M3910" s="31"/>
      <c r="N3910" s="31"/>
      <c r="O3910" s="31"/>
      <c r="P3910" s="31"/>
      <c r="Q3910" s="31"/>
      <c r="R3910" s="31"/>
    </row>
    <row r="3911" spans="6:18" x14ac:dyDescent="0.25">
      <c r="F3911" s="31"/>
      <c r="G3911" s="31"/>
      <c r="H3911" s="31"/>
      <c r="I3911" s="31"/>
      <c r="J3911" s="31"/>
      <c r="K3911" s="31"/>
      <c r="L3911" s="31"/>
      <c r="M3911" s="31"/>
      <c r="N3911" s="31"/>
      <c r="O3911" s="31"/>
      <c r="P3911" s="31"/>
      <c r="Q3911" s="31"/>
      <c r="R3911" s="31"/>
    </row>
    <row r="3912" spans="6:18" x14ac:dyDescent="0.25">
      <c r="F3912" s="31"/>
      <c r="G3912" s="31"/>
      <c r="H3912" s="31"/>
      <c r="I3912" s="31"/>
      <c r="J3912" s="31"/>
      <c r="K3912" s="31"/>
      <c r="L3912" s="31"/>
      <c r="M3912" s="31"/>
      <c r="N3912" s="31"/>
      <c r="O3912" s="31"/>
      <c r="P3912" s="31"/>
      <c r="Q3912" s="31"/>
      <c r="R3912" s="31"/>
    </row>
    <row r="3913" spans="6:18" x14ac:dyDescent="0.25">
      <c r="F3913" s="31"/>
      <c r="G3913" s="31"/>
      <c r="H3913" s="31"/>
      <c r="I3913" s="31"/>
      <c r="J3913" s="31"/>
      <c r="K3913" s="31"/>
      <c r="L3913" s="31"/>
      <c r="M3913" s="31"/>
      <c r="N3913" s="31"/>
      <c r="O3913" s="31"/>
      <c r="P3913" s="31"/>
      <c r="Q3913" s="31"/>
      <c r="R3913" s="31"/>
    </row>
    <row r="3914" spans="6:18" x14ac:dyDescent="0.25">
      <c r="F3914" s="31"/>
      <c r="G3914" s="31"/>
      <c r="H3914" s="31"/>
      <c r="I3914" s="31"/>
      <c r="J3914" s="31"/>
      <c r="K3914" s="31"/>
      <c r="L3914" s="31"/>
      <c r="M3914" s="31"/>
      <c r="N3914" s="31"/>
      <c r="O3914" s="31"/>
      <c r="P3914" s="31"/>
      <c r="Q3914" s="31"/>
      <c r="R3914" s="31"/>
    </row>
    <row r="3915" spans="6:18" x14ac:dyDescent="0.25">
      <c r="F3915" s="31"/>
      <c r="G3915" s="31"/>
      <c r="H3915" s="31"/>
      <c r="I3915" s="31"/>
      <c r="J3915" s="31"/>
      <c r="K3915" s="31"/>
      <c r="L3915" s="31"/>
      <c r="M3915" s="31"/>
      <c r="N3915" s="31"/>
      <c r="O3915" s="31"/>
      <c r="P3915" s="31"/>
      <c r="Q3915" s="31"/>
      <c r="R3915" s="31"/>
    </row>
    <row r="3916" spans="6:18" x14ac:dyDescent="0.25">
      <c r="F3916" s="31"/>
      <c r="G3916" s="31"/>
      <c r="H3916" s="31"/>
      <c r="I3916" s="31"/>
      <c r="J3916" s="31"/>
      <c r="K3916" s="31"/>
      <c r="L3916" s="31"/>
      <c r="M3916" s="31"/>
      <c r="N3916" s="31"/>
      <c r="O3916" s="31"/>
      <c r="P3916" s="31"/>
      <c r="Q3916" s="31"/>
      <c r="R3916" s="31"/>
    </row>
    <row r="3917" spans="6:18" x14ac:dyDescent="0.25">
      <c r="F3917" s="31"/>
      <c r="G3917" s="31"/>
      <c r="H3917" s="31"/>
      <c r="I3917" s="31"/>
      <c r="J3917" s="31"/>
      <c r="K3917" s="31"/>
      <c r="L3917" s="31"/>
      <c r="M3917" s="31"/>
      <c r="N3917" s="31"/>
      <c r="O3917" s="31"/>
      <c r="P3917" s="31"/>
      <c r="Q3917" s="31"/>
      <c r="R3917" s="31"/>
    </row>
    <row r="3918" spans="6:18" x14ac:dyDescent="0.25">
      <c r="F3918" s="31"/>
      <c r="G3918" s="31"/>
      <c r="H3918" s="31"/>
      <c r="I3918" s="31"/>
      <c r="J3918" s="31"/>
      <c r="K3918" s="31"/>
      <c r="L3918" s="31"/>
      <c r="M3918" s="31"/>
      <c r="N3918" s="31"/>
      <c r="O3918" s="31"/>
      <c r="P3918" s="31"/>
      <c r="Q3918" s="31"/>
      <c r="R3918" s="31"/>
    </row>
    <row r="3919" spans="6:18" x14ac:dyDescent="0.25">
      <c r="F3919" s="31"/>
      <c r="G3919" s="31"/>
      <c r="H3919" s="31"/>
      <c r="I3919" s="31"/>
      <c r="J3919" s="31"/>
      <c r="K3919" s="31"/>
      <c r="L3919" s="31"/>
      <c r="M3919" s="31"/>
      <c r="N3919" s="31"/>
      <c r="O3919" s="31"/>
      <c r="P3919" s="31"/>
      <c r="Q3919" s="31"/>
      <c r="R3919" s="31"/>
    </row>
    <row r="3920" spans="6:18" x14ac:dyDescent="0.25">
      <c r="F3920" s="31"/>
      <c r="G3920" s="31"/>
      <c r="H3920" s="31"/>
      <c r="I3920" s="31"/>
      <c r="J3920" s="31"/>
      <c r="K3920" s="31"/>
      <c r="L3920" s="31"/>
      <c r="M3920" s="31"/>
      <c r="N3920" s="31"/>
      <c r="O3920" s="31"/>
      <c r="P3920" s="31"/>
      <c r="Q3920" s="31"/>
      <c r="R3920" s="31"/>
    </row>
    <row r="3921" spans="6:18" x14ac:dyDescent="0.25">
      <c r="F3921" s="31"/>
      <c r="G3921" s="31"/>
      <c r="H3921" s="31"/>
      <c r="I3921" s="31"/>
      <c r="J3921" s="31"/>
      <c r="K3921" s="31"/>
      <c r="L3921" s="31"/>
      <c r="M3921" s="31"/>
      <c r="N3921" s="31"/>
      <c r="O3921" s="31"/>
      <c r="P3921" s="31"/>
      <c r="Q3921" s="31"/>
      <c r="R3921" s="31"/>
    </row>
    <row r="3922" spans="6:18" x14ac:dyDescent="0.25">
      <c r="F3922" s="31"/>
      <c r="G3922" s="31"/>
      <c r="H3922" s="31"/>
      <c r="I3922" s="31"/>
      <c r="J3922" s="31"/>
      <c r="K3922" s="31"/>
      <c r="L3922" s="31"/>
      <c r="M3922" s="31"/>
      <c r="N3922" s="31"/>
      <c r="O3922" s="31"/>
      <c r="P3922" s="31"/>
      <c r="Q3922" s="31"/>
      <c r="R3922" s="31"/>
    </row>
    <row r="3923" spans="6:18" x14ac:dyDescent="0.25">
      <c r="F3923" s="31"/>
      <c r="G3923" s="31"/>
      <c r="H3923" s="31"/>
      <c r="I3923" s="31"/>
      <c r="J3923" s="31"/>
      <c r="K3923" s="31"/>
      <c r="L3923" s="31"/>
      <c r="M3923" s="31"/>
      <c r="N3923" s="31"/>
      <c r="O3923" s="31"/>
      <c r="P3923" s="31"/>
      <c r="Q3923" s="31"/>
      <c r="R3923" s="31"/>
    </row>
    <row r="3924" spans="6:18" x14ac:dyDescent="0.25">
      <c r="F3924" s="31"/>
      <c r="G3924" s="31"/>
      <c r="H3924" s="31"/>
      <c r="I3924" s="31"/>
      <c r="J3924" s="31"/>
      <c r="K3924" s="31"/>
      <c r="L3924" s="31"/>
      <c r="M3924" s="31"/>
      <c r="N3924" s="31"/>
      <c r="O3924" s="31"/>
      <c r="P3924" s="31"/>
      <c r="Q3924" s="31"/>
      <c r="R3924" s="31"/>
    </row>
    <row r="3925" spans="6:18" x14ac:dyDescent="0.25">
      <c r="F3925" s="31"/>
      <c r="G3925" s="31"/>
      <c r="H3925" s="31"/>
      <c r="I3925" s="31"/>
      <c r="J3925" s="31"/>
      <c r="K3925" s="31"/>
      <c r="L3925" s="31"/>
      <c r="M3925" s="31"/>
      <c r="N3925" s="31"/>
      <c r="O3925" s="31"/>
      <c r="P3925" s="31"/>
      <c r="Q3925" s="31"/>
      <c r="R3925" s="31"/>
    </row>
    <row r="3926" spans="6:18" x14ac:dyDescent="0.25">
      <c r="F3926" s="31"/>
      <c r="G3926" s="31"/>
      <c r="H3926" s="31"/>
      <c r="I3926" s="31"/>
      <c r="J3926" s="31"/>
      <c r="K3926" s="31"/>
      <c r="L3926" s="31"/>
      <c r="M3926" s="31"/>
      <c r="N3926" s="31"/>
      <c r="O3926" s="31"/>
      <c r="P3926" s="31"/>
      <c r="Q3926" s="31"/>
      <c r="R3926" s="31"/>
    </row>
    <row r="3927" spans="6:18" x14ac:dyDescent="0.25">
      <c r="F3927" s="31"/>
      <c r="G3927" s="31"/>
      <c r="H3927" s="31"/>
      <c r="I3927" s="31"/>
      <c r="J3927" s="31"/>
      <c r="K3927" s="31"/>
      <c r="L3927" s="31"/>
      <c r="M3927" s="31"/>
      <c r="N3927" s="31"/>
      <c r="O3927" s="31"/>
      <c r="P3927" s="31"/>
      <c r="Q3927" s="31"/>
      <c r="R3927" s="31"/>
    </row>
    <row r="3928" spans="6:18" x14ac:dyDescent="0.25">
      <c r="F3928" s="31"/>
      <c r="G3928" s="31"/>
      <c r="H3928" s="31"/>
      <c r="I3928" s="31"/>
      <c r="J3928" s="31"/>
      <c r="K3928" s="31"/>
      <c r="L3928" s="31"/>
      <c r="M3928" s="31"/>
      <c r="N3928" s="31"/>
      <c r="O3928" s="31"/>
      <c r="P3928" s="31"/>
      <c r="Q3928" s="31"/>
      <c r="R3928" s="31"/>
    </row>
    <row r="3929" spans="6:18" x14ac:dyDescent="0.25">
      <c r="F3929" s="31"/>
      <c r="G3929" s="31"/>
      <c r="H3929" s="31"/>
      <c r="I3929" s="31"/>
      <c r="J3929" s="31"/>
      <c r="K3929" s="31"/>
      <c r="L3929" s="31"/>
      <c r="M3929" s="31"/>
      <c r="N3929" s="31"/>
      <c r="O3929" s="31"/>
      <c r="P3929" s="31"/>
      <c r="Q3929" s="31"/>
      <c r="R3929" s="31"/>
    </row>
    <row r="3930" spans="6:18" x14ac:dyDescent="0.25">
      <c r="F3930" s="31"/>
      <c r="G3930" s="31"/>
      <c r="H3930" s="31"/>
      <c r="I3930" s="31"/>
      <c r="J3930" s="31"/>
      <c r="K3930" s="31"/>
      <c r="L3930" s="31"/>
      <c r="M3930" s="31"/>
      <c r="N3930" s="31"/>
      <c r="O3930" s="31"/>
      <c r="P3930" s="31"/>
      <c r="Q3930" s="31"/>
      <c r="R3930" s="31"/>
    </row>
    <row r="3931" spans="6:18" x14ac:dyDescent="0.25">
      <c r="F3931" s="31"/>
      <c r="G3931" s="31"/>
      <c r="H3931" s="31"/>
      <c r="I3931" s="31"/>
      <c r="J3931" s="31"/>
      <c r="K3931" s="31"/>
      <c r="L3931" s="31"/>
      <c r="M3931" s="31"/>
      <c r="N3931" s="31"/>
      <c r="O3931" s="31"/>
      <c r="P3931" s="31"/>
      <c r="Q3931" s="31"/>
      <c r="R3931" s="31"/>
    </row>
    <row r="3932" spans="6:18" x14ac:dyDescent="0.25">
      <c r="F3932" s="31"/>
      <c r="G3932" s="31"/>
      <c r="H3932" s="31"/>
      <c r="I3932" s="31"/>
      <c r="J3932" s="31"/>
      <c r="K3932" s="31"/>
      <c r="L3932" s="31"/>
      <c r="M3932" s="31"/>
      <c r="N3932" s="31"/>
      <c r="O3932" s="31"/>
      <c r="P3932" s="31"/>
      <c r="Q3932" s="31"/>
      <c r="R3932" s="31"/>
    </row>
    <row r="3933" spans="6:18" x14ac:dyDescent="0.25">
      <c r="F3933" s="31"/>
      <c r="G3933" s="31"/>
      <c r="H3933" s="31"/>
      <c r="I3933" s="31"/>
      <c r="J3933" s="31"/>
      <c r="K3933" s="31"/>
      <c r="L3933" s="31"/>
      <c r="M3933" s="31"/>
      <c r="N3933" s="31"/>
      <c r="O3933" s="31"/>
      <c r="P3933" s="31"/>
      <c r="Q3933" s="31"/>
      <c r="R3933" s="31"/>
    </row>
    <row r="3934" spans="6:18" x14ac:dyDescent="0.25">
      <c r="F3934" s="31"/>
      <c r="G3934" s="31"/>
      <c r="H3934" s="31"/>
      <c r="I3934" s="31"/>
      <c r="J3934" s="31"/>
      <c r="K3934" s="31"/>
      <c r="L3934" s="31"/>
      <c r="M3934" s="31"/>
      <c r="N3934" s="31"/>
      <c r="O3934" s="31"/>
      <c r="P3934" s="31"/>
      <c r="Q3934" s="31"/>
      <c r="R3934" s="31"/>
    </row>
    <row r="3935" spans="6:18" x14ac:dyDescent="0.25">
      <c r="F3935" s="31"/>
      <c r="G3935" s="31"/>
      <c r="H3935" s="31"/>
      <c r="I3935" s="31"/>
      <c r="J3935" s="31"/>
      <c r="K3935" s="31"/>
      <c r="L3935" s="31"/>
      <c r="M3935" s="31"/>
      <c r="N3935" s="31"/>
      <c r="O3935" s="31"/>
      <c r="P3935" s="31"/>
      <c r="Q3935" s="31"/>
      <c r="R3935" s="31"/>
    </row>
    <row r="3936" spans="6:18" x14ac:dyDescent="0.25">
      <c r="F3936" s="31"/>
      <c r="G3936" s="31"/>
      <c r="H3936" s="31"/>
      <c r="I3936" s="31"/>
      <c r="J3936" s="31"/>
      <c r="K3936" s="31"/>
      <c r="L3936" s="31"/>
      <c r="M3936" s="31"/>
      <c r="N3936" s="31"/>
      <c r="O3936" s="31"/>
      <c r="P3936" s="31"/>
      <c r="Q3936" s="31"/>
      <c r="R3936" s="31"/>
    </row>
    <row r="3937" spans="6:18" x14ac:dyDescent="0.25">
      <c r="F3937" s="31"/>
      <c r="G3937" s="31"/>
      <c r="H3937" s="31"/>
      <c r="I3937" s="31"/>
      <c r="J3937" s="31"/>
      <c r="K3937" s="31"/>
      <c r="L3937" s="31"/>
      <c r="M3937" s="31"/>
      <c r="N3937" s="31"/>
      <c r="O3937" s="31"/>
      <c r="P3937" s="31"/>
      <c r="Q3937" s="31"/>
      <c r="R3937" s="31"/>
    </row>
    <row r="3938" spans="6:18" x14ac:dyDescent="0.25">
      <c r="F3938" s="31"/>
      <c r="G3938" s="31"/>
      <c r="H3938" s="31"/>
      <c r="I3938" s="31"/>
      <c r="J3938" s="31"/>
      <c r="K3938" s="31"/>
      <c r="L3938" s="31"/>
      <c r="M3938" s="31"/>
      <c r="N3938" s="31"/>
      <c r="O3938" s="31"/>
      <c r="P3938" s="31"/>
      <c r="Q3938" s="31"/>
      <c r="R3938" s="31"/>
    </row>
    <row r="3939" spans="6:18" x14ac:dyDescent="0.25">
      <c r="F3939" s="31"/>
      <c r="G3939" s="31"/>
      <c r="H3939" s="31"/>
      <c r="I3939" s="31"/>
      <c r="J3939" s="31"/>
      <c r="K3939" s="31"/>
      <c r="L3939" s="31"/>
      <c r="M3939" s="31"/>
      <c r="N3939" s="31"/>
      <c r="O3939" s="31"/>
      <c r="P3939" s="31"/>
      <c r="Q3939" s="31"/>
      <c r="R3939" s="31"/>
    </row>
    <row r="3940" spans="6:18" x14ac:dyDescent="0.25">
      <c r="F3940" s="31"/>
      <c r="G3940" s="31"/>
      <c r="H3940" s="31"/>
      <c r="I3940" s="31"/>
      <c r="J3940" s="31"/>
      <c r="K3940" s="31"/>
      <c r="L3940" s="31"/>
      <c r="M3940" s="31"/>
      <c r="N3940" s="31"/>
      <c r="O3940" s="31"/>
      <c r="P3940" s="31"/>
      <c r="Q3940" s="31"/>
      <c r="R3940" s="31"/>
    </row>
    <row r="3941" spans="6:18" x14ac:dyDescent="0.25">
      <c r="F3941" s="31"/>
      <c r="G3941" s="31"/>
      <c r="H3941" s="31"/>
      <c r="I3941" s="31"/>
      <c r="J3941" s="31"/>
      <c r="K3941" s="31"/>
      <c r="L3941" s="31"/>
      <c r="M3941" s="31"/>
      <c r="N3941" s="31"/>
      <c r="O3941" s="31"/>
      <c r="P3941" s="31"/>
      <c r="Q3941" s="31"/>
      <c r="R3941" s="31"/>
    </row>
    <row r="3942" spans="6:18" x14ac:dyDescent="0.25">
      <c r="F3942" s="31"/>
      <c r="G3942" s="31"/>
      <c r="H3942" s="31"/>
      <c r="I3942" s="31"/>
      <c r="J3942" s="31"/>
      <c r="K3942" s="31"/>
      <c r="L3942" s="31"/>
      <c r="M3942" s="31"/>
      <c r="N3942" s="31"/>
      <c r="O3942" s="31"/>
      <c r="P3942" s="31"/>
      <c r="Q3942" s="31"/>
      <c r="R3942" s="31"/>
    </row>
    <row r="3943" spans="6:18" x14ac:dyDescent="0.25">
      <c r="F3943" s="31"/>
      <c r="G3943" s="31"/>
      <c r="H3943" s="31"/>
      <c r="I3943" s="31"/>
      <c r="J3943" s="31"/>
      <c r="K3943" s="31"/>
      <c r="L3943" s="31"/>
      <c r="M3943" s="31"/>
      <c r="N3943" s="31"/>
      <c r="O3943" s="31"/>
      <c r="P3943" s="31"/>
      <c r="Q3943" s="31"/>
      <c r="R3943" s="31"/>
    </row>
    <row r="3944" spans="6:18" x14ac:dyDescent="0.25">
      <c r="F3944" s="31"/>
      <c r="G3944" s="31"/>
      <c r="H3944" s="31"/>
      <c r="I3944" s="31"/>
      <c r="J3944" s="31"/>
      <c r="K3944" s="31"/>
      <c r="L3944" s="31"/>
      <c r="M3944" s="31"/>
      <c r="N3944" s="31"/>
      <c r="O3944" s="31"/>
      <c r="P3944" s="31"/>
      <c r="Q3944" s="31"/>
      <c r="R3944" s="31"/>
    </row>
    <row r="3945" spans="6:18" x14ac:dyDescent="0.25">
      <c r="F3945" s="31"/>
      <c r="G3945" s="31"/>
      <c r="H3945" s="31"/>
      <c r="I3945" s="31"/>
      <c r="J3945" s="31"/>
      <c r="K3945" s="31"/>
      <c r="L3945" s="31"/>
      <c r="M3945" s="31"/>
      <c r="N3945" s="31"/>
      <c r="O3945" s="31"/>
      <c r="P3945" s="31"/>
      <c r="Q3945" s="31"/>
      <c r="R3945" s="31"/>
    </row>
    <row r="3946" spans="6:18" x14ac:dyDescent="0.25">
      <c r="F3946" s="31"/>
      <c r="G3946" s="31"/>
      <c r="H3946" s="31"/>
      <c r="I3946" s="31"/>
      <c r="J3946" s="31"/>
      <c r="K3946" s="31"/>
      <c r="L3946" s="31"/>
      <c r="M3946" s="31"/>
      <c r="N3946" s="31"/>
      <c r="O3946" s="31"/>
      <c r="P3946" s="31"/>
      <c r="Q3946" s="31"/>
      <c r="R3946" s="31"/>
    </row>
    <row r="3947" spans="6:18" x14ac:dyDescent="0.25">
      <c r="F3947" s="31"/>
      <c r="G3947" s="31"/>
      <c r="H3947" s="31"/>
      <c r="I3947" s="31"/>
      <c r="J3947" s="31"/>
      <c r="K3947" s="31"/>
      <c r="L3947" s="31"/>
      <c r="M3947" s="31"/>
      <c r="N3947" s="31"/>
      <c r="O3947" s="31"/>
      <c r="P3947" s="31"/>
      <c r="Q3947" s="31"/>
      <c r="R3947" s="31"/>
    </row>
    <row r="3948" spans="6:18" x14ac:dyDescent="0.25">
      <c r="F3948" s="31"/>
      <c r="G3948" s="31"/>
      <c r="H3948" s="31"/>
      <c r="I3948" s="31"/>
      <c r="J3948" s="31"/>
      <c r="K3948" s="31"/>
      <c r="L3948" s="31"/>
      <c r="M3948" s="31"/>
      <c r="N3948" s="31"/>
      <c r="O3948" s="31"/>
      <c r="P3948" s="31"/>
      <c r="Q3948" s="31"/>
      <c r="R3948" s="31"/>
    </row>
    <row r="3949" spans="6:18" x14ac:dyDescent="0.25">
      <c r="F3949" s="31"/>
      <c r="G3949" s="31"/>
      <c r="H3949" s="31"/>
      <c r="I3949" s="31"/>
      <c r="J3949" s="31"/>
      <c r="K3949" s="31"/>
      <c r="L3949" s="31"/>
      <c r="M3949" s="31"/>
      <c r="N3949" s="31"/>
      <c r="O3949" s="31"/>
      <c r="P3949" s="31"/>
      <c r="Q3949" s="31"/>
      <c r="R3949" s="31"/>
    </row>
    <row r="3950" spans="6:18" x14ac:dyDescent="0.25">
      <c r="F3950" s="31"/>
      <c r="G3950" s="31"/>
      <c r="H3950" s="31"/>
      <c r="I3950" s="31"/>
      <c r="J3950" s="31"/>
      <c r="K3950" s="31"/>
      <c r="L3950" s="31"/>
      <c r="M3950" s="31"/>
      <c r="N3950" s="31"/>
      <c r="O3950" s="31"/>
      <c r="P3950" s="31"/>
      <c r="Q3950" s="31"/>
      <c r="R3950" s="31"/>
    </row>
    <row r="3951" spans="6:18" x14ac:dyDescent="0.25">
      <c r="F3951" s="31"/>
      <c r="G3951" s="31"/>
      <c r="H3951" s="31"/>
      <c r="I3951" s="31"/>
      <c r="J3951" s="31"/>
      <c r="K3951" s="31"/>
      <c r="L3951" s="31"/>
      <c r="M3951" s="31"/>
      <c r="N3951" s="31"/>
      <c r="O3951" s="31"/>
      <c r="P3951" s="31"/>
      <c r="Q3951" s="31"/>
      <c r="R3951" s="31"/>
    </row>
    <row r="3952" spans="6:18" x14ac:dyDescent="0.25">
      <c r="F3952" s="31"/>
      <c r="G3952" s="31"/>
      <c r="H3952" s="31"/>
      <c r="I3952" s="31"/>
      <c r="J3952" s="31"/>
      <c r="K3952" s="31"/>
      <c r="L3952" s="31"/>
      <c r="M3952" s="31"/>
      <c r="N3952" s="31"/>
      <c r="O3952" s="31"/>
      <c r="P3952" s="31"/>
      <c r="Q3952" s="31"/>
      <c r="R3952" s="31"/>
    </row>
    <row r="3953" spans="6:18" x14ac:dyDescent="0.25">
      <c r="F3953" s="31"/>
      <c r="G3953" s="31"/>
      <c r="H3953" s="31"/>
      <c r="I3953" s="31"/>
      <c r="J3953" s="31"/>
      <c r="K3953" s="31"/>
      <c r="L3953" s="31"/>
      <c r="M3953" s="31"/>
      <c r="N3953" s="31"/>
      <c r="O3953" s="31"/>
      <c r="P3953" s="31"/>
      <c r="Q3953" s="31"/>
      <c r="R3953" s="31"/>
    </row>
    <row r="3954" spans="6:18" x14ac:dyDescent="0.25">
      <c r="F3954" s="31"/>
      <c r="G3954" s="31"/>
      <c r="H3954" s="31"/>
      <c r="I3954" s="31"/>
      <c r="J3954" s="31"/>
      <c r="K3954" s="31"/>
      <c r="L3954" s="31"/>
      <c r="M3954" s="31"/>
      <c r="N3954" s="31"/>
      <c r="O3954" s="31"/>
      <c r="P3954" s="31"/>
      <c r="Q3954" s="31"/>
      <c r="R3954" s="31"/>
    </row>
    <row r="3955" spans="6:18" x14ac:dyDescent="0.25">
      <c r="F3955" s="31"/>
      <c r="G3955" s="31"/>
      <c r="H3955" s="31"/>
      <c r="I3955" s="31"/>
      <c r="J3955" s="31"/>
      <c r="K3955" s="31"/>
      <c r="L3955" s="31"/>
      <c r="M3955" s="31"/>
      <c r="N3955" s="31"/>
      <c r="O3955" s="31"/>
      <c r="P3955" s="31"/>
      <c r="Q3955" s="31"/>
      <c r="R3955" s="31"/>
    </row>
    <row r="3956" spans="6:18" x14ac:dyDescent="0.25">
      <c r="F3956" s="31"/>
      <c r="G3956" s="31"/>
      <c r="H3956" s="31"/>
      <c r="I3956" s="31"/>
      <c r="J3956" s="31"/>
      <c r="K3956" s="31"/>
      <c r="L3956" s="31"/>
      <c r="M3956" s="31"/>
      <c r="N3956" s="31"/>
      <c r="O3956" s="31"/>
      <c r="P3956" s="31"/>
      <c r="Q3956" s="31"/>
      <c r="R3956" s="31"/>
    </row>
    <row r="3957" spans="6:18" x14ac:dyDescent="0.25">
      <c r="F3957" s="31"/>
      <c r="G3957" s="31"/>
      <c r="H3957" s="31"/>
      <c r="I3957" s="31"/>
      <c r="J3957" s="31"/>
      <c r="K3957" s="31"/>
      <c r="L3957" s="31"/>
      <c r="M3957" s="31"/>
      <c r="N3957" s="31"/>
      <c r="O3957" s="31"/>
      <c r="P3957" s="31"/>
      <c r="Q3957" s="31"/>
      <c r="R3957" s="31"/>
    </row>
    <row r="3958" spans="6:18" x14ac:dyDescent="0.25">
      <c r="F3958" s="31"/>
      <c r="G3958" s="31"/>
      <c r="H3958" s="31"/>
      <c r="I3958" s="31"/>
      <c r="J3958" s="31"/>
      <c r="K3958" s="31"/>
      <c r="L3958" s="31"/>
      <c r="M3958" s="31"/>
      <c r="N3958" s="31"/>
      <c r="O3958" s="31"/>
      <c r="P3958" s="31"/>
      <c r="Q3958" s="31"/>
      <c r="R3958" s="31"/>
    </row>
    <row r="3959" spans="6:18" x14ac:dyDescent="0.25">
      <c r="F3959" s="31"/>
      <c r="G3959" s="31"/>
      <c r="H3959" s="31"/>
      <c r="I3959" s="31"/>
      <c r="J3959" s="31"/>
      <c r="K3959" s="31"/>
      <c r="L3959" s="31"/>
      <c r="M3959" s="31"/>
      <c r="N3959" s="31"/>
      <c r="O3959" s="31"/>
      <c r="P3959" s="31"/>
      <c r="Q3959" s="31"/>
      <c r="R3959" s="31"/>
    </row>
    <row r="3960" spans="6:18" x14ac:dyDescent="0.25">
      <c r="F3960" s="31"/>
      <c r="G3960" s="31"/>
      <c r="H3960" s="31"/>
      <c r="I3960" s="31"/>
      <c r="J3960" s="31"/>
      <c r="K3960" s="31"/>
      <c r="L3960" s="31"/>
      <c r="M3960" s="31"/>
      <c r="N3960" s="31"/>
      <c r="O3960" s="31"/>
      <c r="P3960" s="31"/>
      <c r="Q3960" s="31"/>
      <c r="R3960" s="31"/>
    </row>
    <row r="3961" spans="6:18" x14ac:dyDescent="0.25">
      <c r="F3961" s="31"/>
      <c r="G3961" s="31"/>
      <c r="H3961" s="31"/>
      <c r="I3961" s="31"/>
      <c r="J3961" s="31"/>
      <c r="K3961" s="31"/>
      <c r="L3961" s="31"/>
      <c r="M3961" s="31"/>
      <c r="N3961" s="31"/>
      <c r="O3961" s="31"/>
      <c r="P3961" s="31"/>
      <c r="Q3961" s="31"/>
      <c r="R3961" s="31"/>
    </row>
    <row r="3962" spans="6:18" x14ac:dyDescent="0.25">
      <c r="F3962" s="31"/>
      <c r="G3962" s="31"/>
      <c r="H3962" s="31"/>
      <c r="I3962" s="31"/>
      <c r="J3962" s="31"/>
      <c r="K3962" s="31"/>
      <c r="L3962" s="31"/>
      <c r="M3962" s="31"/>
      <c r="N3962" s="31"/>
      <c r="O3962" s="31"/>
      <c r="P3962" s="31"/>
      <c r="Q3962" s="31"/>
      <c r="R3962" s="31"/>
    </row>
    <row r="3963" spans="6:18" x14ac:dyDescent="0.25">
      <c r="F3963" s="31"/>
      <c r="G3963" s="31"/>
      <c r="H3963" s="31"/>
      <c r="I3963" s="31"/>
      <c r="J3963" s="31"/>
      <c r="K3963" s="31"/>
      <c r="L3963" s="31"/>
      <c r="M3963" s="31"/>
      <c r="N3963" s="31"/>
      <c r="O3963" s="31"/>
      <c r="P3963" s="31"/>
      <c r="Q3963" s="31"/>
      <c r="R3963" s="31"/>
    </row>
    <row r="3964" spans="6:18" x14ac:dyDescent="0.25">
      <c r="F3964" s="31"/>
      <c r="G3964" s="31"/>
      <c r="H3964" s="31"/>
      <c r="I3964" s="31"/>
      <c r="J3964" s="31"/>
      <c r="K3964" s="31"/>
      <c r="L3964" s="31"/>
      <c r="M3964" s="31"/>
      <c r="N3964" s="31"/>
      <c r="O3964" s="31"/>
      <c r="P3964" s="31"/>
      <c r="Q3964" s="31"/>
      <c r="R3964" s="31"/>
    </row>
    <row r="3965" spans="6:18" x14ac:dyDescent="0.25">
      <c r="F3965" s="31"/>
      <c r="G3965" s="31"/>
      <c r="H3965" s="31"/>
      <c r="I3965" s="31"/>
      <c r="J3965" s="31"/>
      <c r="K3965" s="31"/>
      <c r="L3965" s="31"/>
      <c r="M3965" s="31"/>
      <c r="N3965" s="31"/>
      <c r="O3965" s="31"/>
      <c r="P3965" s="31"/>
      <c r="Q3965" s="31"/>
      <c r="R3965" s="31"/>
    </row>
    <row r="3966" spans="6:18" x14ac:dyDescent="0.25">
      <c r="F3966" s="31"/>
      <c r="G3966" s="31"/>
      <c r="H3966" s="31"/>
      <c r="I3966" s="31"/>
      <c r="J3966" s="31"/>
      <c r="K3966" s="31"/>
      <c r="L3966" s="31"/>
      <c r="M3966" s="31"/>
      <c r="N3966" s="31"/>
      <c r="O3966" s="31"/>
      <c r="P3966" s="31"/>
      <c r="Q3966" s="31"/>
      <c r="R3966" s="31"/>
    </row>
    <row r="3967" spans="6:18" x14ac:dyDescent="0.25">
      <c r="F3967" s="31"/>
      <c r="G3967" s="31"/>
      <c r="H3967" s="31"/>
      <c r="I3967" s="31"/>
      <c r="J3967" s="31"/>
      <c r="K3967" s="31"/>
      <c r="L3967" s="31"/>
      <c r="M3967" s="31"/>
      <c r="N3967" s="31"/>
      <c r="O3967" s="31"/>
      <c r="P3967" s="31"/>
      <c r="Q3967" s="31"/>
      <c r="R3967" s="31"/>
    </row>
    <row r="3968" spans="6:18" x14ac:dyDescent="0.25">
      <c r="F3968" s="31"/>
      <c r="G3968" s="31"/>
      <c r="H3968" s="31"/>
      <c r="I3968" s="31"/>
      <c r="J3968" s="31"/>
      <c r="K3968" s="31"/>
      <c r="L3968" s="31"/>
      <c r="M3968" s="31"/>
      <c r="N3968" s="31"/>
      <c r="O3968" s="31"/>
      <c r="P3968" s="31"/>
      <c r="Q3968" s="31"/>
      <c r="R3968" s="31"/>
    </row>
    <row r="3969" spans="6:18" x14ac:dyDescent="0.25">
      <c r="F3969" s="31"/>
      <c r="G3969" s="31"/>
      <c r="H3969" s="31"/>
      <c r="I3969" s="31"/>
      <c r="J3969" s="31"/>
      <c r="K3969" s="31"/>
      <c r="L3969" s="31"/>
      <c r="M3969" s="31"/>
      <c r="N3969" s="31"/>
      <c r="O3969" s="31"/>
      <c r="P3969" s="31"/>
      <c r="Q3969" s="31"/>
      <c r="R3969" s="31"/>
    </row>
    <row r="3970" spans="6:18" x14ac:dyDescent="0.25">
      <c r="F3970" s="31"/>
      <c r="G3970" s="31"/>
      <c r="H3970" s="31"/>
      <c r="I3970" s="31"/>
      <c r="J3970" s="31"/>
      <c r="K3970" s="31"/>
      <c r="L3970" s="31"/>
      <c r="M3970" s="31"/>
      <c r="N3970" s="31"/>
      <c r="O3970" s="31"/>
      <c r="P3970" s="31"/>
      <c r="Q3970" s="31"/>
      <c r="R3970" s="31"/>
    </row>
    <row r="3971" spans="6:18" x14ac:dyDescent="0.25">
      <c r="F3971" s="31"/>
      <c r="G3971" s="31"/>
      <c r="H3971" s="31"/>
      <c r="I3971" s="31"/>
      <c r="J3971" s="31"/>
      <c r="K3971" s="31"/>
      <c r="L3971" s="31"/>
      <c r="M3971" s="31"/>
      <c r="N3971" s="31"/>
      <c r="O3971" s="31"/>
      <c r="P3971" s="31"/>
      <c r="Q3971" s="31"/>
      <c r="R3971" s="31"/>
    </row>
    <row r="3972" spans="6:18" x14ac:dyDescent="0.25">
      <c r="F3972" s="31"/>
      <c r="G3972" s="31"/>
      <c r="H3972" s="31"/>
      <c r="I3972" s="31"/>
      <c r="J3972" s="31"/>
      <c r="K3972" s="31"/>
      <c r="L3972" s="31"/>
      <c r="M3972" s="31"/>
      <c r="N3972" s="31"/>
      <c r="O3972" s="31"/>
      <c r="P3972" s="31"/>
      <c r="Q3972" s="31"/>
      <c r="R3972" s="31"/>
    </row>
    <row r="3973" spans="6:18" x14ac:dyDescent="0.25">
      <c r="F3973" s="31"/>
      <c r="G3973" s="31"/>
      <c r="H3973" s="31"/>
      <c r="I3973" s="31"/>
      <c r="J3973" s="31"/>
      <c r="K3973" s="31"/>
      <c r="L3973" s="31"/>
      <c r="M3973" s="31"/>
      <c r="N3973" s="31"/>
      <c r="O3973" s="31"/>
      <c r="P3973" s="31"/>
      <c r="Q3973" s="31"/>
      <c r="R3973" s="31"/>
    </row>
    <row r="3974" spans="6:18" x14ac:dyDescent="0.25">
      <c r="F3974" s="31"/>
      <c r="G3974" s="31"/>
      <c r="H3974" s="31"/>
      <c r="I3974" s="31"/>
      <c r="J3974" s="31"/>
      <c r="K3974" s="31"/>
      <c r="L3974" s="31"/>
      <c r="M3974" s="31"/>
      <c r="N3974" s="31"/>
      <c r="O3974" s="31"/>
      <c r="P3974" s="31"/>
      <c r="Q3974" s="31"/>
      <c r="R3974" s="31"/>
    </row>
    <row r="3975" spans="6:18" x14ac:dyDescent="0.25">
      <c r="F3975" s="31"/>
      <c r="G3975" s="31"/>
      <c r="H3975" s="31"/>
      <c r="I3975" s="31"/>
      <c r="J3975" s="31"/>
      <c r="K3975" s="31"/>
      <c r="L3975" s="31"/>
      <c r="M3975" s="31"/>
      <c r="N3975" s="31"/>
      <c r="O3975" s="31"/>
      <c r="P3975" s="31"/>
      <c r="Q3975" s="31"/>
      <c r="R3975" s="31"/>
    </row>
    <row r="3976" spans="6:18" x14ac:dyDescent="0.25">
      <c r="F3976" s="31"/>
      <c r="G3976" s="31"/>
      <c r="H3976" s="31"/>
      <c r="I3976" s="31"/>
      <c r="J3976" s="31"/>
      <c r="K3976" s="31"/>
      <c r="L3976" s="31"/>
      <c r="M3976" s="31"/>
      <c r="N3976" s="31"/>
      <c r="O3976" s="31"/>
      <c r="P3976" s="31"/>
      <c r="Q3976" s="31"/>
      <c r="R3976" s="31"/>
    </row>
    <row r="3977" spans="6:18" x14ac:dyDescent="0.25">
      <c r="F3977" s="31"/>
      <c r="G3977" s="31"/>
      <c r="H3977" s="31"/>
      <c r="I3977" s="31"/>
      <c r="J3977" s="31"/>
      <c r="K3977" s="31"/>
      <c r="L3977" s="31"/>
      <c r="M3977" s="31"/>
      <c r="N3977" s="31"/>
      <c r="O3977" s="31"/>
      <c r="P3977" s="31"/>
      <c r="Q3977" s="31"/>
      <c r="R3977" s="31"/>
    </row>
    <row r="3978" spans="6:18" x14ac:dyDescent="0.25">
      <c r="F3978" s="31"/>
      <c r="G3978" s="31"/>
      <c r="H3978" s="31"/>
      <c r="I3978" s="31"/>
      <c r="J3978" s="31"/>
      <c r="K3978" s="31"/>
      <c r="L3978" s="31"/>
      <c r="M3978" s="31"/>
      <c r="N3978" s="31"/>
      <c r="O3978" s="31"/>
      <c r="P3978" s="31"/>
      <c r="Q3978" s="31"/>
      <c r="R3978" s="31"/>
    </row>
    <row r="3979" spans="6:18" x14ac:dyDescent="0.25">
      <c r="F3979" s="31"/>
      <c r="G3979" s="31"/>
      <c r="H3979" s="31"/>
      <c r="I3979" s="31"/>
      <c r="J3979" s="31"/>
      <c r="K3979" s="31"/>
      <c r="L3979" s="31"/>
      <c r="M3979" s="31"/>
      <c r="N3979" s="31"/>
      <c r="O3979" s="31"/>
      <c r="P3979" s="31"/>
      <c r="Q3979" s="31"/>
      <c r="R3979" s="31"/>
    </row>
    <row r="3980" spans="6:18" x14ac:dyDescent="0.25">
      <c r="F3980" s="31"/>
      <c r="G3980" s="31"/>
      <c r="H3980" s="31"/>
      <c r="I3980" s="31"/>
      <c r="J3980" s="31"/>
      <c r="K3980" s="31"/>
      <c r="L3980" s="31"/>
      <c r="M3980" s="31"/>
      <c r="N3980" s="31"/>
      <c r="O3980" s="31"/>
      <c r="P3980" s="31"/>
      <c r="Q3980" s="31"/>
      <c r="R3980" s="31"/>
    </row>
    <row r="3981" spans="6:18" x14ac:dyDescent="0.25">
      <c r="F3981" s="31"/>
      <c r="G3981" s="31"/>
      <c r="H3981" s="31"/>
      <c r="I3981" s="31"/>
      <c r="J3981" s="31"/>
      <c r="K3981" s="31"/>
      <c r="L3981" s="31"/>
      <c r="M3981" s="31"/>
      <c r="N3981" s="31"/>
      <c r="O3981" s="31"/>
      <c r="P3981" s="31"/>
      <c r="Q3981" s="31"/>
      <c r="R3981" s="31"/>
    </row>
    <row r="3982" spans="6:18" x14ac:dyDescent="0.25">
      <c r="F3982" s="31"/>
      <c r="G3982" s="31"/>
      <c r="H3982" s="31"/>
      <c r="I3982" s="31"/>
      <c r="J3982" s="31"/>
      <c r="K3982" s="31"/>
      <c r="L3982" s="31"/>
      <c r="M3982" s="31"/>
      <c r="N3982" s="31"/>
      <c r="O3982" s="31"/>
      <c r="P3982" s="31"/>
      <c r="Q3982" s="31"/>
      <c r="R3982" s="31"/>
    </row>
    <row r="3983" spans="6:18" x14ac:dyDescent="0.25">
      <c r="F3983" s="31"/>
      <c r="G3983" s="31"/>
      <c r="H3983" s="31"/>
      <c r="I3983" s="31"/>
      <c r="J3983" s="31"/>
      <c r="K3983" s="31"/>
      <c r="L3983" s="31"/>
      <c r="M3983" s="31"/>
      <c r="N3983" s="31"/>
      <c r="O3983" s="31"/>
      <c r="P3983" s="31"/>
      <c r="Q3983" s="31"/>
      <c r="R3983" s="31"/>
    </row>
    <row r="3984" spans="6:18" x14ac:dyDescent="0.25">
      <c r="F3984" s="31"/>
      <c r="G3984" s="31"/>
      <c r="H3984" s="31"/>
      <c r="I3984" s="31"/>
      <c r="J3984" s="31"/>
      <c r="K3984" s="31"/>
      <c r="L3984" s="31"/>
      <c r="M3984" s="31"/>
      <c r="N3984" s="31"/>
      <c r="O3984" s="31"/>
      <c r="P3984" s="31"/>
      <c r="Q3984" s="31"/>
      <c r="R3984" s="31"/>
    </row>
    <row r="3985" spans="6:18" x14ac:dyDescent="0.25">
      <c r="F3985" s="31"/>
      <c r="G3985" s="31"/>
      <c r="H3985" s="31"/>
      <c r="I3985" s="31"/>
      <c r="J3985" s="31"/>
      <c r="K3985" s="31"/>
      <c r="L3985" s="31"/>
      <c r="M3985" s="31"/>
      <c r="N3985" s="31"/>
      <c r="O3985" s="31"/>
      <c r="P3985" s="31"/>
      <c r="Q3985" s="31"/>
      <c r="R3985" s="31"/>
    </row>
    <row r="3986" spans="6:18" x14ac:dyDescent="0.25">
      <c r="F3986" s="31"/>
      <c r="G3986" s="31"/>
      <c r="H3986" s="31"/>
      <c r="I3986" s="31"/>
      <c r="J3986" s="31"/>
      <c r="K3986" s="31"/>
      <c r="L3986" s="31"/>
      <c r="M3986" s="31"/>
      <c r="N3986" s="31"/>
      <c r="O3986" s="31"/>
      <c r="P3986" s="31"/>
      <c r="Q3986" s="31"/>
      <c r="R3986" s="31"/>
    </row>
    <row r="3987" spans="6:18" x14ac:dyDescent="0.25">
      <c r="F3987" s="31"/>
      <c r="G3987" s="31"/>
      <c r="H3987" s="31"/>
      <c r="I3987" s="31"/>
      <c r="J3987" s="31"/>
      <c r="K3987" s="31"/>
      <c r="L3987" s="31"/>
      <c r="M3987" s="31"/>
      <c r="N3987" s="31"/>
      <c r="O3987" s="31"/>
      <c r="P3987" s="31"/>
      <c r="Q3987" s="31"/>
      <c r="R3987" s="31"/>
    </row>
    <row r="3988" spans="6:18" x14ac:dyDescent="0.25">
      <c r="F3988" s="31"/>
      <c r="G3988" s="31"/>
      <c r="H3988" s="31"/>
      <c r="I3988" s="31"/>
      <c r="J3988" s="31"/>
      <c r="K3988" s="31"/>
      <c r="L3988" s="31"/>
      <c r="M3988" s="31"/>
      <c r="N3988" s="31"/>
      <c r="O3988" s="31"/>
      <c r="P3988" s="31"/>
      <c r="Q3988" s="31"/>
      <c r="R3988" s="31"/>
    </row>
    <row r="3989" spans="6:18" x14ac:dyDescent="0.25">
      <c r="F3989" s="31"/>
      <c r="G3989" s="31"/>
      <c r="H3989" s="31"/>
      <c r="I3989" s="31"/>
      <c r="J3989" s="31"/>
      <c r="K3989" s="31"/>
      <c r="L3989" s="31"/>
      <c r="M3989" s="31"/>
      <c r="N3989" s="31"/>
      <c r="O3989" s="31"/>
      <c r="P3989" s="31"/>
      <c r="Q3989" s="31"/>
      <c r="R3989" s="31"/>
    </row>
    <row r="3990" spans="6:18" x14ac:dyDescent="0.25">
      <c r="F3990" s="31"/>
      <c r="G3990" s="31"/>
      <c r="H3990" s="31"/>
      <c r="I3990" s="31"/>
      <c r="J3990" s="31"/>
      <c r="K3990" s="31"/>
      <c r="L3990" s="31"/>
      <c r="M3990" s="31"/>
      <c r="N3990" s="31"/>
      <c r="O3990" s="31"/>
      <c r="P3990" s="31"/>
      <c r="Q3990" s="31"/>
      <c r="R3990" s="31"/>
    </row>
    <row r="3991" spans="6:18" x14ac:dyDescent="0.25">
      <c r="F3991" s="31"/>
      <c r="G3991" s="31"/>
      <c r="H3991" s="31"/>
      <c r="I3991" s="31"/>
      <c r="J3991" s="31"/>
      <c r="K3991" s="31"/>
      <c r="L3991" s="31"/>
      <c r="M3991" s="31"/>
      <c r="N3991" s="31"/>
      <c r="O3991" s="31"/>
      <c r="P3991" s="31"/>
      <c r="Q3991" s="31"/>
      <c r="R3991" s="31"/>
    </row>
    <row r="3992" spans="6:18" x14ac:dyDescent="0.25">
      <c r="F3992" s="31"/>
      <c r="G3992" s="31"/>
      <c r="H3992" s="31"/>
      <c r="I3992" s="31"/>
      <c r="J3992" s="31"/>
      <c r="K3992" s="31"/>
      <c r="L3992" s="31"/>
      <c r="M3992" s="31"/>
      <c r="N3992" s="31"/>
      <c r="O3992" s="31"/>
      <c r="P3992" s="31"/>
      <c r="Q3992" s="31"/>
      <c r="R3992" s="31"/>
    </row>
    <row r="3993" spans="6:18" x14ac:dyDescent="0.25">
      <c r="F3993" s="31"/>
      <c r="G3993" s="31"/>
      <c r="H3993" s="31"/>
      <c r="I3993" s="31"/>
      <c r="J3993" s="31"/>
      <c r="K3993" s="31"/>
      <c r="L3993" s="31"/>
      <c r="M3993" s="31"/>
      <c r="N3993" s="31"/>
      <c r="O3993" s="31"/>
      <c r="P3993" s="31"/>
      <c r="Q3993" s="31"/>
      <c r="R3993" s="31"/>
    </row>
    <row r="3994" spans="6:18" x14ac:dyDescent="0.25">
      <c r="F3994" s="31"/>
      <c r="G3994" s="31"/>
      <c r="H3994" s="31"/>
      <c r="I3994" s="31"/>
      <c r="J3994" s="31"/>
      <c r="K3994" s="31"/>
      <c r="L3994" s="31"/>
      <c r="M3994" s="31"/>
      <c r="N3994" s="31"/>
      <c r="O3994" s="31"/>
      <c r="P3994" s="31"/>
      <c r="Q3994" s="31"/>
      <c r="R3994" s="31"/>
    </row>
    <row r="3995" spans="6:18" x14ac:dyDescent="0.25">
      <c r="F3995" s="31"/>
      <c r="G3995" s="31"/>
      <c r="H3995" s="31"/>
      <c r="I3995" s="31"/>
      <c r="J3995" s="31"/>
      <c r="K3995" s="31"/>
      <c r="L3995" s="31"/>
      <c r="M3995" s="31"/>
      <c r="N3995" s="31"/>
      <c r="O3995" s="31"/>
      <c r="P3995" s="31"/>
      <c r="Q3995" s="31"/>
      <c r="R3995" s="31"/>
    </row>
    <row r="3996" spans="6:18" x14ac:dyDescent="0.25">
      <c r="F3996" s="31"/>
      <c r="G3996" s="31"/>
      <c r="H3996" s="31"/>
      <c r="I3996" s="31"/>
      <c r="J3996" s="31"/>
      <c r="K3996" s="31"/>
      <c r="L3996" s="31"/>
      <c r="M3996" s="31"/>
      <c r="N3996" s="31"/>
      <c r="O3996" s="31"/>
      <c r="P3996" s="31"/>
      <c r="Q3996" s="31"/>
      <c r="R3996" s="31"/>
    </row>
    <row r="3997" spans="6:18" x14ac:dyDescent="0.25">
      <c r="F3997" s="31"/>
      <c r="G3997" s="31"/>
      <c r="H3997" s="31"/>
      <c r="I3997" s="31"/>
      <c r="J3997" s="31"/>
      <c r="K3997" s="31"/>
      <c r="L3997" s="31"/>
      <c r="M3997" s="31"/>
      <c r="N3997" s="31"/>
      <c r="O3997" s="31"/>
      <c r="P3997" s="31"/>
      <c r="Q3997" s="31"/>
      <c r="R3997" s="31"/>
    </row>
    <row r="3998" spans="6:18" x14ac:dyDescent="0.25">
      <c r="F3998" s="31"/>
      <c r="G3998" s="31"/>
      <c r="H3998" s="31"/>
      <c r="I3998" s="31"/>
      <c r="J3998" s="31"/>
      <c r="K3998" s="31"/>
      <c r="L3998" s="31"/>
      <c r="M3998" s="31"/>
      <c r="N3998" s="31"/>
      <c r="O3998" s="31"/>
      <c r="P3998" s="31"/>
      <c r="Q3998" s="31"/>
      <c r="R3998" s="31"/>
    </row>
    <row r="3999" spans="6:18" x14ac:dyDescent="0.25">
      <c r="F3999" s="31"/>
      <c r="G3999" s="31"/>
      <c r="H3999" s="31"/>
      <c r="I3999" s="31"/>
      <c r="J3999" s="31"/>
      <c r="K3999" s="31"/>
      <c r="L3999" s="31"/>
      <c r="M3999" s="31"/>
      <c r="N3999" s="31"/>
      <c r="O3999" s="31"/>
      <c r="P3999" s="31"/>
      <c r="Q3999" s="31"/>
      <c r="R3999" s="31"/>
    </row>
    <row r="4000" spans="6:18" x14ac:dyDescent="0.25">
      <c r="F4000" s="31"/>
      <c r="G4000" s="31"/>
      <c r="H4000" s="31"/>
      <c r="I4000" s="31"/>
      <c r="J4000" s="31"/>
      <c r="K4000" s="31"/>
      <c r="L4000" s="31"/>
      <c r="M4000" s="31"/>
      <c r="N4000" s="31"/>
      <c r="O4000" s="31"/>
      <c r="P4000" s="31"/>
      <c r="Q4000" s="31"/>
      <c r="R4000" s="31"/>
    </row>
    <row r="4001" spans="6:18" x14ac:dyDescent="0.25">
      <c r="F4001" s="31"/>
      <c r="G4001" s="31"/>
      <c r="H4001" s="31"/>
      <c r="I4001" s="31"/>
      <c r="J4001" s="31"/>
      <c r="K4001" s="31"/>
      <c r="L4001" s="31"/>
      <c r="M4001" s="31"/>
      <c r="N4001" s="31"/>
      <c r="O4001" s="31"/>
      <c r="P4001" s="31"/>
      <c r="Q4001" s="31"/>
      <c r="R4001" s="31"/>
    </row>
    <row r="4002" spans="6:18" x14ac:dyDescent="0.25">
      <c r="F4002" s="31"/>
      <c r="G4002" s="31"/>
      <c r="H4002" s="31"/>
      <c r="I4002" s="31"/>
      <c r="J4002" s="31"/>
      <c r="K4002" s="31"/>
      <c r="L4002" s="31"/>
      <c r="M4002" s="31"/>
      <c r="N4002" s="31"/>
      <c r="O4002" s="31"/>
      <c r="P4002" s="31"/>
      <c r="Q4002" s="31"/>
      <c r="R4002" s="31"/>
    </row>
    <row r="4003" spans="6:18" x14ac:dyDescent="0.25">
      <c r="F4003" s="31"/>
      <c r="G4003" s="31"/>
      <c r="H4003" s="31"/>
      <c r="I4003" s="31"/>
      <c r="J4003" s="31"/>
      <c r="K4003" s="31"/>
      <c r="L4003" s="31"/>
      <c r="M4003" s="31"/>
      <c r="N4003" s="31"/>
      <c r="O4003" s="31"/>
      <c r="P4003" s="31"/>
      <c r="Q4003" s="31"/>
      <c r="R4003" s="31"/>
    </row>
    <row r="4004" spans="6:18" x14ac:dyDescent="0.25">
      <c r="F4004" s="31"/>
      <c r="G4004" s="31"/>
      <c r="H4004" s="31"/>
      <c r="I4004" s="31"/>
      <c r="J4004" s="31"/>
      <c r="K4004" s="31"/>
      <c r="L4004" s="31"/>
      <c r="M4004" s="31"/>
      <c r="N4004" s="31"/>
      <c r="O4004" s="31"/>
      <c r="P4004" s="31"/>
      <c r="Q4004" s="31"/>
      <c r="R4004" s="31"/>
    </row>
    <row r="4005" spans="6:18" x14ac:dyDescent="0.25">
      <c r="F4005" s="31"/>
      <c r="G4005" s="31"/>
      <c r="H4005" s="31"/>
      <c r="I4005" s="31"/>
      <c r="J4005" s="31"/>
      <c r="K4005" s="31"/>
      <c r="L4005" s="31"/>
      <c r="M4005" s="31"/>
      <c r="N4005" s="31"/>
      <c r="O4005" s="31"/>
      <c r="P4005" s="31"/>
      <c r="Q4005" s="31"/>
      <c r="R4005" s="31"/>
    </row>
    <row r="4006" spans="6:18" x14ac:dyDescent="0.25">
      <c r="F4006" s="31"/>
      <c r="G4006" s="31"/>
      <c r="H4006" s="31"/>
      <c r="I4006" s="31"/>
      <c r="J4006" s="31"/>
      <c r="K4006" s="31"/>
      <c r="L4006" s="31"/>
      <c r="M4006" s="31"/>
      <c r="N4006" s="31"/>
      <c r="O4006" s="31"/>
      <c r="P4006" s="31"/>
      <c r="Q4006" s="31"/>
      <c r="R4006" s="31"/>
    </row>
    <row r="4007" spans="6:18" x14ac:dyDescent="0.25">
      <c r="F4007" s="31"/>
      <c r="G4007" s="31"/>
      <c r="H4007" s="31"/>
      <c r="I4007" s="31"/>
      <c r="J4007" s="31"/>
      <c r="K4007" s="31"/>
      <c r="L4007" s="31"/>
      <c r="M4007" s="31"/>
      <c r="N4007" s="31"/>
      <c r="O4007" s="31"/>
      <c r="P4007" s="31"/>
      <c r="Q4007" s="31"/>
      <c r="R4007" s="31"/>
    </row>
    <row r="4008" spans="6:18" x14ac:dyDescent="0.25">
      <c r="F4008" s="31"/>
      <c r="G4008" s="31"/>
      <c r="H4008" s="31"/>
      <c r="I4008" s="31"/>
      <c r="J4008" s="31"/>
      <c r="K4008" s="31"/>
      <c r="L4008" s="31"/>
      <c r="M4008" s="31"/>
      <c r="N4008" s="31"/>
      <c r="O4008" s="31"/>
      <c r="P4008" s="31"/>
      <c r="Q4008" s="31"/>
      <c r="R4008" s="31"/>
    </row>
    <row r="4009" spans="6:18" x14ac:dyDescent="0.25">
      <c r="F4009" s="31"/>
      <c r="G4009" s="31"/>
      <c r="H4009" s="31"/>
      <c r="I4009" s="31"/>
      <c r="J4009" s="31"/>
      <c r="K4009" s="31"/>
      <c r="L4009" s="31"/>
      <c r="M4009" s="31"/>
      <c r="N4009" s="31"/>
      <c r="O4009" s="31"/>
      <c r="P4009" s="31"/>
      <c r="Q4009" s="31"/>
      <c r="R4009" s="31"/>
    </row>
    <row r="4010" spans="6:18" x14ac:dyDescent="0.25">
      <c r="F4010" s="31"/>
      <c r="G4010" s="31"/>
      <c r="H4010" s="31"/>
      <c r="I4010" s="31"/>
      <c r="J4010" s="31"/>
      <c r="K4010" s="31"/>
      <c r="L4010" s="31"/>
      <c r="M4010" s="31"/>
      <c r="N4010" s="31"/>
      <c r="O4010" s="31"/>
      <c r="P4010" s="31"/>
      <c r="Q4010" s="31"/>
      <c r="R4010" s="31"/>
    </row>
    <row r="4011" spans="6:18" x14ac:dyDescent="0.25">
      <c r="F4011" s="31"/>
      <c r="G4011" s="31"/>
      <c r="H4011" s="31"/>
      <c r="I4011" s="31"/>
      <c r="J4011" s="31"/>
      <c r="K4011" s="31"/>
      <c r="L4011" s="31"/>
      <c r="M4011" s="31"/>
      <c r="N4011" s="31"/>
      <c r="O4011" s="31"/>
      <c r="P4011" s="31"/>
      <c r="Q4011" s="31"/>
      <c r="R4011" s="31"/>
    </row>
    <row r="4012" spans="6:18" x14ac:dyDescent="0.25">
      <c r="F4012" s="31"/>
      <c r="G4012" s="31"/>
      <c r="H4012" s="31"/>
      <c r="I4012" s="31"/>
      <c r="J4012" s="31"/>
      <c r="K4012" s="31"/>
      <c r="L4012" s="31"/>
      <c r="M4012" s="31"/>
      <c r="N4012" s="31"/>
      <c r="O4012" s="31"/>
      <c r="P4012" s="31"/>
      <c r="Q4012" s="31"/>
      <c r="R4012" s="31"/>
    </row>
    <row r="4013" spans="6:18" x14ac:dyDescent="0.25">
      <c r="F4013" s="31"/>
      <c r="G4013" s="31"/>
      <c r="H4013" s="31"/>
      <c r="I4013" s="31"/>
      <c r="J4013" s="31"/>
      <c r="K4013" s="31"/>
      <c r="L4013" s="31"/>
      <c r="M4013" s="31"/>
      <c r="N4013" s="31"/>
      <c r="O4013" s="31"/>
      <c r="P4013" s="31"/>
      <c r="Q4013" s="31"/>
      <c r="R4013" s="31"/>
    </row>
    <row r="4014" spans="6:18" x14ac:dyDescent="0.25">
      <c r="F4014" s="31"/>
      <c r="G4014" s="31"/>
      <c r="H4014" s="31"/>
      <c r="I4014" s="31"/>
      <c r="J4014" s="31"/>
      <c r="K4014" s="31"/>
      <c r="L4014" s="31"/>
      <c r="M4014" s="31"/>
      <c r="N4014" s="31"/>
      <c r="O4014" s="31"/>
      <c r="P4014" s="31"/>
      <c r="Q4014" s="31"/>
      <c r="R4014" s="31"/>
    </row>
    <row r="4015" spans="6:18" x14ac:dyDescent="0.25">
      <c r="F4015" s="31"/>
      <c r="G4015" s="31"/>
      <c r="H4015" s="31"/>
      <c r="I4015" s="31"/>
      <c r="J4015" s="31"/>
      <c r="K4015" s="31"/>
      <c r="L4015" s="31"/>
      <c r="M4015" s="31"/>
      <c r="N4015" s="31"/>
      <c r="O4015" s="31"/>
      <c r="P4015" s="31"/>
      <c r="Q4015" s="31"/>
      <c r="R4015" s="31"/>
    </row>
    <row r="4016" spans="6:18" x14ac:dyDescent="0.25">
      <c r="F4016" s="31"/>
      <c r="G4016" s="31"/>
      <c r="H4016" s="31"/>
      <c r="I4016" s="31"/>
      <c r="J4016" s="31"/>
      <c r="K4016" s="31"/>
      <c r="L4016" s="31"/>
      <c r="M4016" s="31"/>
      <c r="N4016" s="31"/>
      <c r="O4016" s="31"/>
      <c r="P4016" s="31"/>
      <c r="Q4016" s="31"/>
      <c r="R4016" s="31"/>
    </row>
    <row r="4017" spans="6:18" x14ac:dyDescent="0.25">
      <c r="F4017" s="31"/>
      <c r="G4017" s="31"/>
      <c r="H4017" s="31"/>
      <c r="I4017" s="31"/>
      <c r="J4017" s="31"/>
      <c r="K4017" s="31"/>
      <c r="L4017" s="31"/>
      <c r="M4017" s="31"/>
      <c r="N4017" s="31"/>
      <c r="O4017" s="31"/>
      <c r="P4017" s="31"/>
      <c r="Q4017" s="31"/>
      <c r="R4017" s="31"/>
    </row>
    <row r="4018" spans="6:18" x14ac:dyDescent="0.25">
      <c r="F4018" s="31"/>
      <c r="G4018" s="31"/>
      <c r="H4018" s="31"/>
      <c r="I4018" s="31"/>
      <c r="J4018" s="31"/>
      <c r="K4018" s="31"/>
      <c r="L4018" s="31"/>
      <c r="M4018" s="31"/>
      <c r="N4018" s="31"/>
      <c r="O4018" s="31"/>
      <c r="P4018" s="31"/>
      <c r="Q4018" s="31"/>
      <c r="R4018" s="31"/>
    </row>
    <row r="4019" spans="6:18" x14ac:dyDescent="0.25">
      <c r="F4019" s="31"/>
      <c r="G4019" s="31"/>
      <c r="H4019" s="31"/>
      <c r="I4019" s="31"/>
      <c r="J4019" s="31"/>
      <c r="K4019" s="31"/>
      <c r="L4019" s="31"/>
      <c r="M4019" s="31"/>
      <c r="N4019" s="31"/>
      <c r="O4019" s="31"/>
      <c r="P4019" s="31"/>
      <c r="Q4019" s="31"/>
      <c r="R4019" s="31"/>
    </row>
    <row r="4020" spans="6:18" x14ac:dyDescent="0.25">
      <c r="F4020" s="31"/>
      <c r="G4020" s="31"/>
      <c r="H4020" s="31"/>
      <c r="I4020" s="31"/>
      <c r="J4020" s="31"/>
      <c r="K4020" s="31"/>
      <c r="L4020" s="31"/>
      <c r="M4020" s="31"/>
      <c r="N4020" s="31"/>
      <c r="O4020" s="31"/>
      <c r="P4020" s="31"/>
      <c r="Q4020" s="31"/>
      <c r="R4020" s="31"/>
    </row>
    <row r="4021" spans="6:18" x14ac:dyDescent="0.25">
      <c r="F4021" s="31"/>
      <c r="G4021" s="31"/>
      <c r="H4021" s="31"/>
      <c r="I4021" s="31"/>
      <c r="J4021" s="31"/>
      <c r="K4021" s="31"/>
      <c r="L4021" s="31"/>
      <c r="M4021" s="31"/>
      <c r="N4021" s="31"/>
      <c r="O4021" s="31"/>
      <c r="P4021" s="31"/>
      <c r="Q4021" s="31"/>
      <c r="R4021" s="31"/>
    </row>
    <row r="4022" spans="6:18" x14ac:dyDescent="0.25">
      <c r="F4022" s="31"/>
      <c r="G4022" s="31"/>
      <c r="H4022" s="31"/>
      <c r="I4022" s="31"/>
      <c r="J4022" s="31"/>
      <c r="K4022" s="31"/>
      <c r="L4022" s="31"/>
      <c r="M4022" s="31"/>
      <c r="N4022" s="31"/>
      <c r="O4022" s="31"/>
      <c r="P4022" s="31"/>
      <c r="Q4022" s="31"/>
      <c r="R4022" s="31"/>
    </row>
    <row r="4023" spans="6:18" x14ac:dyDescent="0.25">
      <c r="F4023" s="31"/>
      <c r="G4023" s="31"/>
      <c r="H4023" s="31"/>
      <c r="I4023" s="31"/>
      <c r="J4023" s="31"/>
      <c r="K4023" s="31"/>
      <c r="L4023" s="31"/>
      <c r="M4023" s="31"/>
      <c r="N4023" s="31"/>
      <c r="O4023" s="31"/>
      <c r="P4023" s="31"/>
      <c r="Q4023" s="31"/>
      <c r="R4023" s="31"/>
    </row>
    <row r="4024" spans="6:18" x14ac:dyDescent="0.25">
      <c r="F4024" s="31"/>
      <c r="G4024" s="31"/>
      <c r="H4024" s="31"/>
      <c r="I4024" s="31"/>
      <c r="J4024" s="31"/>
      <c r="K4024" s="31"/>
      <c r="L4024" s="31"/>
      <c r="M4024" s="31"/>
      <c r="N4024" s="31"/>
      <c r="O4024" s="31"/>
      <c r="P4024" s="31"/>
      <c r="Q4024" s="31"/>
      <c r="R4024" s="31"/>
    </row>
    <row r="4025" spans="6:18" x14ac:dyDescent="0.25">
      <c r="F4025" s="31"/>
      <c r="G4025" s="31"/>
      <c r="H4025" s="31"/>
      <c r="I4025" s="31"/>
      <c r="J4025" s="31"/>
      <c r="K4025" s="31"/>
      <c r="L4025" s="31"/>
      <c r="M4025" s="31"/>
      <c r="N4025" s="31"/>
      <c r="O4025" s="31"/>
      <c r="P4025" s="31"/>
      <c r="Q4025" s="31"/>
      <c r="R4025" s="31"/>
    </row>
    <row r="4026" spans="6:18" x14ac:dyDescent="0.25">
      <c r="F4026" s="31"/>
      <c r="G4026" s="31"/>
      <c r="H4026" s="31"/>
      <c r="I4026" s="31"/>
      <c r="J4026" s="31"/>
      <c r="K4026" s="31"/>
      <c r="L4026" s="31"/>
      <c r="M4026" s="31"/>
      <c r="N4026" s="31"/>
      <c r="O4026" s="31"/>
      <c r="P4026" s="31"/>
      <c r="Q4026" s="31"/>
      <c r="R4026" s="31"/>
    </row>
    <row r="4027" spans="6:18" x14ac:dyDescent="0.25">
      <c r="F4027" s="31"/>
      <c r="G4027" s="31"/>
      <c r="H4027" s="31"/>
      <c r="I4027" s="31"/>
      <c r="J4027" s="31"/>
      <c r="K4027" s="31"/>
      <c r="L4027" s="31"/>
      <c r="M4027" s="31"/>
      <c r="N4027" s="31"/>
      <c r="O4027" s="31"/>
      <c r="P4027" s="31"/>
      <c r="Q4027" s="31"/>
      <c r="R4027" s="31"/>
    </row>
    <row r="4028" spans="6:18" x14ac:dyDescent="0.25">
      <c r="F4028" s="31"/>
      <c r="G4028" s="31"/>
      <c r="H4028" s="31"/>
      <c r="I4028" s="31"/>
      <c r="J4028" s="31"/>
      <c r="K4028" s="31"/>
      <c r="L4028" s="31"/>
      <c r="M4028" s="31"/>
      <c r="N4028" s="31"/>
      <c r="O4028" s="31"/>
      <c r="P4028" s="31"/>
      <c r="Q4028" s="31"/>
      <c r="R4028" s="31"/>
    </row>
    <row r="4029" spans="6:18" x14ac:dyDescent="0.25">
      <c r="F4029" s="31"/>
      <c r="G4029" s="31"/>
      <c r="H4029" s="31"/>
      <c r="I4029" s="31"/>
      <c r="J4029" s="31"/>
      <c r="K4029" s="31"/>
      <c r="L4029" s="31"/>
      <c r="M4029" s="31"/>
      <c r="N4029" s="31"/>
      <c r="O4029" s="31"/>
      <c r="P4029" s="31"/>
      <c r="Q4029" s="31"/>
      <c r="R4029" s="31"/>
    </row>
    <row r="4030" spans="6:18" x14ac:dyDescent="0.25">
      <c r="F4030" s="31"/>
      <c r="G4030" s="31"/>
      <c r="H4030" s="31"/>
      <c r="I4030" s="31"/>
      <c r="J4030" s="31"/>
      <c r="K4030" s="31"/>
      <c r="L4030" s="31"/>
      <c r="M4030" s="31"/>
      <c r="N4030" s="31"/>
      <c r="O4030" s="31"/>
      <c r="P4030" s="31"/>
      <c r="Q4030" s="31"/>
      <c r="R4030" s="31"/>
    </row>
    <row r="4031" spans="6:18" x14ac:dyDescent="0.25">
      <c r="F4031" s="31"/>
      <c r="G4031" s="31"/>
      <c r="H4031" s="31"/>
      <c r="I4031" s="31"/>
      <c r="J4031" s="31"/>
      <c r="K4031" s="31"/>
      <c r="L4031" s="31"/>
      <c r="M4031" s="31"/>
      <c r="N4031" s="31"/>
      <c r="O4031" s="31"/>
      <c r="P4031" s="31"/>
      <c r="Q4031" s="31"/>
      <c r="R4031" s="31"/>
    </row>
    <row r="4032" spans="6:18" x14ac:dyDescent="0.25">
      <c r="F4032" s="31"/>
      <c r="G4032" s="31"/>
      <c r="H4032" s="31"/>
      <c r="I4032" s="31"/>
      <c r="J4032" s="31"/>
      <c r="K4032" s="31"/>
      <c r="L4032" s="31"/>
      <c r="M4032" s="31"/>
      <c r="N4032" s="31"/>
      <c r="O4032" s="31"/>
      <c r="P4032" s="31"/>
      <c r="Q4032" s="31"/>
      <c r="R4032" s="31"/>
    </row>
    <row r="4033" spans="6:18" x14ac:dyDescent="0.25">
      <c r="F4033" s="31"/>
      <c r="G4033" s="31"/>
      <c r="H4033" s="31"/>
      <c r="I4033" s="31"/>
      <c r="J4033" s="31"/>
      <c r="K4033" s="31"/>
      <c r="L4033" s="31"/>
      <c r="M4033" s="31"/>
      <c r="N4033" s="31"/>
      <c r="O4033" s="31"/>
      <c r="P4033" s="31"/>
      <c r="Q4033" s="31"/>
      <c r="R4033" s="31"/>
    </row>
    <row r="4034" spans="6:18" x14ac:dyDescent="0.25">
      <c r="F4034" s="31"/>
      <c r="G4034" s="31"/>
      <c r="H4034" s="31"/>
      <c r="I4034" s="31"/>
      <c r="J4034" s="31"/>
      <c r="K4034" s="31"/>
      <c r="L4034" s="31"/>
      <c r="M4034" s="31"/>
      <c r="N4034" s="31"/>
      <c r="O4034" s="31"/>
      <c r="P4034" s="31"/>
      <c r="Q4034" s="31"/>
      <c r="R4034" s="31"/>
    </row>
    <row r="4035" spans="6:18" x14ac:dyDescent="0.25">
      <c r="F4035" s="31"/>
      <c r="G4035" s="31"/>
      <c r="H4035" s="31"/>
      <c r="I4035" s="31"/>
      <c r="J4035" s="31"/>
      <c r="K4035" s="31"/>
      <c r="L4035" s="31"/>
      <c r="M4035" s="31"/>
      <c r="N4035" s="31"/>
      <c r="O4035" s="31"/>
      <c r="P4035" s="31"/>
      <c r="Q4035" s="31"/>
      <c r="R4035" s="31"/>
    </row>
    <row r="4036" spans="6:18" x14ac:dyDescent="0.25">
      <c r="F4036" s="31"/>
      <c r="G4036" s="31"/>
      <c r="H4036" s="31"/>
      <c r="I4036" s="31"/>
      <c r="J4036" s="31"/>
      <c r="K4036" s="31"/>
      <c r="L4036" s="31"/>
      <c r="M4036" s="31"/>
      <c r="N4036" s="31"/>
      <c r="O4036" s="31"/>
      <c r="P4036" s="31"/>
      <c r="Q4036" s="31"/>
      <c r="R4036" s="31"/>
    </row>
    <row r="4037" spans="6:18" x14ac:dyDescent="0.25">
      <c r="F4037" s="31"/>
      <c r="G4037" s="31"/>
      <c r="H4037" s="31"/>
      <c r="I4037" s="31"/>
      <c r="J4037" s="31"/>
      <c r="K4037" s="31"/>
      <c r="L4037" s="31"/>
      <c r="M4037" s="31"/>
      <c r="N4037" s="31"/>
      <c r="O4037" s="31"/>
      <c r="P4037" s="31"/>
      <c r="Q4037" s="31"/>
      <c r="R4037" s="31"/>
    </row>
    <row r="4038" spans="6:18" x14ac:dyDescent="0.25">
      <c r="F4038" s="31"/>
      <c r="G4038" s="31"/>
      <c r="H4038" s="31"/>
      <c r="I4038" s="31"/>
      <c r="J4038" s="31"/>
      <c r="K4038" s="31"/>
      <c r="L4038" s="31"/>
      <c r="M4038" s="31"/>
      <c r="N4038" s="31"/>
      <c r="O4038" s="31"/>
      <c r="P4038" s="31"/>
      <c r="Q4038" s="31"/>
      <c r="R4038" s="31"/>
    </row>
    <row r="4039" spans="6:18" x14ac:dyDescent="0.25">
      <c r="F4039" s="31"/>
      <c r="G4039" s="31"/>
      <c r="H4039" s="31"/>
      <c r="I4039" s="31"/>
      <c r="J4039" s="31"/>
      <c r="K4039" s="31"/>
      <c r="L4039" s="31"/>
      <c r="M4039" s="31"/>
      <c r="N4039" s="31"/>
      <c r="O4039" s="31"/>
      <c r="P4039" s="31"/>
      <c r="Q4039" s="31"/>
      <c r="R4039" s="31"/>
    </row>
    <row r="4040" spans="6:18" x14ac:dyDescent="0.25">
      <c r="F4040" s="31"/>
      <c r="G4040" s="31"/>
      <c r="H4040" s="31"/>
      <c r="I4040" s="31"/>
      <c r="J4040" s="31"/>
      <c r="K4040" s="31"/>
      <c r="L4040" s="31"/>
      <c r="M4040" s="31"/>
      <c r="N4040" s="31"/>
      <c r="O4040" s="31"/>
      <c r="P4040" s="31"/>
      <c r="Q4040" s="31"/>
      <c r="R4040" s="31"/>
    </row>
    <row r="4041" spans="6:18" x14ac:dyDescent="0.25">
      <c r="F4041" s="31"/>
      <c r="G4041" s="31"/>
      <c r="H4041" s="31"/>
      <c r="I4041" s="31"/>
      <c r="J4041" s="31"/>
      <c r="K4041" s="31"/>
      <c r="L4041" s="31"/>
      <c r="M4041" s="31"/>
      <c r="N4041" s="31"/>
      <c r="O4041" s="31"/>
      <c r="P4041" s="31"/>
      <c r="Q4041" s="31"/>
      <c r="R4041" s="31"/>
    </row>
    <row r="4042" spans="6:18" x14ac:dyDescent="0.25">
      <c r="F4042" s="31"/>
      <c r="G4042" s="31"/>
      <c r="H4042" s="31"/>
      <c r="I4042" s="31"/>
      <c r="J4042" s="31"/>
      <c r="K4042" s="31"/>
      <c r="L4042" s="31"/>
      <c r="M4042" s="31"/>
      <c r="N4042" s="31"/>
      <c r="O4042" s="31"/>
      <c r="P4042" s="31"/>
      <c r="Q4042" s="31"/>
      <c r="R4042" s="31"/>
    </row>
    <row r="4043" spans="6:18" x14ac:dyDescent="0.25">
      <c r="F4043" s="31"/>
      <c r="G4043" s="31"/>
      <c r="H4043" s="31"/>
      <c r="I4043" s="31"/>
      <c r="J4043" s="31"/>
      <c r="K4043" s="31"/>
      <c r="L4043" s="31"/>
      <c r="M4043" s="31"/>
      <c r="N4043" s="31"/>
      <c r="O4043" s="31"/>
      <c r="P4043" s="31"/>
      <c r="Q4043" s="31"/>
      <c r="R4043" s="31"/>
    </row>
    <row r="4044" spans="6:18" x14ac:dyDescent="0.25">
      <c r="F4044" s="31"/>
      <c r="G4044" s="31"/>
      <c r="H4044" s="31"/>
      <c r="I4044" s="31"/>
      <c r="J4044" s="31"/>
      <c r="K4044" s="31"/>
      <c r="L4044" s="31"/>
      <c r="M4044" s="31"/>
      <c r="N4044" s="31"/>
      <c r="O4044" s="31"/>
      <c r="P4044" s="31"/>
      <c r="Q4044" s="31"/>
      <c r="R4044" s="31"/>
    </row>
    <row r="4045" spans="6:18" x14ac:dyDescent="0.25">
      <c r="F4045" s="31"/>
      <c r="G4045" s="31"/>
      <c r="H4045" s="31"/>
      <c r="I4045" s="31"/>
      <c r="J4045" s="31"/>
      <c r="K4045" s="31"/>
      <c r="L4045" s="31"/>
      <c r="M4045" s="31"/>
      <c r="N4045" s="31"/>
      <c r="O4045" s="31"/>
      <c r="P4045" s="31"/>
      <c r="Q4045" s="31"/>
      <c r="R4045" s="31"/>
    </row>
    <row r="4046" spans="6:18" x14ac:dyDescent="0.25">
      <c r="F4046" s="31"/>
      <c r="G4046" s="31"/>
      <c r="H4046" s="31"/>
      <c r="I4046" s="31"/>
      <c r="J4046" s="31"/>
      <c r="K4046" s="31"/>
      <c r="L4046" s="31"/>
      <c r="M4046" s="31"/>
      <c r="N4046" s="31"/>
      <c r="O4046" s="31"/>
      <c r="P4046" s="31"/>
      <c r="Q4046" s="31"/>
      <c r="R4046" s="31"/>
    </row>
    <row r="4047" spans="6:18" x14ac:dyDescent="0.25">
      <c r="F4047" s="31"/>
      <c r="G4047" s="31"/>
      <c r="H4047" s="31"/>
      <c r="I4047" s="31"/>
      <c r="J4047" s="31"/>
      <c r="K4047" s="31"/>
      <c r="L4047" s="31"/>
      <c r="M4047" s="31"/>
      <c r="N4047" s="31"/>
      <c r="O4047" s="31"/>
      <c r="P4047" s="31"/>
      <c r="Q4047" s="31"/>
      <c r="R4047" s="31"/>
    </row>
    <row r="4048" spans="6:18" x14ac:dyDescent="0.25">
      <c r="F4048" s="31"/>
      <c r="G4048" s="31"/>
      <c r="H4048" s="31"/>
      <c r="I4048" s="31"/>
      <c r="J4048" s="31"/>
      <c r="K4048" s="31"/>
      <c r="L4048" s="31"/>
      <c r="M4048" s="31"/>
      <c r="N4048" s="31"/>
      <c r="O4048" s="31"/>
      <c r="P4048" s="31"/>
      <c r="Q4048" s="31"/>
      <c r="R4048" s="31"/>
    </row>
    <row r="4049" spans="6:18" x14ac:dyDescent="0.25">
      <c r="F4049" s="31"/>
      <c r="G4049" s="31"/>
      <c r="H4049" s="31"/>
      <c r="I4049" s="31"/>
      <c r="J4049" s="31"/>
      <c r="K4049" s="31"/>
      <c r="L4049" s="31"/>
      <c r="M4049" s="31"/>
      <c r="N4049" s="31"/>
      <c r="O4049" s="31"/>
      <c r="P4049" s="31"/>
      <c r="Q4049" s="31"/>
      <c r="R4049" s="31"/>
    </row>
    <row r="4050" spans="6:18" x14ac:dyDescent="0.25">
      <c r="F4050" s="31"/>
      <c r="G4050" s="31"/>
      <c r="H4050" s="31"/>
      <c r="I4050" s="31"/>
      <c r="J4050" s="31"/>
      <c r="K4050" s="31"/>
      <c r="L4050" s="31"/>
      <c r="M4050" s="31"/>
      <c r="N4050" s="31"/>
      <c r="O4050" s="31"/>
      <c r="P4050" s="31"/>
      <c r="Q4050" s="31"/>
      <c r="R4050" s="31"/>
    </row>
    <row r="4051" spans="6:18" x14ac:dyDescent="0.25">
      <c r="F4051" s="31"/>
      <c r="G4051" s="31"/>
      <c r="H4051" s="31"/>
      <c r="I4051" s="31"/>
      <c r="J4051" s="31"/>
      <c r="K4051" s="31"/>
      <c r="L4051" s="31"/>
      <c r="M4051" s="31"/>
      <c r="N4051" s="31"/>
      <c r="O4051" s="31"/>
      <c r="P4051" s="31"/>
      <c r="Q4051" s="31"/>
      <c r="R4051" s="31"/>
    </row>
    <row r="4052" spans="6:18" x14ac:dyDescent="0.25">
      <c r="F4052" s="31"/>
      <c r="G4052" s="31"/>
      <c r="H4052" s="31"/>
      <c r="I4052" s="31"/>
      <c r="J4052" s="31"/>
      <c r="K4052" s="31"/>
      <c r="L4052" s="31"/>
      <c r="M4052" s="31"/>
      <c r="N4052" s="31"/>
      <c r="O4052" s="31"/>
      <c r="P4052" s="31"/>
      <c r="Q4052" s="31"/>
      <c r="R4052" s="31"/>
    </row>
    <row r="4053" spans="6:18" x14ac:dyDescent="0.25">
      <c r="F4053" s="31"/>
      <c r="G4053" s="31"/>
      <c r="H4053" s="31"/>
      <c r="I4053" s="31"/>
      <c r="J4053" s="31"/>
      <c r="K4053" s="31"/>
      <c r="L4053" s="31"/>
      <c r="M4053" s="31"/>
      <c r="N4053" s="31"/>
      <c r="O4053" s="31"/>
      <c r="P4053" s="31"/>
      <c r="Q4053" s="31"/>
      <c r="R4053" s="31"/>
    </row>
    <row r="4054" spans="6:18" x14ac:dyDescent="0.25">
      <c r="F4054" s="31"/>
      <c r="G4054" s="31"/>
      <c r="H4054" s="31"/>
      <c r="I4054" s="31"/>
      <c r="J4054" s="31"/>
      <c r="K4054" s="31"/>
      <c r="L4054" s="31"/>
      <c r="M4054" s="31"/>
      <c r="N4054" s="31"/>
      <c r="O4054" s="31"/>
      <c r="P4054" s="31"/>
      <c r="Q4054" s="31"/>
      <c r="R4054" s="31"/>
    </row>
    <row r="4055" spans="6:18" x14ac:dyDescent="0.25">
      <c r="F4055" s="31"/>
      <c r="G4055" s="31"/>
      <c r="H4055" s="31"/>
      <c r="I4055" s="31"/>
      <c r="J4055" s="31"/>
      <c r="K4055" s="31"/>
      <c r="L4055" s="31"/>
      <c r="M4055" s="31"/>
      <c r="N4055" s="31"/>
      <c r="O4055" s="31"/>
      <c r="P4055" s="31"/>
      <c r="Q4055" s="31"/>
      <c r="R4055" s="31"/>
    </row>
    <row r="4056" spans="6:18" x14ac:dyDescent="0.25">
      <c r="F4056" s="31"/>
      <c r="G4056" s="31"/>
      <c r="H4056" s="31"/>
      <c r="I4056" s="31"/>
      <c r="J4056" s="31"/>
      <c r="K4056" s="31"/>
      <c r="L4056" s="31"/>
      <c r="M4056" s="31"/>
      <c r="N4056" s="31"/>
      <c r="O4056" s="31"/>
      <c r="P4056" s="31"/>
      <c r="Q4056" s="31"/>
      <c r="R4056" s="31"/>
    </row>
    <row r="4057" spans="6:18" x14ac:dyDescent="0.25">
      <c r="F4057" s="31"/>
      <c r="G4057" s="31"/>
      <c r="H4057" s="31"/>
      <c r="I4057" s="31"/>
      <c r="J4057" s="31"/>
      <c r="K4057" s="31"/>
      <c r="L4057" s="31"/>
      <c r="M4057" s="31"/>
      <c r="N4057" s="31"/>
      <c r="O4057" s="31"/>
      <c r="P4057" s="31"/>
      <c r="Q4057" s="31"/>
      <c r="R4057" s="31"/>
    </row>
    <row r="4058" spans="6:18" x14ac:dyDescent="0.25">
      <c r="F4058" s="31"/>
      <c r="G4058" s="31"/>
      <c r="H4058" s="31"/>
      <c r="I4058" s="31"/>
      <c r="J4058" s="31"/>
      <c r="K4058" s="31"/>
      <c r="L4058" s="31"/>
      <c r="M4058" s="31"/>
      <c r="N4058" s="31"/>
      <c r="O4058" s="31"/>
      <c r="P4058" s="31"/>
      <c r="Q4058" s="31"/>
      <c r="R4058" s="31"/>
    </row>
    <row r="4059" spans="6:18" x14ac:dyDescent="0.25">
      <c r="F4059" s="31"/>
      <c r="G4059" s="31"/>
      <c r="H4059" s="31"/>
      <c r="I4059" s="31"/>
      <c r="J4059" s="31"/>
      <c r="K4059" s="31"/>
      <c r="L4059" s="31"/>
      <c r="M4059" s="31"/>
      <c r="N4059" s="31"/>
      <c r="O4059" s="31"/>
      <c r="P4059" s="31"/>
      <c r="Q4059" s="31"/>
      <c r="R4059" s="31"/>
    </row>
    <row r="4060" spans="6:18" x14ac:dyDescent="0.25">
      <c r="F4060" s="31"/>
      <c r="G4060" s="31"/>
      <c r="H4060" s="31"/>
      <c r="I4060" s="31"/>
      <c r="J4060" s="31"/>
      <c r="K4060" s="31"/>
      <c r="L4060" s="31"/>
      <c r="M4060" s="31"/>
      <c r="N4060" s="31"/>
      <c r="O4060" s="31"/>
      <c r="P4060" s="31"/>
      <c r="Q4060" s="31"/>
      <c r="R4060" s="31"/>
    </row>
    <row r="4061" spans="6:18" x14ac:dyDescent="0.25">
      <c r="F4061" s="31"/>
      <c r="G4061" s="31"/>
      <c r="H4061" s="31"/>
      <c r="I4061" s="31"/>
      <c r="J4061" s="31"/>
      <c r="K4061" s="31"/>
      <c r="L4061" s="31"/>
      <c r="M4061" s="31"/>
      <c r="N4061" s="31"/>
      <c r="O4061" s="31"/>
      <c r="P4061" s="31"/>
      <c r="Q4061" s="31"/>
      <c r="R4061" s="31"/>
    </row>
    <row r="4062" spans="6:18" x14ac:dyDescent="0.25">
      <c r="F4062" s="31"/>
      <c r="G4062" s="31"/>
      <c r="H4062" s="31"/>
      <c r="I4062" s="31"/>
      <c r="J4062" s="31"/>
      <c r="K4062" s="31"/>
      <c r="L4062" s="31"/>
      <c r="M4062" s="31"/>
      <c r="N4062" s="31"/>
      <c r="O4062" s="31"/>
      <c r="P4062" s="31"/>
      <c r="Q4062" s="31"/>
      <c r="R4062" s="31"/>
    </row>
    <row r="4063" spans="6:18" x14ac:dyDescent="0.25">
      <c r="F4063" s="31"/>
      <c r="G4063" s="31"/>
      <c r="H4063" s="31"/>
      <c r="I4063" s="31"/>
      <c r="J4063" s="31"/>
      <c r="K4063" s="31"/>
      <c r="L4063" s="31"/>
      <c r="M4063" s="31"/>
      <c r="N4063" s="31"/>
      <c r="O4063" s="31"/>
      <c r="P4063" s="31"/>
      <c r="Q4063" s="31"/>
      <c r="R4063" s="31"/>
    </row>
    <row r="4064" spans="6:18" x14ac:dyDescent="0.25">
      <c r="F4064" s="31"/>
      <c r="G4064" s="31"/>
      <c r="H4064" s="31"/>
      <c r="I4064" s="31"/>
      <c r="J4064" s="31"/>
      <c r="K4064" s="31"/>
      <c r="L4064" s="31"/>
      <c r="M4064" s="31"/>
      <c r="N4064" s="31"/>
      <c r="O4064" s="31"/>
      <c r="P4064" s="31"/>
      <c r="Q4064" s="31"/>
      <c r="R4064" s="31"/>
    </row>
    <row r="4065" spans="6:18" x14ac:dyDescent="0.25">
      <c r="F4065" s="31"/>
      <c r="G4065" s="31"/>
      <c r="H4065" s="31"/>
      <c r="I4065" s="31"/>
      <c r="J4065" s="31"/>
      <c r="K4065" s="31"/>
      <c r="L4065" s="31"/>
      <c r="M4065" s="31"/>
      <c r="N4065" s="31"/>
      <c r="O4065" s="31"/>
      <c r="P4065" s="31"/>
      <c r="Q4065" s="31"/>
      <c r="R4065" s="31"/>
    </row>
    <row r="4066" spans="6:18" x14ac:dyDescent="0.25">
      <c r="F4066" s="31"/>
      <c r="G4066" s="31"/>
      <c r="H4066" s="31"/>
      <c r="I4066" s="31"/>
      <c r="J4066" s="31"/>
      <c r="K4066" s="31"/>
      <c r="L4066" s="31"/>
      <c r="M4066" s="31"/>
      <c r="N4066" s="31"/>
      <c r="O4066" s="31"/>
      <c r="P4066" s="31"/>
      <c r="Q4066" s="31"/>
      <c r="R4066" s="31"/>
    </row>
    <row r="4067" spans="6:18" x14ac:dyDescent="0.25">
      <c r="F4067" s="31"/>
      <c r="G4067" s="31"/>
      <c r="H4067" s="31"/>
      <c r="I4067" s="31"/>
      <c r="J4067" s="31"/>
      <c r="K4067" s="31"/>
      <c r="L4067" s="31"/>
      <c r="M4067" s="31"/>
      <c r="N4067" s="31"/>
      <c r="O4067" s="31"/>
      <c r="P4067" s="31"/>
      <c r="Q4067" s="31"/>
      <c r="R4067" s="31"/>
    </row>
    <row r="4068" spans="6:18" x14ac:dyDescent="0.25">
      <c r="F4068" s="31"/>
      <c r="G4068" s="31"/>
      <c r="H4068" s="31"/>
      <c r="I4068" s="31"/>
      <c r="J4068" s="31"/>
      <c r="K4068" s="31"/>
      <c r="L4068" s="31"/>
      <c r="M4068" s="31"/>
      <c r="N4068" s="31"/>
      <c r="O4068" s="31"/>
      <c r="P4068" s="31"/>
      <c r="Q4068" s="31"/>
      <c r="R4068" s="31"/>
    </row>
    <row r="4069" spans="6:18" x14ac:dyDescent="0.25">
      <c r="F4069" s="31"/>
      <c r="G4069" s="31"/>
      <c r="H4069" s="31"/>
      <c r="I4069" s="31"/>
      <c r="J4069" s="31"/>
      <c r="K4069" s="31"/>
      <c r="L4069" s="31"/>
      <c r="M4069" s="31"/>
      <c r="N4069" s="31"/>
      <c r="O4069" s="31"/>
      <c r="P4069" s="31"/>
      <c r="Q4069" s="31"/>
      <c r="R4069" s="31"/>
    </row>
    <row r="4070" spans="6:18" x14ac:dyDescent="0.25">
      <c r="F4070" s="31"/>
      <c r="G4070" s="31"/>
      <c r="H4070" s="31"/>
      <c r="I4070" s="31"/>
      <c r="J4070" s="31"/>
      <c r="K4070" s="31"/>
      <c r="L4070" s="31"/>
      <c r="M4070" s="31"/>
      <c r="N4070" s="31"/>
      <c r="O4070" s="31"/>
      <c r="P4070" s="31"/>
      <c r="Q4070" s="31"/>
      <c r="R4070" s="31"/>
    </row>
    <row r="4071" spans="6:18" x14ac:dyDescent="0.25">
      <c r="F4071" s="31"/>
      <c r="G4071" s="31"/>
      <c r="H4071" s="31"/>
      <c r="I4071" s="31"/>
      <c r="J4071" s="31"/>
      <c r="K4071" s="31"/>
      <c r="L4071" s="31"/>
      <c r="M4071" s="31"/>
      <c r="N4071" s="31"/>
      <c r="O4071" s="31"/>
      <c r="P4071" s="31"/>
      <c r="Q4071" s="31"/>
      <c r="R4071" s="31"/>
    </row>
    <row r="4072" spans="6:18" x14ac:dyDescent="0.25">
      <c r="F4072" s="31"/>
      <c r="G4072" s="31"/>
      <c r="H4072" s="31"/>
      <c r="I4072" s="31"/>
      <c r="J4072" s="31"/>
      <c r="K4072" s="31"/>
      <c r="L4072" s="31"/>
      <c r="M4072" s="31"/>
      <c r="N4072" s="31"/>
      <c r="O4072" s="31"/>
      <c r="P4072" s="31"/>
      <c r="Q4072" s="31"/>
      <c r="R4072" s="31"/>
    </row>
    <row r="4073" spans="6:18" x14ac:dyDescent="0.25">
      <c r="F4073" s="31"/>
      <c r="G4073" s="31"/>
      <c r="H4073" s="31"/>
      <c r="I4073" s="31"/>
      <c r="J4073" s="31"/>
      <c r="K4073" s="31"/>
      <c r="L4073" s="31"/>
      <c r="M4073" s="31"/>
      <c r="N4073" s="31"/>
      <c r="O4073" s="31"/>
      <c r="P4073" s="31"/>
      <c r="Q4073" s="31"/>
      <c r="R4073" s="31"/>
    </row>
    <row r="4074" spans="6:18" x14ac:dyDescent="0.25">
      <c r="F4074" s="31"/>
      <c r="G4074" s="31"/>
      <c r="H4074" s="31"/>
      <c r="I4074" s="31"/>
      <c r="J4074" s="31"/>
      <c r="K4074" s="31"/>
      <c r="L4074" s="31"/>
      <c r="M4074" s="31"/>
      <c r="N4074" s="31"/>
      <c r="O4074" s="31"/>
      <c r="P4074" s="31"/>
      <c r="Q4074" s="31"/>
      <c r="R4074" s="31"/>
    </row>
    <row r="4075" spans="6:18" x14ac:dyDescent="0.25">
      <c r="F4075" s="31"/>
      <c r="G4075" s="31"/>
      <c r="H4075" s="31"/>
      <c r="I4075" s="31"/>
      <c r="J4075" s="31"/>
      <c r="K4075" s="31"/>
      <c r="L4075" s="31"/>
      <c r="M4075" s="31"/>
      <c r="N4075" s="31"/>
      <c r="O4075" s="31"/>
      <c r="P4075" s="31"/>
      <c r="Q4075" s="31"/>
      <c r="R4075" s="31"/>
    </row>
    <row r="4076" spans="6:18" x14ac:dyDescent="0.25">
      <c r="F4076" s="31"/>
      <c r="G4076" s="31"/>
      <c r="H4076" s="31"/>
      <c r="I4076" s="31"/>
      <c r="J4076" s="31"/>
      <c r="K4076" s="31"/>
      <c r="L4076" s="31"/>
      <c r="M4076" s="31"/>
      <c r="N4076" s="31"/>
      <c r="O4076" s="31"/>
      <c r="P4076" s="31"/>
      <c r="Q4076" s="31"/>
      <c r="R4076" s="31"/>
    </row>
    <row r="4077" spans="6:18" x14ac:dyDescent="0.25">
      <c r="F4077" s="31"/>
      <c r="G4077" s="31"/>
      <c r="H4077" s="31"/>
      <c r="I4077" s="31"/>
      <c r="J4077" s="31"/>
      <c r="K4077" s="31"/>
      <c r="L4077" s="31"/>
      <c r="M4077" s="31"/>
      <c r="N4077" s="31"/>
      <c r="O4077" s="31"/>
      <c r="P4077" s="31"/>
      <c r="Q4077" s="31"/>
      <c r="R4077" s="31"/>
    </row>
    <row r="4078" spans="6:18" x14ac:dyDescent="0.25">
      <c r="F4078" s="31"/>
      <c r="G4078" s="31"/>
      <c r="H4078" s="31"/>
      <c r="I4078" s="31"/>
      <c r="J4078" s="31"/>
      <c r="K4078" s="31"/>
      <c r="L4078" s="31"/>
      <c r="M4078" s="31"/>
      <c r="N4078" s="31"/>
      <c r="O4078" s="31"/>
      <c r="P4078" s="31"/>
      <c r="Q4078" s="31"/>
      <c r="R4078" s="31"/>
    </row>
    <row r="4079" spans="6:18" x14ac:dyDescent="0.25">
      <c r="F4079" s="31"/>
      <c r="G4079" s="31"/>
      <c r="H4079" s="31"/>
      <c r="I4079" s="31"/>
      <c r="J4079" s="31"/>
      <c r="K4079" s="31"/>
      <c r="L4079" s="31"/>
      <c r="M4079" s="31"/>
      <c r="N4079" s="31"/>
      <c r="O4079" s="31"/>
      <c r="P4079" s="31"/>
      <c r="Q4079" s="31"/>
      <c r="R4079" s="31"/>
    </row>
    <row r="4080" spans="6:18" x14ac:dyDescent="0.25">
      <c r="F4080" s="31"/>
      <c r="G4080" s="31"/>
      <c r="H4080" s="31"/>
      <c r="I4080" s="31"/>
      <c r="J4080" s="31"/>
      <c r="K4080" s="31"/>
      <c r="L4080" s="31"/>
      <c r="M4080" s="31"/>
      <c r="N4080" s="31"/>
      <c r="O4080" s="31"/>
      <c r="P4080" s="31"/>
      <c r="Q4080" s="31"/>
      <c r="R4080" s="31"/>
    </row>
    <row r="4081" spans="6:18" x14ac:dyDescent="0.25">
      <c r="F4081" s="31"/>
      <c r="G4081" s="31"/>
      <c r="H4081" s="31"/>
      <c r="I4081" s="31"/>
      <c r="J4081" s="31"/>
      <c r="K4081" s="31"/>
      <c r="L4081" s="31"/>
      <c r="M4081" s="31"/>
      <c r="N4081" s="31"/>
      <c r="O4081" s="31"/>
      <c r="P4081" s="31"/>
      <c r="Q4081" s="31"/>
      <c r="R4081" s="31"/>
    </row>
    <row r="4082" spans="6:18" x14ac:dyDescent="0.25">
      <c r="F4082" s="31"/>
      <c r="G4082" s="31"/>
      <c r="H4082" s="31"/>
      <c r="I4082" s="31"/>
      <c r="J4082" s="31"/>
      <c r="K4082" s="31"/>
      <c r="L4082" s="31"/>
      <c r="M4082" s="31"/>
      <c r="N4082" s="31"/>
      <c r="O4082" s="31"/>
      <c r="P4082" s="31"/>
      <c r="Q4082" s="31"/>
      <c r="R4082" s="31"/>
    </row>
    <row r="4083" spans="6:18" x14ac:dyDescent="0.25">
      <c r="F4083" s="31"/>
      <c r="G4083" s="31"/>
      <c r="H4083" s="31"/>
      <c r="I4083" s="31"/>
      <c r="J4083" s="31"/>
      <c r="K4083" s="31"/>
      <c r="L4083" s="31"/>
      <c r="M4083" s="31"/>
      <c r="N4083" s="31"/>
      <c r="O4083" s="31"/>
      <c r="P4083" s="31"/>
      <c r="Q4083" s="31"/>
      <c r="R4083" s="31"/>
    </row>
    <row r="4084" spans="6:18" x14ac:dyDescent="0.25">
      <c r="F4084" s="31"/>
      <c r="G4084" s="31"/>
      <c r="H4084" s="31"/>
      <c r="I4084" s="31"/>
      <c r="J4084" s="31"/>
      <c r="K4084" s="31"/>
      <c r="L4084" s="31"/>
      <c r="M4084" s="31"/>
      <c r="N4084" s="31"/>
      <c r="O4084" s="31"/>
      <c r="P4084" s="31"/>
      <c r="Q4084" s="31"/>
      <c r="R4084" s="31"/>
    </row>
    <row r="4085" spans="6:18" x14ac:dyDescent="0.25">
      <c r="F4085" s="31"/>
      <c r="G4085" s="31"/>
      <c r="H4085" s="31"/>
      <c r="I4085" s="31"/>
      <c r="J4085" s="31"/>
      <c r="K4085" s="31"/>
      <c r="L4085" s="31"/>
      <c r="M4085" s="31"/>
      <c r="N4085" s="31"/>
      <c r="O4085" s="31"/>
      <c r="P4085" s="31"/>
      <c r="Q4085" s="31"/>
      <c r="R4085" s="31"/>
    </row>
    <row r="4086" spans="6:18" x14ac:dyDescent="0.25">
      <c r="F4086" s="31"/>
      <c r="G4086" s="31"/>
      <c r="H4086" s="31"/>
      <c r="I4086" s="31"/>
      <c r="J4086" s="31"/>
      <c r="K4086" s="31"/>
      <c r="L4086" s="31"/>
      <c r="M4086" s="31"/>
      <c r="N4086" s="31"/>
      <c r="O4086" s="31"/>
      <c r="P4086" s="31"/>
      <c r="Q4086" s="31"/>
      <c r="R4086" s="31"/>
    </row>
    <row r="4087" spans="6:18" x14ac:dyDescent="0.25">
      <c r="F4087" s="31"/>
      <c r="G4087" s="31"/>
      <c r="H4087" s="31"/>
      <c r="I4087" s="31"/>
      <c r="J4087" s="31"/>
      <c r="K4087" s="31"/>
      <c r="L4087" s="31"/>
      <c r="M4087" s="31"/>
      <c r="N4087" s="31"/>
      <c r="O4087" s="31"/>
      <c r="P4087" s="31"/>
      <c r="Q4087" s="31"/>
      <c r="R4087" s="31"/>
    </row>
    <row r="4088" spans="6:18" x14ac:dyDescent="0.25">
      <c r="F4088" s="31"/>
      <c r="G4088" s="31"/>
      <c r="H4088" s="31"/>
      <c r="I4088" s="31"/>
      <c r="J4088" s="31"/>
      <c r="K4088" s="31"/>
      <c r="L4088" s="31"/>
      <c r="M4088" s="31"/>
      <c r="N4088" s="31"/>
      <c r="O4088" s="31"/>
      <c r="P4088" s="31"/>
      <c r="Q4088" s="31"/>
      <c r="R4088" s="31"/>
    </row>
    <row r="4089" spans="6:18" x14ac:dyDescent="0.25">
      <c r="F4089" s="31"/>
      <c r="G4089" s="31"/>
      <c r="H4089" s="31"/>
      <c r="I4089" s="31"/>
      <c r="J4089" s="31"/>
      <c r="K4089" s="31"/>
      <c r="L4089" s="31"/>
      <c r="M4089" s="31"/>
      <c r="N4089" s="31"/>
      <c r="O4089" s="31"/>
      <c r="P4089" s="31"/>
      <c r="Q4089" s="31"/>
      <c r="R4089" s="31"/>
    </row>
    <row r="4090" spans="6:18" x14ac:dyDescent="0.25">
      <c r="F4090" s="31"/>
      <c r="G4090" s="31"/>
      <c r="H4090" s="31"/>
      <c r="I4090" s="31"/>
      <c r="J4090" s="31"/>
      <c r="K4090" s="31"/>
      <c r="L4090" s="31"/>
      <c r="M4090" s="31"/>
      <c r="N4090" s="31"/>
      <c r="O4090" s="31"/>
      <c r="P4090" s="31"/>
      <c r="Q4090" s="31"/>
      <c r="R4090" s="31"/>
    </row>
    <row r="4091" spans="6:18" x14ac:dyDescent="0.25">
      <c r="F4091" s="31"/>
      <c r="G4091" s="31"/>
      <c r="H4091" s="31"/>
      <c r="I4091" s="31"/>
      <c r="J4091" s="31"/>
      <c r="K4091" s="31"/>
      <c r="L4091" s="31"/>
      <c r="M4091" s="31"/>
      <c r="N4091" s="31"/>
      <c r="O4091" s="31"/>
      <c r="P4091" s="31"/>
      <c r="Q4091" s="31"/>
      <c r="R4091" s="31"/>
    </row>
    <row r="4092" spans="6:18" x14ac:dyDescent="0.25">
      <c r="F4092" s="31"/>
      <c r="G4092" s="31"/>
      <c r="H4092" s="31"/>
      <c r="I4092" s="31"/>
      <c r="J4092" s="31"/>
      <c r="K4092" s="31"/>
      <c r="L4092" s="31"/>
      <c r="M4092" s="31"/>
      <c r="N4092" s="31"/>
      <c r="O4092" s="31"/>
      <c r="P4092" s="31"/>
      <c r="Q4092" s="31"/>
      <c r="R4092" s="31"/>
    </row>
    <row r="4093" spans="6:18" x14ac:dyDescent="0.25">
      <c r="F4093" s="31"/>
      <c r="G4093" s="31"/>
      <c r="H4093" s="31"/>
      <c r="I4093" s="31"/>
      <c r="J4093" s="31"/>
      <c r="K4093" s="31"/>
      <c r="L4093" s="31"/>
      <c r="M4093" s="31"/>
      <c r="N4093" s="31"/>
      <c r="O4093" s="31"/>
      <c r="P4093" s="31"/>
      <c r="Q4093" s="31"/>
      <c r="R4093" s="31"/>
    </row>
    <row r="4094" spans="6:18" x14ac:dyDescent="0.25">
      <c r="F4094" s="31"/>
      <c r="G4094" s="31"/>
      <c r="H4094" s="31"/>
      <c r="I4094" s="31"/>
      <c r="J4094" s="31"/>
      <c r="K4094" s="31"/>
      <c r="L4094" s="31"/>
      <c r="M4094" s="31"/>
      <c r="N4094" s="31"/>
      <c r="O4094" s="31"/>
      <c r="P4094" s="31"/>
      <c r="Q4094" s="31"/>
      <c r="R4094" s="31"/>
    </row>
    <row r="4095" spans="6:18" x14ac:dyDescent="0.25">
      <c r="F4095" s="31"/>
      <c r="G4095" s="31"/>
      <c r="H4095" s="31"/>
      <c r="I4095" s="31"/>
      <c r="J4095" s="31"/>
      <c r="K4095" s="31"/>
      <c r="L4095" s="31"/>
      <c r="M4095" s="31"/>
      <c r="N4095" s="31"/>
      <c r="O4095" s="31"/>
      <c r="P4095" s="31"/>
      <c r="Q4095" s="31"/>
      <c r="R4095" s="31"/>
    </row>
    <row r="4096" spans="6:18" x14ac:dyDescent="0.25">
      <c r="F4096" s="31"/>
      <c r="G4096" s="31"/>
      <c r="H4096" s="31"/>
      <c r="I4096" s="31"/>
      <c r="J4096" s="31"/>
      <c r="K4096" s="31"/>
      <c r="L4096" s="31"/>
      <c r="M4096" s="31"/>
      <c r="N4096" s="31"/>
      <c r="O4096" s="31"/>
      <c r="P4096" s="31"/>
      <c r="Q4096" s="31"/>
      <c r="R4096" s="31"/>
    </row>
    <row r="4097" spans="6:18" x14ac:dyDescent="0.25">
      <c r="F4097" s="31"/>
      <c r="G4097" s="31"/>
      <c r="H4097" s="31"/>
      <c r="I4097" s="31"/>
      <c r="J4097" s="31"/>
      <c r="K4097" s="31"/>
      <c r="L4097" s="31"/>
      <c r="M4097" s="31"/>
      <c r="N4097" s="31"/>
      <c r="O4097" s="31"/>
      <c r="P4097" s="31"/>
      <c r="Q4097" s="31"/>
      <c r="R4097" s="31"/>
    </row>
    <row r="4098" spans="6:18" x14ac:dyDescent="0.25">
      <c r="F4098" s="31"/>
      <c r="G4098" s="31"/>
      <c r="H4098" s="31"/>
      <c r="I4098" s="31"/>
      <c r="J4098" s="31"/>
      <c r="K4098" s="31"/>
      <c r="L4098" s="31"/>
      <c r="M4098" s="31"/>
      <c r="N4098" s="31"/>
      <c r="O4098" s="31"/>
      <c r="P4098" s="31"/>
      <c r="Q4098" s="31"/>
      <c r="R4098" s="31"/>
    </row>
    <row r="4099" spans="6:18" x14ac:dyDescent="0.25">
      <c r="F4099" s="31"/>
      <c r="G4099" s="31"/>
      <c r="H4099" s="31"/>
      <c r="I4099" s="31"/>
      <c r="J4099" s="31"/>
      <c r="K4099" s="31"/>
      <c r="L4099" s="31"/>
      <c r="M4099" s="31"/>
      <c r="N4099" s="31"/>
      <c r="O4099" s="31"/>
      <c r="P4099" s="31"/>
      <c r="Q4099" s="31"/>
      <c r="R4099" s="31"/>
    </row>
    <row r="4100" spans="6:18" x14ac:dyDescent="0.25">
      <c r="F4100" s="31"/>
      <c r="G4100" s="31"/>
      <c r="H4100" s="31"/>
      <c r="I4100" s="31"/>
      <c r="J4100" s="31"/>
      <c r="K4100" s="31"/>
      <c r="L4100" s="31"/>
      <c r="M4100" s="31"/>
      <c r="N4100" s="31"/>
      <c r="O4100" s="31"/>
      <c r="P4100" s="31"/>
      <c r="Q4100" s="31"/>
      <c r="R4100" s="31"/>
    </row>
    <row r="4101" spans="6:18" x14ac:dyDescent="0.25">
      <c r="F4101" s="31"/>
      <c r="G4101" s="31"/>
      <c r="H4101" s="31"/>
      <c r="I4101" s="31"/>
      <c r="J4101" s="31"/>
      <c r="K4101" s="31"/>
      <c r="L4101" s="31"/>
      <c r="M4101" s="31"/>
      <c r="N4101" s="31"/>
      <c r="O4101" s="31"/>
      <c r="P4101" s="31"/>
      <c r="Q4101" s="31"/>
      <c r="R4101" s="31"/>
    </row>
    <row r="4102" spans="6:18" x14ac:dyDescent="0.25">
      <c r="F4102" s="31"/>
      <c r="G4102" s="31"/>
      <c r="H4102" s="31"/>
      <c r="I4102" s="31"/>
      <c r="J4102" s="31"/>
      <c r="K4102" s="31"/>
      <c r="L4102" s="31"/>
      <c r="M4102" s="31"/>
      <c r="N4102" s="31"/>
      <c r="O4102" s="31"/>
      <c r="P4102" s="31"/>
      <c r="Q4102" s="31"/>
      <c r="R4102" s="31"/>
    </row>
    <row r="4103" spans="6:18" x14ac:dyDescent="0.25">
      <c r="F4103" s="31"/>
      <c r="G4103" s="31"/>
      <c r="H4103" s="31"/>
      <c r="I4103" s="31"/>
      <c r="J4103" s="31"/>
      <c r="K4103" s="31"/>
      <c r="L4103" s="31"/>
      <c r="M4103" s="31"/>
      <c r="N4103" s="31"/>
      <c r="O4103" s="31"/>
      <c r="P4103" s="31"/>
      <c r="Q4103" s="31"/>
      <c r="R4103" s="31"/>
    </row>
    <row r="4104" spans="6:18" x14ac:dyDescent="0.25">
      <c r="F4104" s="31"/>
      <c r="G4104" s="31"/>
      <c r="H4104" s="31"/>
      <c r="I4104" s="31"/>
      <c r="J4104" s="31"/>
      <c r="K4104" s="31"/>
      <c r="L4104" s="31"/>
      <c r="M4104" s="31"/>
      <c r="N4104" s="31"/>
      <c r="O4104" s="31"/>
      <c r="P4104" s="31"/>
      <c r="Q4104" s="31"/>
      <c r="R4104" s="31"/>
    </row>
    <row r="4105" spans="6:18" x14ac:dyDescent="0.25">
      <c r="F4105" s="31"/>
      <c r="G4105" s="31"/>
      <c r="H4105" s="31"/>
      <c r="I4105" s="31"/>
      <c r="J4105" s="31"/>
      <c r="K4105" s="31"/>
      <c r="L4105" s="31"/>
      <c r="M4105" s="31"/>
      <c r="N4105" s="31"/>
      <c r="O4105" s="31"/>
      <c r="P4105" s="31"/>
      <c r="Q4105" s="31"/>
      <c r="R4105" s="31"/>
    </row>
    <row r="4106" spans="6:18" x14ac:dyDescent="0.25">
      <c r="F4106" s="31"/>
      <c r="G4106" s="31"/>
      <c r="H4106" s="31"/>
      <c r="I4106" s="31"/>
      <c r="J4106" s="31"/>
      <c r="K4106" s="31"/>
      <c r="L4106" s="31"/>
      <c r="M4106" s="31"/>
      <c r="N4106" s="31"/>
      <c r="O4106" s="31"/>
      <c r="P4106" s="31"/>
      <c r="Q4106" s="31"/>
      <c r="R4106" s="31"/>
    </row>
    <row r="4107" spans="6:18" x14ac:dyDescent="0.25">
      <c r="F4107" s="31"/>
      <c r="G4107" s="31"/>
      <c r="H4107" s="31"/>
      <c r="I4107" s="31"/>
      <c r="J4107" s="31"/>
      <c r="K4107" s="31"/>
      <c r="L4107" s="31"/>
      <c r="M4107" s="31"/>
      <c r="N4107" s="31"/>
      <c r="O4107" s="31"/>
      <c r="P4107" s="31"/>
      <c r="Q4107" s="31"/>
      <c r="R4107" s="31"/>
    </row>
    <row r="4108" spans="6:18" x14ac:dyDescent="0.25">
      <c r="F4108" s="31"/>
      <c r="G4108" s="31"/>
      <c r="H4108" s="31"/>
      <c r="I4108" s="31"/>
      <c r="J4108" s="31"/>
      <c r="K4108" s="31"/>
      <c r="L4108" s="31"/>
      <c r="M4108" s="31"/>
      <c r="N4108" s="31"/>
      <c r="O4108" s="31"/>
      <c r="P4108" s="31"/>
      <c r="Q4108" s="31"/>
      <c r="R4108" s="31"/>
    </row>
    <row r="4109" spans="6:18" x14ac:dyDescent="0.25">
      <c r="F4109" s="31"/>
      <c r="G4109" s="31"/>
      <c r="H4109" s="31"/>
      <c r="I4109" s="31"/>
      <c r="J4109" s="31"/>
      <c r="K4109" s="31"/>
      <c r="L4109" s="31"/>
      <c r="M4109" s="31"/>
      <c r="N4109" s="31"/>
      <c r="O4109" s="31"/>
      <c r="P4109" s="31"/>
      <c r="Q4109" s="31"/>
      <c r="R4109" s="31"/>
    </row>
    <row r="4110" spans="6:18" x14ac:dyDescent="0.25">
      <c r="F4110" s="31"/>
      <c r="G4110" s="31"/>
      <c r="H4110" s="31"/>
      <c r="I4110" s="31"/>
      <c r="J4110" s="31"/>
      <c r="K4110" s="31"/>
      <c r="L4110" s="31"/>
      <c r="M4110" s="31"/>
      <c r="N4110" s="31"/>
      <c r="O4110" s="31"/>
      <c r="P4110" s="31"/>
      <c r="Q4110" s="31"/>
      <c r="R4110" s="31"/>
    </row>
    <row r="4111" spans="6:18" x14ac:dyDescent="0.25">
      <c r="F4111" s="31"/>
      <c r="G4111" s="31"/>
      <c r="H4111" s="31"/>
      <c r="I4111" s="31"/>
      <c r="J4111" s="31"/>
      <c r="K4111" s="31"/>
      <c r="L4111" s="31"/>
      <c r="M4111" s="31"/>
      <c r="N4111" s="31"/>
      <c r="O4111" s="31"/>
      <c r="P4111" s="31"/>
      <c r="Q4111" s="31"/>
      <c r="R4111" s="31"/>
    </row>
    <row r="4112" spans="6:18" x14ac:dyDescent="0.25">
      <c r="F4112" s="31"/>
      <c r="G4112" s="31"/>
      <c r="H4112" s="31"/>
      <c r="I4112" s="31"/>
      <c r="J4112" s="31"/>
      <c r="K4112" s="31"/>
      <c r="L4112" s="31"/>
      <c r="M4112" s="31"/>
      <c r="N4112" s="31"/>
      <c r="O4112" s="31"/>
      <c r="P4112" s="31"/>
      <c r="Q4112" s="31"/>
      <c r="R4112" s="31"/>
    </row>
    <row r="4113" spans="6:18" x14ac:dyDescent="0.25">
      <c r="F4113" s="31"/>
      <c r="G4113" s="31"/>
      <c r="H4113" s="31"/>
      <c r="I4113" s="31"/>
      <c r="J4113" s="31"/>
      <c r="K4113" s="31"/>
      <c r="L4113" s="31"/>
      <c r="M4113" s="31"/>
      <c r="N4113" s="31"/>
      <c r="O4113" s="31"/>
      <c r="P4113" s="31"/>
      <c r="Q4113" s="31"/>
      <c r="R4113" s="31"/>
    </row>
    <row r="4114" spans="6:18" x14ac:dyDescent="0.25">
      <c r="F4114" s="31"/>
      <c r="G4114" s="31"/>
      <c r="H4114" s="31"/>
      <c r="I4114" s="31"/>
      <c r="J4114" s="31"/>
      <c r="K4114" s="31"/>
      <c r="L4114" s="31"/>
      <c r="M4114" s="31"/>
      <c r="N4114" s="31"/>
      <c r="O4114" s="31"/>
      <c r="P4114" s="31"/>
      <c r="Q4114" s="31"/>
      <c r="R4114" s="31"/>
    </row>
    <row r="4115" spans="6:18" x14ac:dyDescent="0.25">
      <c r="F4115" s="31"/>
      <c r="G4115" s="31"/>
      <c r="H4115" s="31"/>
      <c r="I4115" s="31"/>
      <c r="J4115" s="31"/>
      <c r="K4115" s="31"/>
      <c r="L4115" s="31"/>
      <c r="M4115" s="31"/>
      <c r="N4115" s="31"/>
      <c r="O4115" s="31"/>
      <c r="P4115" s="31"/>
      <c r="Q4115" s="31"/>
      <c r="R4115" s="31"/>
    </row>
    <row r="4116" spans="6:18" x14ac:dyDescent="0.25">
      <c r="F4116" s="31"/>
      <c r="G4116" s="31"/>
      <c r="H4116" s="31"/>
      <c r="I4116" s="31"/>
      <c r="J4116" s="31"/>
      <c r="K4116" s="31"/>
      <c r="L4116" s="31"/>
      <c r="M4116" s="31"/>
      <c r="N4116" s="31"/>
      <c r="O4116" s="31"/>
      <c r="P4116" s="31"/>
      <c r="Q4116" s="31"/>
      <c r="R4116" s="31"/>
    </row>
    <row r="4117" spans="6:18" x14ac:dyDescent="0.25">
      <c r="F4117" s="31"/>
      <c r="G4117" s="31"/>
      <c r="H4117" s="31"/>
      <c r="I4117" s="31"/>
      <c r="J4117" s="31"/>
      <c r="K4117" s="31"/>
      <c r="L4117" s="31"/>
      <c r="M4117" s="31"/>
      <c r="N4117" s="31"/>
      <c r="O4117" s="31"/>
      <c r="P4117" s="31"/>
      <c r="Q4117" s="31"/>
      <c r="R4117" s="31"/>
    </row>
    <row r="4118" spans="6:18" x14ac:dyDescent="0.25">
      <c r="F4118" s="31"/>
      <c r="G4118" s="31"/>
      <c r="H4118" s="31"/>
      <c r="I4118" s="31"/>
      <c r="J4118" s="31"/>
      <c r="K4118" s="31"/>
      <c r="L4118" s="31"/>
      <c r="M4118" s="31"/>
      <c r="N4118" s="31"/>
      <c r="O4118" s="31"/>
      <c r="P4118" s="31"/>
      <c r="Q4118" s="31"/>
      <c r="R4118" s="31"/>
    </row>
    <row r="4119" spans="6:18" x14ac:dyDescent="0.25">
      <c r="F4119" s="31"/>
      <c r="G4119" s="31"/>
      <c r="H4119" s="31"/>
      <c r="I4119" s="31"/>
      <c r="J4119" s="31"/>
      <c r="K4119" s="31"/>
      <c r="L4119" s="31"/>
      <c r="M4119" s="31"/>
      <c r="N4119" s="31"/>
      <c r="O4119" s="31"/>
      <c r="P4119" s="31"/>
      <c r="Q4119" s="31"/>
      <c r="R4119" s="31"/>
    </row>
    <row r="4120" spans="6:18" x14ac:dyDescent="0.25">
      <c r="F4120" s="31"/>
      <c r="G4120" s="31"/>
      <c r="H4120" s="31"/>
      <c r="I4120" s="31"/>
      <c r="J4120" s="31"/>
      <c r="K4120" s="31"/>
      <c r="L4120" s="31"/>
      <c r="M4120" s="31"/>
      <c r="N4120" s="31"/>
      <c r="O4120" s="31"/>
      <c r="P4120" s="31"/>
      <c r="Q4120" s="31"/>
      <c r="R4120" s="31"/>
    </row>
    <row r="4121" spans="6:18" x14ac:dyDescent="0.25">
      <c r="F4121" s="31"/>
      <c r="G4121" s="31"/>
      <c r="H4121" s="31"/>
      <c r="I4121" s="31"/>
      <c r="J4121" s="31"/>
      <c r="K4121" s="31"/>
      <c r="L4121" s="31"/>
      <c r="M4121" s="31"/>
      <c r="N4121" s="31"/>
      <c r="O4121" s="31"/>
      <c r="P4121" s="31"/>
      <c r="Q4121" s="31"/>
      <c r="R4121" s="31"/>
    </row>
    <row r="4122" spans="6:18" x14ac:dyDescent="0.25">
      <c r="F4122" s="31"/>
      <c r="G4122" s="31"/>
      <c r="H4122" s="31"/>
      <c r="I4122" s="31"/>
      <c r="J4122" s="31"/>
      <c r="K4122" s="31"/>
      <c r="L4122" s="31"/>
      <c r="M4122" s="31"/>
      <c r="N4122" s="31"/>
      <c r="O4122" s="31"/>
      <c r="P4122" s="31"/>
      <c r="Q4122" s="31"/>
      <c r="R4122" s="31"/>
    </row>
    <row r="4123" spans="6:18" x14ac:dyDescent="0.25">
      <c r="F4123" s="31"/>
      <c r="G4123" s="31"/>
      <c r="H4123" s="31"/>
      <c r="I4123" s="31"/>
      <c r="J4123" s="31"/>
      <c r="K4123" s="31"/>
      <c r="L4123" s="31"/>
      <c r="M4123" s="31"/>
      <c r="N4123" s="31"/>
      <c r="O4123" s="31"/>
      <c r="P4123" s="31"/>
      <c r="Q4123" s="31"/>
      <c r="R4123" s="31"/>
    </row>
    <row r="4124" spans="6:18" x14ac:dyDescent="0.25">
      <c r="F4124" s="31"/>
      <c r="G4124" s="31"/>
      <c r="H4124" s="31"/>
      <c r="I4124" s="31"/>
      <c r="J4124" s="31"/>
      <c r="K4124" s="31"/>
      <c r="L4124" s="31"/>
      <c r="M4124" s="31"/>
      <c r="N4124" s="31"/>
      <c r="O4124" s="31"/>
      <c r="P4124" s="31"/>
      <c r="Q4124" s="31"/>
      <c r="R4124" s="31"/>
    </row>
    <row r="4125" spans="6:18" x14ac:dyDescent="0.25">
      <c r="F4125" s="31"/>
      <c r="G4125" s="31"/>
      <c r="H4125" s="31"/>
      <c r="I4125" s="31"/>
      <c r="J4125" s="31"/>
      <c r="K4125" s="31"/>
      <c r="L4125" s="31"/>
      <c r="M4125" s="31"/>
      <c r="N4125" s="31"/>
      <c r="O4125" s="31"/>
      <c r="P4125" s="31"/>
      <c r="Q4125" s="31"/>
      <c r="R4125" s="31"/>
    </row>
    <row r="4126" spans="6:18" x14ac:dyDescent="0.25">
      <c r="F4126" s="31"/>
      <c r="G4126" s="31"/>
      <c r="H4126" s="31"/>
      <c r="I4126" s="31"/>
      <c r="J4126" s="31"/>
      <c r="K4126" s="31"/>
      <c r="L4126" s="31"/>
      <c r="M4126" s="31"/>
      <c r="N4126" s="31"/>
      <c r="O4126" s="31"/>
      <c r="P4126" s="31"/>
      <c r="Q4126" s="31"/>
      <c r="R4126" s="31"/>
    </row>
    <row r="4127" spans="6:18" x14ac:dyDescent="0.25">
      <c r="F4127" s="31"/>
      <c r="G4127" s="31"/>
      <c r="H4127" s="31"/>
      <c r="I4127" s="31"/>
      <c r="J4127" s="31"/>
      <c r="K4127" s="31"/>
      <c r="L4127" s="31"/>
      <c r="M4127" s="31"/>
      <c r="N4127" s="31"/>
      <c r="O4127" s="31"/>
      <c r="P4127" s="31"/>
      <c r="Q4127" s="31"/>
      <c r="R4127" s="31"/>
    </row>
    <row r="4128" spans="6:18" x14ac:dyDescent="0.25">
      <c r="F4128" s="31"/>
      <c r="G4128" s="31"/>
      <c r="H4128" s="31"/>
      <c r="I4128" s="31"/>
      <c r="J4128" s="31"/>
      <c r="K4128" s="31"/>
      <c r="L4128" s="31"/>
      <c r="M4128" s="31"/>
      <c r="N4128" s="31"/>
      <c r="O4128" s="31"/>
      <c r="P4128" s="31"/>
      <c r="Q4128" s="31"/>
      <c r="R4128" s="31"/>
    </row>
    <row r="4129" spans="6:18" x14ac:dyDescent="0.25">
      <c r="F4129" s="31"/>
      <c r="G4129" s="31"/>
      <c r="H4129" s="31"/>
      <c r="I4129" s="31"/>
      <c r="J4129" s="31"/>
      <c r="K4129" s="31"/>
      <c r="L4129" s="31"/>
      <c r="M4129" s="31"/>
      <c r="N4129" s="31"/>
      <c r="O4129" s="31"/>
      <c r="P4129" s="31"/>
      <c r="Q4129" s="31"/>
      <c r="R4129" s="31"/>
    </row>
    <row r="4130" spans="6:18" x14ac:dyDescent="0.25">
      <c r="F4130" s="31"/>
      <c r="G4130" s="31"/>
      <c r="H4130" s="31"/>
      <c r="I4130" s="31"/>
      <c r="J4130" s="31"/>
      <c r="K4130" s="31"/>
      <c r="L4130" s="31"/>
      <c r="M4130" s="31"/>
      <c r="N4130" s="31"/>
      <c r="O4130" s="31"/>
      <c r="P4130" s="31"/>
      <c r="Q4130" s="31"/>
      <c r="R4130" s="31"/>
    </row>
    <row r="4131" spans="6:18" x14ac:dyDescent="0.25">
      <c r="F4131" s="31"/>
      <c r="G4131" s="31"/>
      <c r="H4131" s="31"/>
      <c r="I4131" s="31"/>
      <c r="J4131" s="31"/>
      <c r="K4131" s="31"/>
      <c r="L4131" s="31"/>
      <c r="M4131" s="31"/>
      <c r="N4131" s="31"/>
      <c r="O4131" s="31"/>
      <c r="P4131" s="31"/>
      <c r="Q4131" s="31"/>
      <c r="R4131" s="31"/>
    </row>
    <row r="4132" spans="6:18" x14ac:dyDescent="0.25">
      <c r="F4132" s="31"/>
      <c r="G4132" s="31"/>
      <c r="H4132" s="31"/>
      <c r="I4132" s="31"/>
      <c r="J4132" s="31"/>
      <c r="K4132" s="31"/>
      <c r="L4132" s="31"/>
      <c r="M4132" s="31"/>
      <c r="N4132" s="31"/>
      <c r="O4132" s="31"/>
      <c r="P4132" s="31"/>
      <c r="Q4132" s="31"/>
      <c r="R4132" s="31"/>
    </row>
    <row r="4133" spans="6:18" x14ac:dyDescent="0.25">
      <c r="F4133" s="31"/>
      <c r="G4133" s="31"/>
      <c r="H4133" s="31"/>
      <c r="I4133" s="31"/>
      <c r="J4133" s="31"/>
      <c r="K4133" s="31"/>
      <c r="L4133" s="31"/>
      <c r="M4133" s="31"/>
      <c r="N4133" s="31"/>
      <c r="O4133" s="31"/>
      <c r="P4133" s="31"/>
      <c r="Q4133" s="31"/>
      <c r="R4133" s="31"/>
    </row>
    <row r="4134" spans="6:18" x14ac:dyDescent="0.25">
      <c r="F4134" s="31"/>
      <c r="G4134" s="31"/>
      <c r="H4134" s="31"/>
      <c r="I4134" s="31"/>
      <c r="J4134" s="31"/>
      <c r="K4134" s="31"/>
      <c r="L4134" s="31"/>
      <c r="M4134" s="31"/>
      <c r="N4134" s="31"/>
      <c r="O4134" s="31"/>
      <c r="P4134" s="31"/>
      <c r="Q4134" s="31"/>
      <c r="R4134" s="31"/>
    </row>
    <row r="4135" spans="6:18" x14ac:dyDescent="0.25">
      <c r="F4135" s="31"/>
      <c r="G4135" s="31"/>
      <c r="H4135" s="31"/>
      <c r="I4135" s="31"/>
      <c r="J4135" s="31"/>
      <c r="K4135" s="31"/>
      <c r="L4135" s="31"/>
      <c r="M4135" s="31"/>
      <c r="N4135" s="31"/>
      <c r="O4135" s="31"/>
      <c r="P4135" s="31"/>
      <c r="Q4135" s="31"/>
      <c r="R4135" s="31"/>
    </row>
    <row r="4136" spans="6:18" x14ac:dyDescent="0.25">
      <c r="F4136" s="31"/>
      <c r="G4136" s="31"/>
      <c r="H4136" s="31"/>
      <c r="I4136" s="31"/>
      <c r="J4136" s="31"/>
      <c r="K4136" s="31"/>
      <c r="L4136" s="31"/>
      <c r="M4136" s="31"/>
      <c r="N4136" s="31"/>
      <c r="O4136" s="31"/>
      <c r="P4136" s="31"/>
      <c r="Q4136" s="31"/>
      <c r="R4136" s="31"/>
    </row>
    <row r="4137" spans="6:18" x14ac:dyDescent="0.25">
      <c r="F4137" s="31"/>
      <c r="G4137" s="31"/>
      <c r="H4137" s="31"/>
      <c r="I4137" s="31"/>
      <c r="J4137" s="31"/>
      <c r="K4137" s="31"/>
      <c r="L4137" s="31"/>
      <c r="M4137" s="31"/>
      <c r="N4137" s="31"/>
      <c r="O4137" s="31"/>
      <c r="P4137" s="31"/>
      <c r="Q4137" s="31"/>
      <c r="R4137" s="31"/>
    </row>
    <row r="4138" spans="6:18" x14ac:dyDescent="0.25">
      <c r="F4138" s="31"/>
      <c r="G4138" s="31"/>
      <c r="H4138" s="31"/>
      <c r="I4138" s="31"/>
      <c r="J4138" s="31"/>
      <c r="K4138" s="31"/>
      <c r="L4138" s="31"/>
      <c r="M4138" s="31"/>
      <c r="N4138" s="31"/>
      <c r="O4138" s="31"/>
      <c r="P4138" s="31"/>
      <c r="Q4138" s="31"/>
      <c r="R4138" s="31"/>
    </row>
    <row r="4139" spans="6:18" x14ac:dyDescent="0.25">
      <c r="F4139" s="31"/>
      <c r="G4139" s="31"/>
      <c r="H4139" s="31"/>
      <c r="I4139" s="31"/>
      <c r="J4139" s="31"/>
      <c r="K4139" s="31"/>
      <c r="L4139" s="31"/>
      <c r="M4139" s="31"/>
      <c r="N4139" s="31"/>
      <c r="O4139" s="31"/>
      <c r="P4139" s="31"/>
      <c r="Q4139" s="31"/>
      <c r="R4139" s="31"/>
    </row>
    <row r="4140" spans="6:18" x14ac:dyDescent="0.25">
      <c r="F4140" s="31"/>
      <c r="G4140" s="31"/>
      <c r="H4140" s="31"/>
      <c r="I4140" s="31"/>
      <c r="J4140" s="31"/>
      <c r="K4140" s="31"/>
      <c r="L4140" s="31"/>
      <c r="M4140" s="31"/>
      <c r="N4140" s="31"/>
      <c r="O4140" s="31"/>
      <c r="P4140" s="31"/>
      <c r="Q4140" s="31"/>
      <c r="R4140" s="31"/>
    </row>
    <row r="4141" spans="6:18" x14ac:dyDescent="0.25">
      <c r="F4141" s="31"/>
      <c r="G4141" s="31"/>
      <c r="H4141" s="31"/>
      <c r="I4141" s="31"/>
      <c r="J4141" s="31"/>
      <c r="K4141" s="31"/>
      <c r="L4141" s="31"/>
      <c r="M4141" s="31"/>
      <c r="N4141" s="31"/>
      <c r="O4141" s="31"/>
      <c r="P4141" s="31"/>
      <c r="Q4141" s="31"/>
      <c r="R4141" s="31"/>
    </row>
    <row r="4142" spans="6:18" x14ac:dyDescent="0.25">
      <c r="F4142" s="31"/>
      <c r="G4142" s="31"/>
      <c r="H4142" s="31"/>
      <c r="I4142" s="31"/>
      <c r="J4142" s="31"/>
      <c r="K4142" s="31"/>
      <c r="L4142" s="31"/>
      <c r="M4142" s="31"/>
      <c r="N4142" s="31"/>
      <c r="O4142" s="31"/>
      <c r="P4142" s="31"/>
      <c r="Q4142" s="31"/>
      <c r="R4142" s="31"/>
    </row>
    <row r="4143" spans="6:18" x14ac:dyDescent="0.25">
      <c r="F4143" s="31"/>
      <c r="G4143" s="31"/>
      <c r="H4143" s="31"/>
      <c r="I4143" s="31"/>
      <c r="J4143" s="31"/>
      <c r="K4143" s="31"/>
      <c r="L4143" s="31"/>
      <c r="M4143" s="31"/>
      <c r="N4143" s="31"/>
      <c r="O4143" s="31"/>
      <c r="P4143" s="31"/>
      <c r="Q4143" s="31"/>
      <c r="R4143" s="31"/>
    </row>
    <row r="4144" spans="6:18" x14ac:dyDescent="0.25">
      <c r="F4144" s="31"/>
      <c r="G4144" s="31"/>
      <c r="H4144" s="31"/>
      <c r="I4144" s="31"/>
      <c r="J4144" s="31"/>
      <c r="K4144" s="31"/>
      <c r="L4144" s="31"/>
      <c r="M4144" s="31"/>
      <c r="N4144" s="31"/>
      <c r="O4144" s="31"/>
      <c r="P4144" s="31"/>
      <c r="Q4144" s="31"/>
      <c r="R4144" s="31"/>
    </row>
    <row r="4145" spans="6:18" x14ac:dyDescent="0.25">
      <c r="F4145" s="31"/>
      <c r="G4145" s="31"/>
      <c r="H4145" s="31"/>
      <c r="I4145" s="31"/>
      <c r="J4145" s="31"/>
      <c r="K4145" s="31"/>
      <c r="L4145" s="31"/>
      <c r="M4145" s="31"/>
      <c r="N4145" s="31"/>
      <c r="O4145" s="31"/>
      <c r="P4145" s="31"/>
      <c r="Q4145" s="31"/>
      <c r="R4145" s="31"/>
    </row>
    <row r="4146" spans="6:18" x14ac:dyDescent="0.25">
      <c r="F4146" s="31"/>
      <c r="G4146" s="31"/>
      <c r="H4146" s="31"/>
      <c r="I4146" s="31"/>
      <c r="J4146" s="31"/>
      <c r="K4146" s="31"/>
      <c r="L4146" s="31"/>
      <c r="M4146" s="31"/>
      <c r="N4146" s="31"/>
      <c r="O4146" s="31"/>
      <c r="P4146" s="31"/>
      <c r="Q4146" s="31"/>
      <c r="R4146" s="31"/>
    </row>
    <row r="4147" spans="6:18" x14ac:dyDescent="0.25">
      <c r="F4147" s="31"/>
      <c r="G4147" s="31"/>
      <c r="H4147" s="31"/>
      <c r="I4147" s="31"/>
      <c r="J4147" s="31"/>
      <c r="K4147" s="31"/>
      <c r="L4147" s="31"/>
      <c r="M4147" s="31"/>
      <c r="N4147" s="31"/>
      <c r="O4147" s="31"/>
      <c r="P4147" s="31"/>
      <c r="Q4147" s="31"/>
      <c r="R4147" s="31"/>
    </row>
    <row r="4148" spans="6:18" x14ac:dyDescent="0.25">
      <c r="F4148" s="31"/>
      <c r="G4148" s="31"/>
      <c r="H4148" s="31"/>
      <c r="I4148" s="31"/>
      <c r="J4148" s="31"/>
      <c r="K4148" s="31"/>
      <c r="L4148" s="31"/>
      <c r="M4148" s="31"/>
      <c r="N4148" s="31"/>
      <c r="O4148" s="31"/>
      <c r="P4148" s="31"/>
      <c r="Q4148" s="31"/>
      <c r="R4148" s="31"/>
    </row>
    <row r="4149" spans="6:18" x14ac:dyDescent="0.25">
      <c r="F4149" s="31"/>
      <c r="G4149" s="31"/>
      <c r="H4149" s="31"/>
      <c r="I4149" s="31"/>
      <c r="J4149" s="31"/>
      <c r="K4149" s="31"/>
      <c r="L4149" s="31"/>
      <c r="M4149" s="31"/>
      <c r="N4149" s="31"/>
      <c r="O4149" s="31"/>
      <c r="P4149" s="31"/>
      <c r="Q4149" s="31"/>
      <c r="R4149" s="31"/>
    </row>
    <row r="4150" spans="6:18" x14ac:dyDescent="0.25">
      <c r="F4150" s="31"/>
      <c r="G4150" s="31"/>
      <c r="H4150" s="31"/>
      <c r="I4150" s="31"/>
      <c r="J4150" s="31"/>
      <c r="K4150" s="31"/>
      <c r="L4150" s="31"/>
      <c r="M4150" s="31"/>
      <c r="N4150" s="31"/>
      <c r="O4150" s="31"/>
      <c r="P4150" s="31"/>
      <c r="Q4150" s="31"/>
      <c r="R4150" s="31"/>
    </row>
    <row r="4151" spans="6:18" x14ac:dyDescent="0.25">
      <c r="F4151" s="31"/>
      <c r="G4151" s="31"/>
      <c r="H4151" s="31"/>
      <c r="I4151" s="31"/>
      <c r="J4151" s="31"/>
      <c r="K4151" s="31"/>
      <c r="L4151" s="31"/>
      <c r="M4151" s="31"/>
      <c r="N4151" s="31"/>
      <c r="O4151" s="31"/>
      <c r="P4151" s="31"/>
      <c r="Q4151" s="31"/>
      <c r="R4151" s="31"/>
    </row>
    <row r="4152" spans="6:18" x14ac:dyDescent="0.25">
      <c r="F4152" s="31"/>
      <c r="G4152" s="31"/>
      <c r="H4152" s="31"/>
      <c r="I4152" s="31"/>
      <c r="J4152" s="31"/>
      <c r="K4152" s="31"/>
      <c r="L4152" s="31"/>
      <c r="M4152" s="31"/>
      <c r="N4152" s="31"/>
      <c r="O4152" s="31"/>
      <c r="P4152" s="31"/>
      <c r="Q4152" s="31"/>
      <c r="R4152" s="31"/>
    </row>
    <row r="4153" spans="6:18" x14ac:dyDescent="0.25">
      <c r="F4153" s="31"/>
      <c r="G4153" s="31"/>
      <c r="H4153" s="31"/>
      <c r="I4153" s="31"/>
      <c r="J4153" s="31"/>
      <c r="K4153" s="31"/>
      <c r="L4153" s="31"/>
      <c r="M4153" s="31"/>
      <c r="N4153" s="31"/>
      <c r="O4153" s="31"/>
      <c r="P4153" s="31"/>
      <c r="Q4153" s="31"/>
      <c r="R4153" s="31"/>
    </row>
    <row r="4154" spans="6:18" x14ac:dyDescent="0.25">
      <c r="F4154" s="31"/>
      <c r="G4154" s="31"/>
      <c r="H4154" s="31"/>
      <c r="I4154" s="31"/>
      <c r="J4154" s="31"/>
      <c r="K4154" s="31"/>
      <c r="L4154" s="31"/>
      <c r="M4154" s="31"/>
      <c r="N4154" s="31"/>
      <c r="O4154" s="31"/>
      <c r="P4154" s="31"/>
      <c r="Q4154" s="31"/>
      <c r="R4154" s="31"/>
    </row>
    <row r="4155" spans="6:18" x14ac:dyDescent="0.25">
      <c r="F4155" s="31"/>
      <c r="G4155" s="31"/>
      <c r="H4155" s="31"/>
      <c r="I4155" s="31"/>
      <c r="J4155" s="31"/>
      <c r="K4155" s="31"/>
      <c r="L4155" s="31"/>
      <c r="M4155" s="31"/>
      <c r="N4155" s="31"/>
      <c r="O4155" s="31"/>
      <c r="P4155" s="31"/>
      <c r="Q4155" s="31"/>
      <c r="R4155" s="31"/>
    </row>
    <row r="4156" spans="6:18" x14ac:dyDescent="0.25">
      <c r="F4156" s="31"/>
      <c r="G4156" s="31"/>
      <c r="H4156" s="31"/>
      <c r="I4156" s="31"/>
      <c r="J4156" s="31"/>
      <c r="K4156" s="31"/>
      <c r="L4156" s="31"/>
      <c r="M4156" s="31"/>
      <c r="N4156" s="31"/>
      <c r="O4156" s="31"/>
      <c r="P4156" s="31"/>
      <c r="Q4156" s="31"/>
      <c r="R4156" s="31"/>
    </row>
    <row r="4157" spans="6:18" x14ac:dyDescent="0.25">
      <c r="F4157" s="31"/>
      <c r="G4157" s="31"/>
      <c r="H4157" s="31"/>
      <c r="I4157" s="31"/>
      <c r="J4157" s="31"/>
      <c r="K4157" s="31"/>
      <c r="L4157" s="31"/>
      <c r="M4157" s="31"/>
      <c r="N4157" s="31"/>
      <c r="O4157" s="31"/>
      <c r="P4157" s="31"/>
      <c r="Q4157" s="31"/>
      <c r="R4157" s="31"/>
    </row>
    <row r="4158" spans="6:18" x14ac:dyDescent="0.25">
      <c r="F4158" s="31"/>
      <c r="G4158" s="31"/>
      <c r="H4158" s="31"/>
      <c r="I4158" s="31"/>
      <c r="J4158" s="31"/>
      <c r="K4158" s="31"/>
      <c r="L4158" s="31"/>
      <c r="M4158" s="31"/>
      <c r="N4158" s="31"/>
      <c r="O4158" s="31"/>
      <c r="P4158" s="31"/>
      <c r="Q4158" s="31"/>
      <c r="R4158" s="31"/>
    </row>
    <row r="4159" spans="6:18" x14ac:dyDescent="0.25">
      <c r="F4159" s="31"/>
      <c r="G4159" s="31"/>
      <c r="H4159" s="31"/>
      <c r="I4159" s="31"/>
      <c r="J4159" s="31"/>
      <c r="K4159" s="31"/>
      <c r="L4159" s="31"/>
      <c r="M4159" s="31"/>
      <c r="N4159" s="31"/>
      <c r="O4159" s="31"/>
      <c r="P4159" s="31"/>
      <c r="Q4159" s="31"/>
      <c r="R4159" s="31"/>
    </row>
    <row r="4160" spans="6:18" x14ac:dyDescent="0.25">
      <c r="F4160" s="31"/>
      <c r="G4160" s="31"/>
      <c r="H4160" s="31"/>
      <c r="I4160" s="31"/>
      <c r="J4160" s="31"/>
      <c r="K4160" s="31"/>
      <c r="L4160" s="31"/>
      <c r="M4160" s="31"/>
      <c r="N4160" s="31"/>
      <c r="O4160" s="31"/>
      <c r="P4160" s="31"/>
      <c r="Q4160" s="31"/>
      <c r="R4160" s="31"/>
    </row>
    <row r="4161" spans="6:18" x14ac:dyDescent="0.25">
      <c r="F4161" s="31"/>
      <c r="G4161" s="31"/>
      <c r="H4161" s="31"/>
      <c r="I4161" s="31"/>
      <c r="J4161" s="31"/>
      <c r="K4161" s="31"/>
      <c r="L4161" s="31"/>
      <c r="M4161" s="31"/>
      <c r="N4161" s="31"/>
      <c r="O4161" s="31"/>
      <c r="P4161" s="31"/>
      <c r="Q4161" s="31"/>
      <c r="R4161" s="31"/>
    </row>
    <row r="4162" spans="6:18" x14ac:dyDescent="0.25">
      <c r="F4162" s="31"/>
      <c r="G4162" s="31"/>
      <c r="H4162" s="31"/>
      <c r="I4162" s="31"/>
      <c r="J4162" s="31"/>
      <c r="K4162" s="31"/>
      <c r="L4162" s="31"/>
      <c r="M4162" s="31"/>
      <c r="N4162" s="31"/>
      <c r="O4162" s="31"/>
      <c r="P4162" s="31"/>
      <c r="Q4162" s="31"/>
      <c r="R4162" s="31"/>
    </row>
    <row r="4163" spans="6:18" x14ac:dyDescent="0.25">
      <c r="F4163" s="31"/>
      <c r="G4163" s="31"/>
      <c r="H4163" s="31"/>
      <c r="I4163" s="31"/>
      <c r="J4163" s="31"/>
      <c r="K4163" s="31"/>
      <c r="L4163" s="31"/>
      <c r="M4163" s="31"/>
      <c r="N4163" s="31"/>
      <c r="O4163" s="31"/>
      <c r="P4163" s="31"/>
      <c r="Q4163" s="31"/>
      <c r="R4163" s="31"/>
    </row>
    <row r="4164" spans="6:18" x14ac:dyDescent="0.25">
      <c r="F4164" s="31"/>
      <c r="G4164" s="31"/>
      <c r="H4164" s="31"/>
      <c r="I4164" s="31"/>
      <c r="J4164" s="31"/>
      <c r="K4164" s="31"/>
      <c r="L4164" s="31"/>
      <c r="M4164" s="31"/>
      <c r="N4164" s="31"/>
      <c r="O4164" s="31"/>
      <c r="P4164" s="31"/>
      <c r="Q4164" s="31"/>
      <c r="R4164" s="31"/>
    </row>
    <row r="4165" spans="6:18" x14ac:dyDescent="0.25">
      <c r="F4165" s="31"/>
      <c r="G4165" s="31"/>
      <c r="H4165" s="31"/>
      <c r="I4165" s="31"/>
      <c r="J4165" s="31"/>
      <c r="K4165" s="31"/>
      <c r="L4165" s="31"/>
      <c r="M4165" s="31"/>
      <c r="N4165" s="31"/>
      <c r="O4165" s="31"/>
      <c r="P4165" s="31"/>
      <c r="Q4165" s="31"/>
      <c r="R4165" s="31"/>
    </row>
    <row r="4166" spans="6:18" x14ac:dyDescent="0.25">
      <c r="F4166" s="31"/>
      <c r="G4166" s="31"/>
      <c r="H4166" s="31"/>
      <c r="I4166" s="31"/>
      <c r="J4166" s="31"/>
      <c r="K4166" s="31"/>
      <c r="L4166" s="31"/>
      <c r="M4166" s="31"/>
      <c r="N4166" s="31"/>
      <c r="O4166" s="31"/>
      <c r="P4166" s="31"/>
      <c r="Q4166" s="31"/>
      <c r="R4166" s="31"/>
    </row>
    <row r="4167" spans="6:18" x14ac:dyDescent="0.25">
      <c r="F4167" s="31"/>
      <c r="G4167" s="31"/>
      <c r="H4167" s="31"/>
      <c r="I4167" s="31"/>
      <c r="J4167" s="31"/>
      <c r="K4167" s="31"/>
      <c r="L4167" s="31"/>
      <c r="M4167" s="31"/>
      <c r="N4167" s="31"/>
      <c r="O4167" s="31"/>
      <c r="P4167" s="31"/>
      <c r="Q4167" s="31"/>
      <c r="R4167" s="31"/>
    </row>
    <row r="4168" spans="6:18" x14ac:dyDescent="0.25">
      <c r="F4168" s="31"/>
      <c r="G4168" s="31"/>
      <c r="H4168" s="31"/>
      <c r="I4168" s="31"/>
      <c r="J4168" s="31"/>
      <c r="K4168" s="31"/>
      <c r="L4168" s="31"/>
      <c r="M4168" s="31"/>
      <c r="N4168" s="31"/>
      <c r="O4168" s="31"/>
      <c r="P4168" s="31"/>
      <c r="Q4168" s="31"/>
      <c r="R4168" s="31"/>
    </row>
    <row r="4169" spans="6:18" x14ac:dyDescent="0.25">
      <c r="F4169" s="31"/>
      <c r="G4169" s="31"/>
      <c r="H4169" s="31"/>
      <c r="I4169" s="31"/>
      <c r="J4169" s="31"/>
      <c r="K4169" s="31"/>
      <c r="L4169" s="31"/>
      <c r="M4169" s="31"/>
      <c r="N4169" s="31"/>
      <c r="O4169" s="31"/>
      <c r="P4169" s="31"/>
      <c r="Q4169" s="31"/>
      <c r="R4169" s="31"/>
    </row>
    <row r="4170" spans="6:18" x14ac:dyDescent="0.25">
      <c r="F4170" s="31"/>
      <c r="G4170" s="31"/>
      <c r="H4170" s="31"/>
      <c r="I4170" s="31"/>
      <c r="J4170" s="31"/>
      <c r="K4170" s="31"/>
      <c r="L4170" s="31"/>
      <c r="M4170" s="31"/>
      <c r="N4170" s="31"/>
      <c r="O4170" s="31"/>
      <c r="P4170" s="31"/>
      <c r="Q4170" s="31"/>
      <c r="R4170" s="31"/>
    </row>
    <row r="4171" spans="6:18" x14ac:dyDescent="0.25">
      <c r="F4171" s="31"/>
      <c r="G4171" s="31"/>
      <c r="H4171" s="31"/>
      <c r="I4171" s="31"/>
      <c r="J4171" s="31"/>
      <c r="K4171" s="31"/>
      <c r="L4171" s="31"/>
      <c r="M4171" s="31"/>
      <c r="N4171" s="31"/>
      <c r="O4171" s="31"/>
      <c r="P4171" s="31"/>
      <c r="Q4171" s="31"/>
      <c r="R4171" s="31"/>
    </row>
    <row r="4172" spans="6:18" x14ac:dyDescent="0.25">
      <c r="F4172" s="31"/>
      <c r="G4172" s="31"/>
      <c r="H4172" s="31"/>
      <c r="I4172" s="31"/>
      <c r="J4172" s="31"/>
      <c r="K4172" s="31"/>
      <c r="L4172" s="31"/>
      <c r="M4172" s="31"/>
      <c r="N4172" s="31"/>
      <c r="O4172" s="31"/>
      <c r="P4172" s="31"/>
      <c r="Q4172" s="31"/>
      <c r="R4172" s="31"/>
    </row>
    <row r="4173" spans="6:18" x14ac:dyDescent="0.25">
      <c r="F4173" s="31"/>
      <c r="G4173" s="31"/>
      <c r="H4173" s="31"/>
      <c r="I4173" s="31"/>
      <c r="J4173" s="31"/>
      <c r="K4173" s="31"/>
      <c r="L4173" s="31"/>
      <c r="M4173" s="31"/>
      <c r="N4173" s="31"/>
      <c r="O4173" s="31"/>
      <c r="P4173" s="31"/>
      <c r="Q4173" s="31"/>
      <c r="R4173" s="31"/>
    </row>
    <row r="4174" spans="6:18" x14ac:dyDescent="0.25">
      <c r="F4174" s="31"/>
      <c r="G4174" s="31"/>
      <c r="H4174" s="31"/>
      <c r="I4174" s="31"/>
      <c r="J4174" s="31"/>
      <c r="K4174" s="31"/>
      <c r="L4174" s="31"/>
      <c r="M4174" s="31"/>
      <c r="N4174" s="31"/>
      <c r="O4174" s="31"/>
      <c r="P4174" s="31"/>
      <c r="Q4174" s="31"/>
      <c r="R4174" s="31"/>
    </row>
    <row r="4175" spans="6:18" x14ac:dyDescent="0.25">
      <c r="F4175" s="31"/>
      <c r="G4175" s="31"/>
      <c r="H4175" s="31"/>
      <c r="I4175" s="31"/>
      <c r="J4175" s="31"/>
      <c r="K4175" s="31"/>
      <c r="L4175" s="31"/>
      <c r="M4175" s="31"/>
      <c r="N4175" s="31"/>
      <c r="O4175" s="31"/>
      <c r="P4175" s="31"/>
      <c r="Q4175" s="31"/>
      <c r="R4175" s="31"/>
    </row>
    <row r="4176" spans="6:18" x14ac:dyDescent="0.25">
      <c r="F4176" s="31"/>
      <c r="G4176" s="31"/>
      <c r="H4176" s="31"/>
      <c r="I4176" s="31"/>
      <c r="J4176" s="31"/>
      <c r="K4176" s="31"/>
      <c r="L4176" s="31"/>
      <c r="M4176" s="31"/>
      <c r="N4176" s="31"/>
      <c r="O4176" s="31"/>
      <c r="P4176" s="31"/>
      <c r="Q4176" s="31"/>
      <c r="R4176" s="31"/>
    </row>
    <row r="4177" spans="6:18" x14ac:dyDescent="0.25">
      <c r="F4177" s="31"/>
      <c r="G4177" s="31"/>
      <c r="H4177" s="31"/>
      <c r="I4177" s="31"/>
      <c r="J4177" s="31"/>
      <c r="K4177" s="31"/>
      <c r="L4177" s="31"/>
      <c r="M4177" s="31"/>
      <c r="N4177" s="31"/>
      <c r="O4177" s="31"/>
      <c r="P4177" s="31"/>
      <c r="Q4177" s="31"/>
      <c r="R4177" s="31"/>
    </row>
    <row r="4178" spans="6:18" x14ac:dyDescent="0.25">
      <c r="F4178" s="31"/>
      <c r="G4178" s="31"/>
      <c r="H4178" s="31"/>
      <c r="I4178" s="31"/>
      <c r="J4178" s="31"/>
      <c r="K4178" s="31"/>
      <c r="L4178" s="31"/>
      <c r="M4178" s="31"/>
      <c r="N4178" s="31"/>
      <c r="O4178" s="31"/>
      <c r="P4178" s="31"/>
      <c r="Q4178" s="31"/>
      <c r="R4178" s="31"/>
    </row>
    <row r="4179" spans="6:18" x14ac:dyDescent="0.25">
      <c r="F4179" s="31"/>
      <c r="G4179" s="31"/>
      <c r="H4179" s="31"/>
      <c r="I4179" s="31"/>
      <c r="J4179" s="31"/>
      <c r="K4179" s="31"/>
      <c r="L4179" s="31"/>
      <c r="M4179" s="31"/>
      <c r="N4179" s="31"/>
      <c r="O4179" s="31"/>
      <c r="P4179" s="31"/>
      <c r="Q4179" s="31"/>
      <c r="R4179" s="31"/>
    </row>
    <row r="4180" spans="6:18" x14ac:dyDescent="0.25">
      <c r="F4180" s="31"/>
      <c r="G4180" s="31"/>
      <c r="H4180" s="31"/>
      <c r="I4180" s="31"/>
      <c r="J4180" s="31"/>
      <c r="K4180" s="31"/>
      <c r="L4180" s="31"/>
      <c r="M4180" s="31"/>
      <c r="N4180" s="31"/>
      <c r="O4180" s="31"/>
      <c r="P4180" s="31"/>
      <c r="Q4180" s="31"/>
      <c r="R4180" s="31"/>
    </row>
    <row r="4181" spans="6:18" x14ac:dyDescent="0.25">
      <c r="F4181" s="31"/>
      <c r="G4181" s="31"/>
      <c r="H4181" s="31"/>
      <c r="I4181" s="31"/>
      <c r="J4181" s="31"/>
      <c r="K4181" s="31"/>
      <c r="L4181" s="31"/>
      <c r="M4181" s="31"/>
      <c r="N4181" s="31"/>
      <c r="O4181" s="31"/>
      <c r="P4181" s="31"/>
      <c r="Q4181" s="31"/>
      <c r="R4181" s="31"/>
    </row>
    <row r="4182" spans="6:18" x14ac:dyDescent="0.25">
      <c r="F4182" s="31"/>
      <c r="G4182" s="31"/>
      <c r="H4182" s="31"/>
      <c r="I4182" s="31"/>
      <c r="J4182" s="31"/>
      <c r="K4182" s="31"/>
      <c r="L4182" s="31"/>
      <c r="M4182" s="31"/>
      <c r="N4182" s="31"/>
      <c r="O4182" s="31"/>
      <c r="P4182" s="31"/>
      <c r="Q4182" s="31"/>
      <c r="R4182" s="31"/>
    </row>
    <row r="4183" spans="6:18" x14ac:dyDescent="0.25">
      <c r="F4183" s="31"/>
      <c r="G4183" s="31"/>
      <c r="H4183" s="31"/>
      <c r="I4183" s="31"/>
      <c r="J4183" s="31"/>
      <c r="K4183" s="31"/>
      <c r="L4183" s="31"/>
      <c r="M4183" s="31"/>
      <c r="N4183" s="31"/>
      <c r="O4183" s="31"/>
      <c r="P4183" s="31"/>
      <c r="Q4183" s="31"/>
      <c r="R4183" s="31"/>
    </row>
    <row r="4184" spans="6:18" x14ac:dyDescent="0.25">
      <c r="F4184" s="31"/>
      <c r="G4184" s="31"/>
      <c r="H4184" s="31"/>
      <c r="I4184" s="31"/>
      <c r="J4184" s="31"/>
      <c r="K4184" s="31"/>
      <c r="L4184" s="31"/>
      <c r="M4184" s="31"/>
      <c r="N4184" s="31"/>
      <c r="O4184" s="31"/>
      <c r="P4184" s="31"/>
      <c r="Q4184" s="31"/>
      <c r="R4184" s="31"/>
    </row>
    <row r="4185" spans="6:18" x14ac:dyDescent="0.25">
      <c r="F4185" s="31"/>
      <c r="G4185" s="31"/>
      <c r="H4185" s="31"/>
      <c r="I4185" s="31"/>
      <c r="J4185" s="31"/>
      <c r="K4185" s="31"/>
      <c r="L4185" s="31"/>
      <c r="M4185" s="31"/>
      <c r="N4185" s="31"/>
      <c r="O4185" s="31"/>
      <c r="P4185" s="31"/>
      <c r="Q4185" s="31"/>
      <c r="R4185" s="31"/>
    </row>
    <row r="4186" spans="6:18" x14ac:dyDescent="0.25">
      <c r="F4186" s="31"/>
      <c r="G4186" s="31"/>
      <c r="H4186" s="31"/>
      <c r="I4186" s="31"/>
      <c r="J4186" s="31"/>
      <c r="K4186" s="31"/>
      <c r="L4186" s="31"/>
      <c r="M4186" s="31"/>
      <c r="N4186" s="31"/>
      <c r="O4186" s="31"/>
      <c r="P4186" s="31"/>
      <c r="Q4186" s="31"/>
      <c r="R4186" s="31"/>
    </row>
    <row r="4187" spans="6:18" x14ac:dyDescent="0.25">
      <c r="F4187" s="31"/>
      <c r="G4187" s="31"/>
      <c r="H4187" s="31"/>
      <c r="I4187" s="31"/>
      <c r="J4187" s="31"/>
      <c r="K4187" s="31"/>
      <c r="L4187" s="31"/>
      <c r="M4187" s="31"/>
      <c r="N4187" s="31"/>
      <c r="O4187" s="31"/>
      <c r="P4187" s="31"/>
      <c r="Q4187" s="31"/>
      <c r="R4187" s="31"/>
    </row>
    <row r="4188" spans="6:18" x14ac:dyDescent="0.25">
      <c r="F4188" s="31"/>
      <c r="G4188" s="31"/>
      <c r="H4188" s="31"/>
      <c r="I4188" s="31"/>
      <c r="J4188" s="31"/>
      <c r="K4188" s="31"/>
      <c r="L4188" s="31"/>
      <c r="M4188" s="31"/>
      <c r="N4188" s="31"/>
      <c r="O4188" s="31"/>
      <c r="P4188" s="31"/>
      <c r="Q4188" s="31"/>
      <c r="R4188" s="31"/>
    </row>
    <row r="4189" spans="6:18" x14ac:dyDescent="0.25">
      <c r="F4189" s="31"/>
      <c r="G4189" s="31"/>
      <c r="H4189" s="31"/>
      <c r="I4189" s="31"/>
      <c r="J4189" s="31"/>
      <c r="K4189" s="31"/>
      <c r="L4189" s="31"/>
      <c r="M4189" s="31"/>
      <c r="N4189" s="31"/>
      <c r="O4189" s="31"/>
      <c r="P4189" s="31"/>
      <c r="Q4189" s="31"/>
      <c r="R4189" s="31"/>
    </row>
    <row r="4190" spans="6:18" x14ac:dyDescent="0.25">
      <c r="F4190" s="31"/>
      <c r="G4190" s="31"/>
      <c r="H4190" s="31"/>
      <c r="I4190" s="31"/>
      <c r="J4190" s="31"/>
      <c r="K4190" s="31"/>
      <c r="L4190" s="31"/>
      <c r="M4190" s="31"/>
      <c r="N4190" s="31"/>
      <c r="O4190" s="31"/>
      <c r="P4190" s="31"/>
      <c r="Q4190" s="31"/>
      <c r="R4190" s="31"/>
    </row>
    <row r="4191" spans="6:18" x14ac:dyDescent="0.25">
      <c r="F4191" s="31"/>
      <c r="G4191" s="31"/>
      <c r="H4191" s="31"/>
      <c r="I4191" s="31"/>
      <c r="J4191" s="31"/>
      <c r="K4191" s="31"/>
      <c r="L4191" s="31"/>
      <c r="M4191" s="31"/>
      <c r="N4191" s="31"/>
      <c r="O4191" s="31"/>
      <c r="P4191" s="31"/>
      <c r="Q4191" s="31"/>
      <c r="R4191" s="31"/>
    </row>
    <row r="4192" spans="6:18" x14ac:dyDescent="0.25">
      <c r="F4192" s="31"/>
      <c r="G4192" s="31"/>
      <c r="H4192" s="31"/>
      <c r="I4192" s="31"/>
      <c r="J4192" s="31"/>
      <c r="K4192" s="31"/>
      <c r="L4192" s="31"/>
      <c r="M4192" s="31"/>
      <c r="N4192" s="31"/>
      <c r="O4192" s="31"/>
      <c r="P4192" s="31"/>
      <c r="Q4192" s="31"/>
      <c r="R4192" s="31"/>
    </row>
    <row r="4193" spans="6:18" x14ac:dyDescent="0.25">
      <c r="F4193" s="31"/>
      <c r="G4193" s="31"/>
      <c r="H4193" s="31"/>
      <c r="I4193" s="31"/>
      <c r="J4193" s="31"/>
      <c r="K4193" s="31"/>
      <c r="L4193" s="31"/>
      <c r="M4193" s="31"/>
      <c r="N4193" s="31"/>
      <c r="O4193" s="31"/>
      <c r="P4193" s="31"/>
      <c r="Q4193" s="31"/>
      <c r="R4193" s="31"/>
    </row>
    <row r="4194" spans="6:18" x14ac:dyDescent="0.25">
      <c r="F4194" s="31"/>
      <c r="G4194" s="31"/>
      <c r="H4194" s="31"/>
      <c r="I4194" s="31"/>
      <c r="J4194" s="31"/>
      <c r="K4194" s="31"/>
      <c r="L4194" s="31"/>
      <c r="M4194" s="31"/>
      <c r="N4194" s="31"/>
      <c r="O4194" s="31"/>
      <c r="P4194" s="31"/>
      <c r="Q4194" s="31"/>
      <c r="R4194" s="31"/>
    </row>
    <row r="4195" spans="6:18" x14ac:dyDescent="0.25">
      <c r="F4195" s="31"/>
      <c r="G4195" s="31"/>
      <c r="H4195" s="31"/>
      <c r="I4195" s="31"/>
      <c r="J4195" s="31"/>
      <c r="K4195" s="31"/>
      <c r="L4195" s="31"/>
      <c r="M4195" s="31"/>
      <c r="N4195" s="31"/>
      <c r="O4195" s="31"/>
      <c r="P4195" s="31"/>
      <c r="Q4195" s="31"/>
      <c r="R4195" s="31"/>
    </row>
    <row r="4196" spans="6:18" x14ac:dyDescent="0.25">
      <c r="F4196" s="31"/>
      <c r="G4196" s="31"/>
      <c r="H4196" s="31"/>
      <c r="I4196" s="31"/>
      <c r="J4196" s="31"/>
      <c r="K4196" s="31"/>
      <c r="L4196" s="31"/>
      <c r="M4196" s="31"/>
      <c r="N4196" s="31"/>
      <c r="O4196" s="31"/>
      <c r="P4196" s="31"/>
      <c r="Q4196" s="31"/>
      <c r="R4196" s="31"/>
    </row>
    <row r="4197" spans="6:18" x14ac:dyDescent="0.25">
      <c r="F4197" s="31"/>
      <c r="G4197" s="31"/>
      <c r="H4197" s="31"/>
      <c r="I4197" s="31"/>
      <c r="J4197" s="31"/>
      <c r="K4197" s="31"/>
      <c r="L4197" s="31"/>
      <c r="M4197" s="31"/>
      <c r="N4197" s="31"/>
      <c r="O4197" s="31"/>
      <c r="P4197" s="31"/>
      <c r="Q4197" s="31"/>
      <c r="R4197" s="31"/>
    </row>
    <row r="4198" spans="6:18" x14ac:dyDescent="0.25">
      <c r="F4198" s="31"/>
      <c r="G4198" s="31"/>
      <c r="H4198" s="31"/>
      <c r="I4198" s="31"/>
      <c r="J4198" s="31"/>
      <c r="K4198" s="31"/>
      <c r="L4198" s="31"/>
      <c r="M4198" s="31"/>
      <c r="N4198" s="31"/>
      <c r="O4198" s="31"/>
      <c r="P4198" s="31"/>
      <c r="Q4198" s="31"/>
      <c r="R4198" s="31"/>
    </row>
    <row r="4199" spans="6:18" x14ac:dyDescent="0.25">
      <c r="F4199" s="31"/>
      <c r="G4199" s="31"/>
      <c r="H4199" s="31"/>
      <c r="I4199" s="31"/>
      <c r="J4199" s="31"/>
      <c r="K4199" s="31"/>
      <c r="L4199" s="31"/>
      <c r="M4199" s="31"/>
      <c r="N4199" s="31"/>
      <c r="O4199" s="31"/>
      <c r="P4199" s="31"/>
      <c r="Q4199" s="31"/>
      <c r="R4199" s="31"/>
    </row>
    <row r="4200" spans="6:18" x14ac:dyDescent="0.25">
      <c r="F4200" s="31"/>
      <c r="G4200" s="31"/>
      <c r="H4200" s="31"/>
      <c r="I4200" s="31"/>
      <c r="J4200" s="31"/>
      <c r="K4200" s="31"/>
      <c r="L4200" s="31"/>
      <c r="M4200" s="31"/>
      <c r="N4200" s="31"/>
      <c r="O4200" s="31"/>
      <c r="P4200" s="31"/>
      <c r="Q4200" s="31"/>
      <c r="R4200" s="31"/>
    </row>
    <row r="4201" spans="6:18" x14ac:dyDescent="0.25">
      <c r="F4201" s="31"/>
      <c r="G4201" s="31"/>
      <c r="H4201" s="31"/>
      <c r="I4201" s="31"/>
      <c r="J4201" s="31"/>
      <c r="K4201" s="31"/>
      <c r="L4201" s="31"/>
      <c r="M4201" s="31"/>
      <c r="N4201" s="31"/>
      <c r="O4201" s="31"/>
      <c r="P4201" s="31"/>
      <c r="Q4201" s="31"/>
      <c r="R4201" s="31"/>
    </row>
    <row r="4202" spans="6:18" x14ac:dyDescent="0.25">
      <c r="F4202" s="31"/>
      <c r="G4202" s="31"/>
      <c r="H4202" s="31"/>
      <c r="I4202" s="31"/>
      <c r="J4202" s="31"/>
      <c r="K4202" s="31"/>
      <c r="L4202" s="31"/>
      <c r="M4202" s="31"/>
      <c r="N4202" s="31"/>
      <c r="O4202" s="31"/>
      <c r="P4202" s="31"/>
      <c r="Q4202" s="31"/>
      <c r="R4202" s="31"/>
    </row>
    <row r="4203" spans="6:18" x14ac:dyDescent="0.25">
      <c r="F4203" s="31"/>
      <c r="G4203" s="31"/>
      <c r="H4203" s="31"/>
      <c r="I4203" s="31"/>
      <c r="J4203" s="31"/>
      <c r="K4203" s="31"/>
      <c r="L4203" s="31"/>
      <c r="M4203" s="31"/>
      <c r="N4203" s="31"/>
      <c r="O4203" s="31"/>
      <c r="P4203" s="31"/>
      <c r="Q4203" s="31"/>
      <c r="R4203" s="31"/>
    </row>
    <row r="4204" spans="6:18" x14ac:dyDescent="0.25">
      <c r="F4204" s="31"/>
      <c r="G4204" s="31"/>
      <c r="H4204" s="31"/>
      <c r="I4204" s="31"/>
      <c r="J4204" s="31"/>
      <c r="K4204" s="31"/>
      <c r="L4204" s="31"/>
      <c r="M4204" s="31"/>
      <c r="N4204" s="31"/>
      <c r="O4204" s="31"/>
      <c r="P4204" s="31"/>
      <c r="Q4204" s="31"/>
      <c r="R4204" s="31"/>
    </row>
    <row r="4205" spans="6:18" x14ac:dyDescent="0.25">
      <c r="F4205" s="31"/>
      <c r="G4205" s="31"/>
      <c r="H4205" s="31"/>
      <c r="I4205" s="31"/>
      <c r="J4205" s="31"/>
      <c r="K4205" s="31"/>
      <c r="L4205" s="31"/>
      <c r="M4205" s="31"/>
      <c r="N4205" s="31"/>
      <c r="O4205" s="31"/>
      <c r="P4205" s="31"/>
      <c r="Q4205" s="31"/>
      <c r="R4205" s="31"/>
    </row>
    <row r="4206" spans="6:18" x14ac:dyDescent="0.25">
      <c r="F4206" s="31"/>
      <c r="G4206" s="31"/>
      <c r="H4206" s="31"/>
      <c r="I4206" s="31"/>
      <c r="J4206" s="31"/>
      <c r="K4206" s="31"/>
      <c r="L4206" s="31"/>
      <c r="M4206" s="31"/>
      <c r="N4206" s="31"/>
      <c r="O4206" s="31"/>
      <c r="P4206" s="31"/>
      <c r="Q4206" s="31"/>
      <c r="R4206" s="31"/>
    </row>
    <row r="4207" spans="6:18" x14ac:dyDescent="0.25">
      <c r="F4207" s="31"/>
      <c r="G4207" s="31"/>
      <c r="H4207" s="31"/>
      <c r="I4207" s="31"/>
      <c r="J4207" s="31"/>
      <c r="K4207" s="31"/>
      <c r="L4207" s="31"/>
      <c r="M4207" s="31"/>
      <c r="N4207" s="31"/>
      <c r="O4207" s="31"/>
      <c r="P4207" s="31"/>
      <c r="Q4207" s="31"/>
      <c r="R4207" s="31"/>
    </row>
    <row r="4208" spans="6:18" x14ac:dyDescent="0.25">
      <c r="F4208" s="31"/>
      <c r="G4208" s="31"/>
      <c r="H4208" s="31"/>
      <c r="I4208" s="31"/>
      <c r="J4208" s="31"/>
      <c r="K4208" s="31"/>
      <c r="L4208" s="31"/>
      <c r="M4208" s="31"/>
      <c r="N4208" s="31"/>
      <c r="O4208" s="31"/>
      <c r="P4208" s="31"/>
      <c r="Q4208" s="31"/>
      <c r="R4208" s="31"/>
    </row>
    <row r="4209" spans="6:18" x14ac:dyDescent="0.25">
      <c r="F4209" s="31"/>
      <c r="G4209" s="31"/>
      <c r="H4209" s="31"/>
      <c r="I4209" s="31"/>
      <c r="J4209" s="31"/>
      <c r="K4209" s="31"/>
      <c r="L4209" s="31"/>
      <c r="M4209" s="31"/>
      <c r="N4209" s="31"/>
      <c r="O4209" s="31"/>
      <c r="P4209" s="31"/>
      <c r="Q4209" s="31"/>
      <c r="R4209" s="31"/>
    </row>
    <row r="4210" spans="6:18" x14ac:dyDescent="0.25">
      <c r="F4210" s="31"/>
      <c r="G4210" s="31"/>
      <c r="H4210" s="31"/>
      <c r="I4210" s="31"/>
      <c r="J4210" s="31"/>
      <c r="K4210" s="31"/>
      <c r="L4210" s="31"/>
      <c r="M4210" s="31"/>
      <c r="N4210" s="31"/>
      <c r="O4210" s="31"/>
      <c r="P4210" s="31"/>
      <c r="Q4210" s="31"/>
      <c r="R4210" s="31"/>
    </row>
    <row r="4211" spans="6:18" x14ac:dyDescent="0.25">
      <c r="F4211" s="31"/>
      <c r="G4211" s="31"/>
      <c r="H4211" s="31"/>
      <c r="I4211" s="31"/>
      <c r="J4211" s="31"/>
      <c r="K4211" s="31"/>
      <c r="L4211" s="31"/>
      <c r="M4211" s="31"/>
      <c r="N4211" s="31"/>
      <c r="O4211" s="31"/>
      <c r="P4211" s="31"/>
      <c r="Q4211" s="31"/>
      <c r="R4211" s="31"/>
    </row>
    <row r="4212" spans="6:18" x14ac:dyDescent="0.25">
      <c r="F4212" s="31"/>
      <c r="G4212" s="31"/>
      <c r="H4212" s="31"/>
      <c r="I4212" s="31"/>
      <c r="J4212" s="31"/>
      <c r="K4212" s="31"/>
      <c r="L4212" s="31"/>
      <c r="M4212" s="31"/>
      <c r="N4212" s="31"/>
      <c r="O4212" s="31"/>
      <c r="P4212" s="31"/>
      <c r="Q4212" s="31"/>
      <c r="R4212" s="31"/>
    </row>
    <row r="4213" spans="6:18" x14ac:dyDescent="0.25">
      <c r="F4213" s="31"/>
      <c r="G4213" s="31"/>
      <c r="H4213" s="31"/>
      <c r="I4213" s="31"/>
      <c r="J4213" s="31"/>
      <c r="K4213" s="31"/>
      <c r="L4213" s="31"/>
      <c r="M4213" s="31"/>
      <c r="N4213" s="31"/>
      <c r="O4213" s="31"/>
      <c r="P4213" s="31"/>
      <c r="Q4213" s="31"/>
      <c r="R4213" s="31"/>
    </row>
    <row r="4214" spans="6:18" x14ac:dyDescent="0.25">
      <c r="F4214" s="31"/>
      <c r="G4214" s="31"/>
      <c r="H4214" s="31"/>
      <c r="I4214" s="31"/>
      <c r="J4214" s="31"/>
      <c r="K4214" s="31"/>
      <c r="L4214" s="31"/>
      <c r="M4214" s="31"/>
      <c r="N4214" s="31"/>
      <c r="O4214" s="31"/>
      <c r="P4214" s="31"/>
      <c r="Q4214" s="31"/>
      <c r="R4214" s="31"/>
    </row>
    <row r="4215" spans="6:18" x14ac:dyDescent="0.25">
      <c r="F4215" s="31"/>
      <c r="G4215" s="31"/>
      <c r="H4215" s="31"/>
      <c r="I4215" s="31"/>
      <c r="J4215" s="31"/>
      <c r="K4215" s="31"/>
      <c r="L4215" s="31"/>
      <c r="M4215" s="31"/>
      <c r="N4215" s="31"/>
      <c r="O4215" s="31"/>
      <c r="P4215" s="31"/>
      <c r="Q4215" s="31"/>
      <c r="R4215" s="31"/>
    </row>
    <row r="4216" spans="6:18" x14ac:dyDescent="0.25">
      <c r="F4216" s="31"/>
      <c r="G4216" s="31"/>
      <c r="H4216" s="31"/>
      <c r="I4216" s="31"/>
      <c r="J4216" s="31"/>
      <c r="K4216" s="31"/>
      <c r="L4216" s="31"/>
      <c r="M4216" s="31"/>
      <c r="N4216" s="31"/>
      <c r="O4216" s="31"/>
      <c r="P4216" s="31"/>
      <c r="Q4216" s="31"/>
      <c r="R4216" s="31"/>
    </row>
    <row r="4217" spans="6:18" x14ac:dyDescent="0.25">
      <c r="F4217" s="31"/>
      <c r="G4217" s="31"/>
      <c r="H4217" s="31"/>
      <c r="I4217" s="31"/>
      <c r="J4217" s="31"/>
      <c r="K4217" s="31"/>
      <c r="L4217" s="31"/>
      <c r="M4217" s="31"/>
      <c r="N4217" s="31"/>
      <c r="O4217" s="31"/>
      <c r="P4217" s="31"/>
      <c r="Q4217" s="31"/>
      <c r="R4217" s="31"/>
    </row>
    <row r="4218" spans="6:18" x14ac:dyDescent="0.25">
      <c r="F4218" s="31"/>
      <c r="G4218" s="31"/>
      <c r="H4218" s="31"/>
      <c r="I4218" s="31"/>
      <c r="J4218" s="31"/>
      <c r="K4218" s="31"/>
      <c r="L4218" s="31"/>
      <c r="M4218" s="31"/>
      <c r="N4218" s="31"/>
      <c r="O4218" s="31"/>
      <c r="P4218" s="31"/>
      <c r="Q4218" s="31"/>
      <c r="R4218" s="31"/>
    </row>
    <row r="4219" spans="6:18" x14ac:dyDescent="0.25">
      <c r="F4219" s="31"/>
      <c r="G4219" s="31"/>
      <c r="H4219" s="31"/>
      <c r="I4219" s="31"/>
      <c r="J4219" s="31"/>
      <c r="K4219" s="31"/>
      <c r="L4219" s="31"/>
      <c r="M4219" s="31"/>
      <c r="N4219" s="31"/>
      <c r="O4219" s="31"/>
      <c r="P4219" s="31"/>
      <c r="Q4219" s="31"/>
      <c r="R4219" s="31"/>
    </row>
    <row r="4220" spans="6:18" x14ac:dyDescent="0.25">
      <c r="F4220" s="31"/>
      <c r="G4220" s="31"/>
      <c r="H4220" s="31"/>
      <c r="I4220" s="31"/>
      <c r="J4220" s="31"/>
      <c r="K4220" s="31"/>
      <c r="L4220" s="31"/>
      <c r="M4220" s="31"/>
      <c r="N4220" s="31"/>
      <c r="O4220" s="31"/>
      <c r="P4220" s="31"/>
      <c r="Q4220" s="31"/>
      <c r="R4220" s="31"/>
    </row>
    <row r="4221" spans="6:18" x14ac:dyDescent="0.25">
      <c r="F4221" s="31"/>
      <c r="G4221" s="31"/>
      <c r="H4221" s="31"/>
      <c r="I4221" s="31"/>
      <c r="J4221" s="31"/>
      <c r="K4221" s="31"/>
      <c r="L4221" s="31"/>
      <c r="M4221" s="31"/>
      <c r="N4221" s="31"/>
      <c r="O4221" s="31"/>
      <c r="P4221" s="31"/>
      <c r="Q4221" s="31"/>
      <c r="R4221" s="31"/>
    </row>
    <row r="4222" spans="6:18" x14ac:dyDescent="0.25">
      <c r="F4222" s="31"/>
      <c r="G4222" s="31"/>
      <c r="H4222" s="31"/>
      <c r="I4222" s="31"/>
      <c r="J4222" s="31"/>
      <c r="K4222" s="31"/>
      <c r="L4222" s="31"/>
      <c r="M4222" s="31"/>
      <c r="N4222" s="31"/>
      <c r="O4222" s="31"/>
      <c r="P4222" s="31"/>
      <c r="Q4222" s="31"/>
      <c r="R4222" s="31"/>
    </row>
    <row r="4223" spans="6:18" x14ac:dyDescent="0.25">
      <c r="F4223" s="31"/>
      <c r="G4223" s="31"/>
      <c r="H4223" s="31"/>
      <c r="I4223" s="31"/>
      <c r="J4223" s="31"/>
      <c r="K4223" s="31"/>
      <c r="L4223" s="31"/>
      <c r="M4223" s="31"/>
      <c r="N4223" s="31"/>
      <c r="O4223" s="31"/>
      <c r="P4223" s="31"/>
      <c r="Q4223" s="31"/>
      <c r="R4223" s="31"/>
    </row>
    <row r="4224" spans="6:18" x14ac:dyDescent="0.25">
      <c r="F4224" s="31"/>
      <c r="G4224" s="31"/>
      <c r="H4224" s="31"/>
      <c r="I4224" s="31"/>
      <c r="J4224" s="31"/>
      <c r="K4224" s="31"/>
      <c r="L4224" s="31"/>
      <c r="M4224" s="31"/>
      <c r="N4224" s="31"/>
      <c r="O4224" s="31"/>
      <c r="P4224" s="31"/>
      <c r="Q4224" s="31"/>
      <c r="R4224" s="31"/>
    </row>
    <row r="4225" spans="6:18" x14ac:dyDescent="0.25">
      <c r="F4225" s="31"/>
      <c r="G4225" s="31"/>
      <c r="H4225" s="31"/>
      <c r="I4225" s="31"/>
      <c r="J4225" s="31"/>
      <c r="K4225" s="31"/>
      <c r="L4225" s="31"/>
      <c r="M4225" s="31"/>
      <c r="N4225" s="31"/>
      <c r="O4225" s="31"/>
      <c r="P4225" s="31"/>
      <c r="Q4225" s="31"/>
      <c r="R4225" s="31"/>
    </row>
    <row r="4226" spans="6:18" x14ac:dyDescent="0.25">
      <c r="F4226" s="31"/>
      <c r="G4226" s="31"/>
      <c r="H4226" s="31"/>
      <c r="I4226" s="31"/>
      <c r="J4226" s="31"/>
      <c r="K4226" s="31"/>
      <c r="L4226" s="31"/>
      <c r="M4226" s="31"/>
      <c r="N4226" s="31"/>
      <c r="O4226" s="31"/>
      <c r="P4226" s="31"/>
      <c r="Q4226" s="31"/>
      <c r="R4226" s="31"/>
    </row>
    <row r="4227" spans="6:18" x14ac:dyDescent="0.25">
      <c r="F4227" s="31"/>
      <c r="G4227" s="31"/>
      <c r="H4227" s="31"/>
      <c r="I4227" s="31"/>
      <c r="J4227" s="31"/>
      <c r="K4227" s="31"/>
      <c r="L4227" s="31"/>
      <c r="M4227" s="31"/>
      <c r="N4227" s="31"/>
      <c r="O4227" s="31"/>
      <c r="P4227" s="31"/>
      <c r="Q4227" s="31"/>
      <c r="R4227" s="31"/>
    </row>
    <row r="4228" spans="6:18" x14ac:dyDescent="0.25">
      <c r="F4228" s="31"/>
      <c r="G4228" s="31"/>
      <c r="H4228" s="31"/>
      <c r="I4228" s="31"/>
      <c r="J4228" s="31"/>
      <c r="K4228" s="31"/>
      <c r="L4228" s="31"/>
      <c r="M4228" s="31"/>
      <c r="N4228" s="31"/>
      <c r="O4228" s="31"/>
      <c r="P4228" s="31"/>
      <c r="Q4228" s="31"/>
      <c r="R4228" s="31"/>
    </row>
    <row r="4229" spans="6:18" x14ac:dyDescent="0.25">
      <c r="F4229" s="31"/>
      <c r="G4229" s="31"/>
      <c r="H4229" s="31"/>
      <c r="I4229" s="31"/>
      <c r="J4229" s="31"/>
      <c r="K4229" s="31"/>
      <c r="L4229" s="31"/>
      <c r="M4229" s="31"/>
      <c r="N4229" s="31"/>
      <c r="O4229" s="31"/>
      <c r="P4229" s="31"/>
      <c r="Q4229" s="31"/>
      <c r="R4229" s="31"/>
    </row>
    <row r="4230" spans="6:18" x14ac:dyDescent="0.25">
      <c r="F4230" s="31"/>
      <c r="G4230" s="31"/>
      <c r="H4230" s="31"/>
      <c r="I4230" s="31"/>
      <c r="J4230" s="31"/>
      <c r="K4230" s="31"/>
      <c r="L4230" s="31"/>
      <c r="M4230" s="31"/>
      <c r="N4230" s="31"/>
      <c r="O4230" s="31"/>
      <c r="P4230" s="31"/>
      <c r="Q4230" s="31"/>
      <c r="R4230" s="31"/>
    </row>
    <row r="4231" spans="6:18" x14ac:dyDescent="0.25">
      <c r="F4231" s="31"/>
      <c r="G4231" s="31"/>
      <c r="H4231" s="31"/>
      <c r="I4231" s="31"/>
      <c r="J4231" s="31"/>
      <c r="K4231" s="31"/>
      <c r="L4231" s="31"/>
      <c r="M4231" s="31"/>
      <c r="N4231" s="31"/>
      <c r="O4231" s="31"/>
      <c r="P4231" s="31"/>
      <c r="Q4231" s="31"/>
      <c r="R4231" s="31"/>
    </row>
    <row r="4232" spans="6:18" x14ac:dyDescent="0.25">
      <c r="F4232" s="31"/>
      <c r="G4232" s="31"/>
      <c r="H4232" s="31"/>
      <c r="I4232" s="31"/>
      <c r="J4232" s="31"/>
      <c r="K4232" s="31"/>
      <c r="L4232" s="31"/>
      <c r="M4232" s="31"/>
      <c r="N4232" s="31"/>
      <c r="O4232" s="31"/>
      <c r="P4232" s="31"/>
      <c r="Q4232" s="31"/>
      <c r="R4232" s="31"/>
    </row>
    <row r="4233" spans="6:18" x14ac:dyDescent="0.25">
      <c r="F4233" s="31"/>
      <c r="G4233" s="31"/>
      <c r="H4233" s="31"/>
      <c r="I4233" s="31"/>
      <c r="J4233" s="31"/>
      <c r="K4233" s="31"/>
      <c r="L4233" s="31"/>
      <c r="M4233" s="31"/>
      <c r="N4233" s="31"/>
      <c r="O4233" s="31"/>
      <c r="P4233" s="31"/>
      <c r="Q4233" s="31"/>
      <c r="R4233" s="31"/>
    </row>
    <row r="4234" spans="6:18" x14ac:dyDescent="0.25">
      <c r="F4234" s="31"/>
      <c r="G4234" s="31"/>
      <c r="H4234" s="31"/>
      <c r="I4234" s="31"/>
      <c r="J4234" s="31"/>
      <c r="K4234" s="31"/>
      <c r="L4234" s="31"/>
      <c r="M4234" s="31"/>
      <c r="N4234" s="31"/>
      <c r="O4234" s="31"/>
      <c r="P4234" s="31"/>
      <c r="Q4234" s="31"/>
      <c r="R4234" s="31"/>
    </row>
    <row r="4235" spans="6:18" x14ac:dyDescent="0.25">
      <c r="F4235" s="31"/>
      <c r="G4235" s="31"/>
      <c r="H4235" s="31"/>
      <c r="I4235" s="31"/>
      <c r="J4235" s="31"/>
      <c r="K4235" s="31"/>
      <c r="L4235" s="31"/>
      <c r="M4235" s="31"/>
      <c r="N4235" s="31"/>
      <c r="O4235" s="31"/>
      <c r="P4235" s="31"/>
      <c r="Q4235" s="31"/>
      <c r="R4235" s="31"/>
    </row>
    <row r="4236" spans="6:18" x14ac:dyDescent="0.25">
      <c r="F4236" s="31"/>
      <c r="G4236" s="31"/>
      <c r="H4236" s="31"/>
      <c r="I4236" s="31"/>
      <c r="J4236" s="31"/>
      <c r="K4236" s="31"/>
      <c r="L4236" s="31"/>
      <c r="M4236" s="31"/>
      <c r="N4236" s="31"/>
      <c r="O4236" s="31"/>
      <c r="P4236" s="31"/>
      <c r="Q4236" s="31"/>
      <c r="R4236" s="31"/>
    </row>
    <row r="4237" spans="6:18" x14ac:dyDescent="0.25">
      <c r="F4237" s="31"/>
      <c r="G4237" s="31"/>
      <c r="H4237" s="31"/>
      <c r="I4237" s="31"/>
      <c r="J4237" s="31"/>
      <c r="K4237" s="31"/>
      <c r="L4237" s="31"/>
      <c r="M4237" s="31"/>
      <c r="N4237" s="31"/>
      <c r="O4237" s="31"/>
      <c r="P4237" s="31"/>
      <c r="Q4237" s="31"/>
      <c r="R4237" s="31"/>
    </row>
    <row r="4238" spans="6:18" x14ac:dyDescent="0.25">
      <c r="F4238" s="31"/>
      <c r="G4238" s="31"/>
      <c r="H4238" s="31"/>
      <c r="I4238" s="31"/>
      <c r="J4238" s="31"/>
      <c r="K4238" s="31"/>
      <c r="L4238" s="31"/>
      <c r="M4238" s="31"/>
      <c r="N4238" s="31"/>
      <c r="O4238" s="31"/>
      <c r="P4238" s="31"/>
      <c r="Q4238" s="31"/>
      <c r="R4238" s="31"/>
    </row>
    <row r="4239" spans="6:18" x14ac:dyDescent="0.25">
      <c r="F4239" s="31"/>
      <c r="G4239" s="31"/>
      <c r="H4239" s="31"/>
      <c r="I4239" s="31"/>
      <c r="J4239" s="31"/>
      <c r="K4239" s="31"/>
      <c r="L4239" s="31"/>
      <c r="M4239" s="31"/>
      <c r="N4239" s="31"/>
      <c r="O4239" s="31"/>
      <c r="P4239" s="31"/>
      <c r="Q4239" s="31"/>
      <c r="R4239" s="31"/>
    </row>
    <row r="4240" spans="6:18" x14ac:dyDescent="0.25">
      <c r="F4240" s="31"/>
      <c r="G4240" s="31"/>
      <c r="H4240" s="31"/>
      <c r="I4240" s="31"/>
      <c r="J4240" s="31"/>
      <c r="K4240" s="31"/>
      <c r="L4240" s="31"/>
      <c r="M4240" s="31"/>
      <c r="N4240" s="31"/>
      <c r="O4240" s="31"/>
      <c r="P4240" s="31"/>
      <c r="Q4240" s="31"/>
      <c r="R4240" s="31"/>
    </row>
    <row r="4241" spans="6:18" x14ac:dyDescent="0.25">
      <c r="F4241" s="31"/>
      <c r="G4241" s="31"/>
      <c r="H4241" s="31"/>
      <c r="I4241" s="31"/>
      <c r="J4241" s="31"/>
      <c r="K4241" s="31"/>
      <c r="L4241" s="31"/>
      <c r="M4241" s="31"/>
      <c r="N4241" s="31"/>
      <c r="O4241" s="31"/>
      <c r="P4241" s="31"/>
      <c r="Q4241" s="31"/>
      <c r="R4241" s="31"/>
    </row>
    <row r="4242" spans="6:18" x14ac:dyDescent="0.25">
      <c r="F4242" s="31"/>
      <c r="G4242" s="31"/>
      <c r="H4242" s="31"/>
      <c r="I4242" s="31"/>
      <c r="J4242" s="31"/>
      <c r="K4242" s="31"/>
      <c r="L4242" s="31"/>
      <c r="M4242" s="31"/>
      <c r="N4242" s="31"/>
      <c r="O4242" s="31"/>
      <c r="P4242" s="31"/>
      <c r="Q4242" s="31"/>
      <c r="R4242" s="31"/>
    </row>
    <row r="4243" spans="6:18" x14ac:dyDescent="0.25">
      <c r="F4243" s="31"/>
      <c r="G4243" s="31"/>
      <c r="H4243" s="31"/>
      <c r="I4243" s="31"/>
      <c r="J4243" s="31"/>
      <c r="K4243" s="31"/>
      <c r="L4243" s="31"/>
      <c r="M4243" s="31"/>
      <c r="N4243" s="31"/>
      <c r="O4243" s="31"/>
      <c r="P4243" s="31"/>
      <c r="Q4243" s="31"/>
      <c r="R4243" s="31"/>
    </row>
    <row r="4244" spans="6:18" x14ac:dyDescent="0.25">
      <c r="F4244" s="31"/>
      <c r="G4244" s="31"/>
      <c r="H4244" s="31"/>
      <c r="I4244" s="31"/>
      <c r="J4244" s="31"/>
      <c r="K4244" s="31"/>
      <c r="L4244" s="31"/>
      <c r="M4244" s="31"/>
      <c r="N4244" s="31"/>
      <c r="O4244" s="31"/>
      <c r="P4244" s="31"/>
      <c r="Q4244" s="31"/>
      <c r="R4244" s="31"/>
    </row>
    <row r="4245" spans="6:18" x14ac:dyDescent="0.25">
      <c r="F4245" s="31"/>
      <c r="G4245" s="31"/>
      <c r="H4245" s="31"/>
      <c r="I4245" s="31"/>
      <c r="J4245" s="31"/>
      <c r="K4245" s="31"/>
      <c r="L4245" s="31"/>
      <c r="M4245" s="31"/>
      <c r="N4245" s="31"/>
      <c r="O4245" s="31"/>
      <c r="P4245" s="31"/>
      <c r="Q4245" s="31"/>
      <c r="R4245" s="31"/>
    </row>
    <row r="4246" spans="6:18" x14ac:dyDescent="0.25">
      <c r="F4246" s="31"/>
      <c r="G4246" s="31"/>
      <c r="H4246" s="31"/>
      <c r="I4246" s="31"/>
      <c r="J4246" s="31"/>
      <c r="K4246" s="31"/>
      <c r="L4246" s="31"/>
      <c r="M4246" s="31"/>
      <c r="N4246" s="31"/>
      <c r="O4246" s="31"/>
      <c r="P4246" s="31"/>
      <c r="Q4246" s="31"/>
      <c r="R4246" s="31"/>
    </row>
    <row r="4247" spans="6:18" x14ac:dyDescent="0.25">
      <c r="F4247" s="31"/>
      <c r="G4247" s="31"/>
      <c r="H4247" s="31"/>
      <c r="I4247" s="31"/>
      <c r="J4247" s="31"/>
      <c r="K4247" s="31"/>
      <c r="L4247" s="31"/>
      <c r="M4247" s="31"/>
      <c r="N4247" s="31"/>
      <c r="O4247" s="31"/>
      <c r="P4247" s="31"/>
      <c r="Q4247" s="31"/>
      <c r="R4247" s="31"/>
    </row>
    <row r="4248" spans="6:18" x14ac:dyDescent="0.25">
      <c r="F4248" s="31"/>
      <c r="G4248" s="31"/>
      <c r="H4248" s="31"/>
      <c r="I4248" s="31"/>
      <c r="J4248" s="31"/>
      <c r="K4248" s="31"/>
      <c r="L4248" s="31"/>
      <c r="M4248" s="31"/>
      <c r="N4248" s="31"/>
      <c r="O4248" s="31"/>
      <c r="P4248" s="31"/>
      <c r="Q4248" s="31"/>
      <c r="R4248" s="31"/>
    </row>
    <row r="4249" spans="6:18" x14ac:dyDescent="0.25">
      <c r="F4249" s="31"/>
      <c r="G4249" s="31"/>
      <c r="H4249" s="31"/>
      <c r="I4249" s="31"/>
      <c r="J4249" s="31"/>
      <c r="K4249" s="31"/>
      <c r="L4249" s="31"/>
      <c r="M4249" s="31"/>
      <c r="N4249" s="31"/>
      <c r="O4249" s="31"/>
      <c r="P4249" s="31"/>
      <c r="Q4249" s="31"/>
      <c r="R4249" s="31"/>
    </row>
    <row r="4250" spans="6:18" x14ac:dyDescent="0.25">
      <c r="F4250" s="31"/>
      <c r="G4250" s="31"/>
      <c r="H4250" s="31"/>
      <c r="I4250" s="31"/>
      <c r="J4250" s="31"/>
      <c r="K4250" s="31"/>
      <c r="L4250" s="31"/>
      <c r="M4250" s="31"/>
      <c r="N4250" s="31"/>
      <c r="O4250" s="31"/>
      <c r="P4250" s="31"/>
      <c r="Q4250" s="31"/>
      <c r="R4250" s="31"/>
    </row>
    <row r="4251" spans="6:18" x14ac:dyDescent="0.25">
      <c r="F4251" s="31"/>
      <c r="G4251" s="31"/>
      <c r="H4251" s="31"/>
      <c r="I4251" s="31"/>
      <c r="J4251" s="31"/>
      <c r="K4251" s="31"/>
      <c r="L4251" s="31"/>
      <c r="M4251" s="31"/>
      <c r="N4251" s="31"/>
      <c r="O4251" s="31"/>
      <c r="P4251" s="31"/>
      <c r="Q4251" s="31"/>
      <c r="R4251" s="31"/>
    </row>
    <row r="4252" spans="6:18" x14ac:dyDescent="0.25">
      <c r="F4252" s="31"/>
      <c r="G4252" s="31"/>
      <c r="H4252" s="31"/>
      <c r="I4252" s="31"/>
      <c r="J4252" s="31"/>
      <c r="K4252" s="31"/>
      <c r="L4252" s="31"/>
      <c r="M4252" s="31"/>
      <c r="N4252" s="31"/>
      <c r="O4252" s="31"/>
      <c r="P4252" s="31"/>
      <c r="Q4252" s="31"/>
      <c r="R4252" s="31"/>
    </row>
    <row r="4253" spans="6:18" x14ac:dyDescent="0.25">
      <c r="F4253" s="31"/>
      <c r="G4253" s="31"/>
      <c r="H4253" s="31"/>
      <c r="I4253" s="31"/>
      <c r="J4253" s="31"/>
      <c r="K4253" s="31"/>
      <c r="L4253" s="31"/>
      <c r="M4253" s="31"/>
      <c r="N4253" s="31"/>
      <c r="O4253" s="31"/>
      <c r="P4253" s="31"/>
      <c r="Q4253" s="31"/>
      <c r="R4253" s="31"/>
    </row>
    <row r="4254" spans="6:18" x14ac:dyDescent="0.25">
      <c r="F4254" s="31"/>
      <c r="G4254" s="31"/>
      <c r="H4254" s="31"/>
      <c r="I4254" s="31"/>
      <c r="J4254" s="31"/>
      <c r="K4254" s="31"/>
      <c r="L4254" s="31"/>
      <c r="M4254" s="31"/>
      <c r="N4254" s="31"/>
      <c r="O4254" s="31"/>
      <c r="P4254" s="31"/>
      <c r="Q4254" s="31"/>
      <c r="R4254" s="31"/>
    </row>
    <row r="4255" spans="6:18" x14ac:dyDescent="0.25">
      <c r="F4255" s="31"/>
      <c r="G4255" s="31"/>
      <c r="H4255" s="31"/>
      <c r="I4255" s="31"/>
      <c r="J4255" s="31"/>
      <c r="K4255" s="31"/>
      <c r="L4255" s="31"/>
      <c r="M4255" s="31"/>
      <c r="N4255" s="31"/>
      <c r="O4255" s="31"/>
      <c r="P4255" s="31"/>
      <c r="Q4255" s="31"/>
      <c r="R4255" s="31"/>
    </row>
    <row r="4256" spans="6:18" x14ac:dyDescent="0.25">
      <c r="F4256" s="31"/>
      <c r="G4256" s="31"/>
      <c r="H4256" s="31"/>
      <c r="I4256" s="31"/>
      <c r="J4256" s="31"/>
      <c r="K4256" s="31"/>
      <c r="L4256" s="31"/>
      <c r="M4256" s="31"/>
      <c r="N4256" s="31"/>
      <c r="O4256" s="31"/>
      <c r="P4256" s="31"/>
      <c r="Q4256" s="31"/>
      <c r="R4256" s="31"/>
    </row>
    <row r="4257" spans="6:18" x14ac:dyDescent="0.25">
      <c r="F4257" s="31"/>
      <c r="G4257" s="31"/>
      <c r="H4257" s="31"/>
      <c r="I4257" s="31"/>
      <c r="J4257" s="31"/>
      <c r="K4257" s="31"/>
      <c r="L4257" s="31"/>
      <c r="M4257" s="31"/>
      <c r="N4257" s="31"/>
      <c r="O4257" s="31"/>
      <c r="P4257" s="31"/>
      <c r="Q4257" s="31"/>
      <c r="R4257" s="31"/>
    </row>
    <row r="4258" spans="6:18" x14ac:dyDescent="0.25">
      <c r="F4258" s="31"/>
      <c r="G4258" s="31"/>
      <c r="H4258" s="31"/>
      <c r="I4258" s="31"/>
      <c r="J4258" s="31"/>
      <c r="K4258" s="31"/>
      <c r="L4258" s="31"/>
      <c r="M4258" s="31"/>
      <c r="N4258" s="31"/>
      <c r="O4258" s="31"/>
      <c r="P4258" s="31"/>
      <c r="Q4258" s="31"/>
      <c r="R4258" s="31"/>
    </row>
    <row r="4259" spans="6:18" x14ac:dyDescent="0.25">
      <c r="F4259" s="31"/>
      <c r="G4259" s="31"/>
      <c r="H4259" s="31"/>
      <c r="I4259" s="31"/>
      <c r="J4259" s="31"/>
      <c r="K4259" s="31"/>
      <c r="L4259" s="31"/>
      <c r="M4259" s="31"/>
      <c r="N4259" s="31"/>
      <c r="O4259" s="31"/>
      <c r="P4259" s="31"/>
      <c r="Q4259" s="31"/>
      <c r="R4259" s="31"/>
    </row>
    <row r="4260" spans="6:18" x14ac:dyDescent="0.25">
      <c r="F4260" s="31"/>
      <c r="G4260" s="31"/>
      <c r="H4260" s="31"/>
      <c r="I4260" s="31"/>
      <c r="J4260" s="31"/>
      <c r="K4260" s="31"/>
      <c r="L4260" s="31"/>
      <c r="M4260" s="31"/>
      <c r="N4260" s="31"/>
      <c r="O4260" s="31"/>
      <c r="P4260" s="31"/>
      <c r="Q4260" s="31"/>
      <c r="R4260" s="31"/>
    </row>
    <row r="4261" spans="6:18" x14ac:dyDescent="0.25">
      <c r="F4261" s="31"/>
      <c r="G4261" s="31"/>
      <c r="H4261" s="31"/>
      <c r="I4261" s="31"/>
      <c r="J4261" s="31"/>
      <c r="K4261" s="31"/>
      <c r="L4261" s="31"/>
      <c r="M4261" s="31"/>
      <c r="N4261" s="31"/>
      <c r="O4261" s="31"/>
      <c r="P4261" s="31"/>
      <c r="Q4261" s="31"/>
      <c r="R4261" s="31"/>
    </row>
    <row r="4262" spans="6:18" x14ac:dyDescent="0.25">
      <c r="F4262" s="31"/>
      <c r="G4262" s="31"/>
      <c r="H4262" s="31"/>
      <c r="I4262" s="31"/>
      <c r="J4262" s="31"/>
      <c r="K4262" s="31"/>
      <c r="L4262" s="31"/>
      <c r="M4262" s="31"/>
      <c r="N4262" s="31"/>
      <c r="O4262" s="31"/>
      <c r="P4262" s="31"/>
      <c r="Q4262" s="31"/>
      <c r="R4262" s="31"/>
    </row>
    <row r="4263" spans="6:18" x14ac:dyDescent="0.25">
      <c r="F4263" s="31"/>
      <c r="G4263" s="31"/>
      <c r="H4263" s="31"/>
      <c r="I4263" s="31"/>
      <c r="J4263" s="31"/>
      <c r="K4263" s="31"/>
      <c r="L4263" s="31"/>
      <c r="M4263" s="31"/>
      <c r="N4263" s="31"/>
      <c r="O4263" s="31"/>
      <c r="P4263" s="31"/>
      <c r="Q4263" s="31"/>
      <c r="R4263" s="31"/>
    </row>
    <row r="4264" spans="6:18" x14ac:dyDescent="0.25">
      <c r="F4264" s="31"/>
      <c r="G4264" s="31"/>
      <c r="H4264" s="31"/>
      <c r="I4264" s="31"/>
      <c r="J4264" s="31"/>
      <c r="K4264" s="31"/>
      <c r="L4264" s="31"/>
      <c r="M4264" s="31"/>
      <c r="N4264" s="31"/>
      <c r="O4264" s="31"/>
      <c r="P4264" s="31"/>
      <c r="Q4264" s="31"/>
      <c r="R4264" s="31"/>
    </row>
    <row r="4265" spans="6:18" x14ac:dyDescent="0.25">
      <c r="F4265" s="31"/>
      <c r="G4265" s="31"/>
      <c r="H4265" s="31"/>
      <c r="I4265" s="31"/>
      <c r="J4265" s="31"/>
      <c r="K4265" s="31"/>
      <c r="L4265" s="31"/>
      <c r="M4265" s="31"/>
      <c r="N4265" s="31"/>
      <c r="O4265" s="31"/>
      <c r="P4265" s="31"/>
      <c r="Q4265" s="31"/>
      <c r="R4265" s="31"/>
    </row>
    <row r="4266" spans="6:18" x14ac:dyDescent="0.25">
      <c r="F4266" s="31"/>
      <c r="G4266" s="31"/>
      <c r="H4266" s="31"/>
      <c r="I4266" s="31"/>
      <c r="J4266" s="31"/>
      <c r="K4266" s="31"/>
      <c r="L4266" s="31"/>
      <c r="M4266" s="31"/>
      <c r="N4266" s="31"/>
      <c r="O4266" s="31"/>
      <c r="P4266" s="31"/>
      <c r="Q4266" s="31"/>
      <c r="R4266" s="31"/>
    </row>
    <row r="4267" spans="6:18" x14ac:dyDescent="0.25">
      <c r="F4267" s="31"/>
      <c r="G4267" s="31"/>
      <c r="H4267" s="31"/>
      <c r="I4267" s="31"/>
      <c r="J4267" s="31"/>
      <c r="K4267" s="31"/>
      <c r="L4267" s="31"/>
      <c r="M4267" s="31"/>
      <c r="N4267" s="31"/>
      <c r="O4267" s="31"/>
      <c r="P4267" s="31"/>
      <c r="Q4267" s="31"/>
      <c r="R4267" s="31"/>
    </row>
    <row r="4268" spans="6:18" x14ac:dyDescent="0.25">
      <c r="F4268" s="31"/>
      <c r="G4268" s="31"/>
      <c r="H4268" s="31"/>
      <c r="I4268" s="31"/>
      <c r="J4268" s="31"/>
      <c r="K4268" s="31"/>
      <c r="L4268" s="31"/>
      <c r="M4268" s="31"/>
      <c r="N4268" s="31"/>
      <c r="O4268" s="31"/>
      <c r="P4268" s="31"/>
      <c r="Q4268" s="31"/>
      <c r="R4268" s="31"/>
    </row>
    <row r="4269" spans="6:18" x14ac:dyDescent="0.25">
      <c r="F4269" s="31"/>
      <c r="G4269" s="31"/>
      <c r="H4269" s="31"/>
      <c r="I4269" s="31"/>
      <c r="J4269" s="31"/>
      <c r="K4269" s="31"/>
      <c r="L4269" s="31"/>
      <c r="M4269" s="31"/>
      <c r="N4269" s="31"/>
      <c r="O4269" s="31"/>
      <c r="P4269" s="31"/>
      <c r="Q4269" s="31"/>
      <c r="R4269" s="31"/>
    </row>
    <row r="4270" spans="6:18" x14ac:dyDescent="0.25">
      <c r="F4270" s="31"/>
      <c r="G4270" s="31"/>
      <c r="H4270" s="31"/>
      <c r="I4270" s="31"/>
      <c r="J4270" s="31"/>
      <c r="K4270" s="31"/>
      <c r="L4270" s="31"/>
      <c r="M4270" s="31"/>
      <c r="N4270" s="31"/>
      <c r="O4270" s="31"/>
      <c r="P4270" s="31"/>
      <c r="Q4270" s="31"/>
      <c r="R4270" s="31"/>
    </row>
    <row r="4271" spans="6:18" x14ac:dyDescent="0.25">
      <c r="F4271" s="31"/>
      <c r="G4271" s="31"/>
      <c r="H4271" s="31"/>
      <c r="I4271" s="31"/>
      <c r="J4271" s="31"/>
      <c r="K4271" s="31"/>
      <c r="L4271" s="31"/>
      <c r="M4271" s="31"/>
      <c r="N4271" s="31"/>
      <c r="O4271" s="31"/>
      <c r="P4271" s="31"/>
      <c r="Q4271" s="31"/>
      <c r="R4271" s="31"/>
    </row>
    <row r="4272" spans="6:18" x14ac:dyDescent="0.25">
      <c r="F4272" s="31"/>
      <c r="G4272" s="31"/>
      <c r="H4272" s="31"/>
      <c r="I4272" s="31"/>
      <c r="J4272" s="31"/>
      <c r="K4272" s="31"/>
      <c r="L4272" s="31"/>
      <c r="M4272" s="31"/>
      <c r="N4272" s="31"/>
      <c r="O4272" s="31"/>
      <c r="P4272" s="31"/>
      <c r="Q4272" s="31"/>
      <c r="R4272" s="31"/>
    </row>
    <row r="4273" spans="6:18" x14ac:dyDescent="0.25">
      <c r="F4273" s="31"/>
      <c r="G4273" s="31"/>
      <c r="H4273" s="31"/>
      <c r="I4273" s="31"/>
      <c r="J4273" s="31"/>
      <c r="K4273" s="31"/>
      <c r="L4273" s="31"/>
      <c r="M4273" s="31"/>
      <c r="N4273" s="31"/>
      <c r="O4273" s="31"/>
      <c r="P4273" s="31"/>
      <c r="Q4273" s="31"/>
      <c r="R4273" s="31"/>
    </row>
    <row r="4274" spans="6:18" x14ac:dyDescent="0.25">
      <c r="F4274" s="31"/>
      <c r="G4274" s="31"/>
      <c r="H4274" s="31"/>
      <c r="I4274" s="31"/>
      <c r="J4274" s="31"/>
      <c r="K4274" s="31"/>
      <c r="L4274" s="31"/>
      <c r="M4274" s="31"/>
      <c r="N4274" s="31"/>
      <c r="O4274" s="31"/>
      <c r="P4274" s="31"/>
      <c r="Q4274" s="31"/>
      <c r="R4274" s="31"/>
    </row>
    <row r="4275" spans="6:18" x14ac:dyDescent="0.25">
      <c r="F4275" s="31"/>
      <c r="G4275" s="31"/>
      <c r="H4275" s="31"/>
      <c r="I4275" s="31"/>
      <c r="J4275" s="31"/>
      <c r="K4275" s="31"/>
      <c r="L4275" s="31"/>
      <c r="M4275" s="31"/>
      <c r="N4275" s="31"/>
      <c r="O4275" s="31"/>
      <c r="P4275" s="31"/>
      <c r="Q4275" s="31"/>
      <c r="R4275" s="31"/>
    </row>
    <row r="4276" spans="6:18" x14ac:dyDescent="0.25">
      <c r="F4276" s="31"/>
      <c r="G4276" s="31"/>
      <c r="H4276" s="31"/>
      <c r="I4276" s="31"/>
      <c r="J4276" s="31"/>
      <c r="K4276" s="31"/>
      <c r="L4276" s="31"/>
      <c r="M4276" s="31"/>
      <c r="N4276" s="31"/>
      <c r="O4276" s="31"/>
      <c r="P4276" s="31"/>
      <c r="Q4276" s="31"/>
      <c r="R4276" s="31"/>
    </row>
    <row r="4277" spans="6:18" x14ac:dyDescent="0.25">
      <c r="F4277" s="31"/>
      <c r="G4277" s="31"/>
      <c r="H4277" s="31"/>
      <c r="I4277" s="31"/>
      <c r="J4277" s="31"/>
      <c r="K4277" s="31"/>
      <c r="L4277" s="31"/>
      <c r="M4277" s="31"/>
      <c r="N4277" s="31"/>
      <c r="O4277" s="31"/>
      <c r="P4277" s="31"/>
      <c r="Q4277" s="31"/>
      <c r="R4277" s="31"/>
    </row>
    <row r="4278" spans="6:18" x14ac:dyDescent="0.25">
      <c r="F4278" s="31"/>
      <c r="G4278" s="31"/>
      <c r="H4278" s="31"/>
      <c r="I4278" s="31"/>
      <c r="J4278" s="31"/>
      <c r="K4278" s="31"/>
      <c r="L4278" s="31"/>
      <c r="M4278" s="31"/>
      <c r="N4278" s="31"/>
      <c r="O4278" s="31"/>
      <c r="P4278" s="31"/>
      <c r="Q4278" s="31"/>
      <c r="R4278" s="31"/>
    </row>
    <row r="4279" spans="6:18" x14ac:dyDescent="0.25">
      <c r="F4279" s="31"/>
      <c r="G4279" s="31"/>
      <c r="H4279" s="31"/>
      <c r="I4279" s="31"/>
      <c r="J4279" s="31"/>
      <c r="K4279" s="31"/>
      <c r="L4279" s="31"/>
      <c r="M4279" s="31"/>
      <c r="N4279" s="31"/>
      <c r="O4279" s="31"/>
      <c r="P4279" s="31"/>
      <c r="Q4279" s="31"/>
      <c r="R4279" s="31"/>
    </row>
    <row r="4280" spans="6:18" x14ac:dyDescent="0.25">
      <c r="F4280" s="31"/>
      <c r="G4280" s="31"/>
      <c r="H4280" s="31"/>
      <c r="I4280" s="31"/>
      <c r="J4280" s="31"/>
      <c r="K4280" s="31"/>
      <c r="L4280" s="31"/>
      <c r="M4280" s="31"/>
      <c r="N4280" s="31"/>
      <c r="O4280" s="31"/>
      <c r="P4280" s="31"/>
      <c r="Q4280" s="31"/>
      <c r="R4280" s="31"/>
    </row>
    <row r="4281" spans="6:18" x14ac:dyDescent="0.25">
      <c r="F4281" s="31"/>
      <c r="G4281" s="31"/>
      <c r="H4281" s="31"/>
      <c r="I4281" s="31"/>
      <c r="J4281" s="31"/>
      <c r="K4281" s="31"/>
      <c r="L4281" s="31"/>
      <c r="M4281" s="31"/>
      <c r="N4281" s="31"/>
      <c r="O4281" s="31"/>
      <c r="P4281" s="31"/>
      <c r="Q4281" s="31"/>
      <c r="R4281" s="31"/>
    </row>
    <row r="4282" spans="6:18" x14ac:dyDescent="0.25">
      <c r="F4282" s="31"/>
      <c r="G4282" s="31"/>
      <c r="H4282" s="31"/>
      <c r="I4282" s="31"/>
      <c r="J4282" s="31"/>
      <c r="K4282" s="31"/>
      <c r="L4282" s="31"/>
      <c r="M4282" s="31"/>
      <c r="N4282" s="31"/>
      <c r="O4282" s="31"/>
      <c r="P4282" s="31"/>
      <c r="Q4282" s="31"/>
      <c r="R4282" s="31"/>
    </row>
    <row r="4283" spans="6:18" x14ac:dyDescent="0.25">
      <c r="F4283" s="31"/>
      <c r="G4283" s="31"/>
      <c r="H4283" s="31"/>
      <c r="I4283" s="31"/>
      <c r="J4283" s="31"/>
      <c r="K4283" s="31"/>
      <c r="L4283" s="31"/>
      <c r="M4283" s="31"/>
      <c r="N4283" s="31"/>
      <c r="O4283" s="31"/>
      <c r="P4283" s="31"/>
      <c r="Q4283" s="31"/>
      <c r="R4283" s="31"/>
    </row>
    <row r="4284" spans="6:18" x14ac:dyDescent="0.25">
      <c r="F4284" s="31"/>
      <c r="G4284" s="31"/>
      <c r="H4284" s="31"/>
      <c r="I4284" s="31"/>
      <c r="J4284" s="31"/>
      <c r="K4284" s="31"/>
      <c r="L4284" s="31"/>
      <c r="M4284" s="31"/>
      <c r="N4284" s="31"/>
      <c r="O4284" s="31"/>
      <c r="P4284" s="31"/>
      <c r="Q4284" s="31"/>
      <c r="R4284" s="31"/>
    </row>
    <row r="4285" spans="6:18" x14ac:dyDescent="0.25">
      <c r="F4285" s="31"/>
      <c r="G4285" s="31"/>
      <c r="H4285" s="31"/>
      <c r="I4285" s="31"/>
      <c r="J4285" s="31"/>
      <c r="K4285" s="31"/>
      <c r="L4285" s="31"/>
      <c r="M4285" s="31"/>
      <c r="N4285" s="31"/>
      <c r="O4285" s="31"/>
      <c r="P4285" s="31"/>
      <c r="Q4285" s="31"/>
      <c r="R4285" s="31"/>
    </row>
    <row r="4286" spans="6:18" x14ac:dyDescent="0.25">
      <c r="F4286" s="31"/>
      <c r="G4286" s="31"/>
      <c r="H4286" s="31"/>
      <c r="I4286" s="31"/>
      <c r="J4286" s="31"/>
      <c r="K4286" s="31"/>
      <c r="L4286" s="31"/>
      <c r="M4286" s="31"/>
      <c r="N4286" s="31"/>
      <c r="O4286" s="31"/>
      <c r="P4286" s="31"/>
      <c r="Q4286" s="31"/>
      <c r="R4286" s="31"/>
    </row>
    <row r="4287" spans="6:18" x14ac:dyDescent="0.25">
      <c r="F4287" s="31"/>
      <c r="G4287" s="31"/>
      <c r="H4287" s="31"/>
      <c r="I4287" s="31"/>
      <c r="J4287" s="31"/>
      <c r="K4287" s="31"/>
      <c r="L4287" s="31"/>
      <c r="M4287" s="31"/>
      <c r="N4287" s="31"/>
      <c r="O4287" s="31"/>
      <c r="P4287" s="31"/>
      <c r="Q4287" s="31"/>
      <c r="R4287" s="31"/>
    </row>
    <row r="4288" spans="6:18" x14ac:dyDescent="0.25">
      <c r="F4288" s="31"/>
      <c r="G4288" s="31"/>
      <c r="H4288" s="31"/>
      <c r="I4288" s="31"/>
      <c r="J4288" s="31"/>
      <c r="K4288" s="31"/>
      <c r="L4288" s="31"/>
      <c r="M4288" s="31"/>
      <c r="N4288" s="31"/>
      <c r="O4288" s="31"/>
      <c r="P4288" s="31"/>
      <c r="Q4288" s="31"/>
      <c r="R4288" s="31"/>
    </row>
    <row r="4289" spans="6:18" x14ac:dyDescent="0.25">
      <c r="F4289" s="31"/>
      <c r="G4289" s="31"/>
      <c r="H4289" s="31"/>
      <c r="I4289" s="31"/>
      <c r="J4289" s="31"/>
      <c r="K4289" s="31"/>
      <c r="L4289" s="31"/>
      <c r="M4289" s="31"/>
      <c r="N4289" s="31"/>
      <c r="O4289" s="31"/>
      <c r="P4289" s="31"/>
      <c r="Q4289" s="31"/>
      <c r="R4289" s="31"/>
    </row>
    <row r="4290" spans="6:18" x14ac:dyDescent="0.25">
      <c r="F4290" s="31"/>
      <c r="G4290" s="31"/>
      <c r="H4290" s="31"/>
      <c r="I4290" s="31"/>
      <c r="J4290" s="31"/>
      <c r="K4290" s="31"/>
      <c r="L4290" s="31"/>
      <c r="M4290" s="31"/>
      <c r="N4290" s="31"/>
      <c r="O4290" s="31"/>
      <c r="P4290" s="31"/>
      <c r="Q4290" s="31"/>
      <c r="R4290" s="31"/>
    </row>
    <row r="4291" spans="6:18" x14ac:dyDescent="0.25">
      <c r="F4291" s="31"/>
      <c r="G4291" s="31"/>
      <c r="H4291" s="31"/>
      <c r="I4291" s="31"/>
      <c r="J4291" s="31"/>
      <c r="K4291" s="31"/>
      <c r="L4291" s="31"/>
      <c r="M4291" s="31"/>
      <c r="N4291" s="31"/>
      <c r="O4291" s="31"/>
      <c r="P4291" s="31"/>
      <c r="Q4291" s="31"/>
      <c r="R4291" s="31"/>
    </row>
    <row r="4292" spans="6:18" x14ac:dyDescent="0.25">
      <c r="F4292" s="31"/>
      <c r="G4292" s="31"/>
      <c r="H4292" s="31"/>
      <c r="I4292" s="31"/>
      <c r="J4292" s="31"/>
      <c r="K4292" s="31"/>
      <c r="L4292" s="31"/>
      <c r="M4292" s="31"/>
      <c r="N4292" s="31"/>
      <c r="O4292" s="31"/>
      <c r="P4292" s="31"/>
      <c r="Q4292" s="31"/>
      <c r="R4292" s="31"/>
    </row>
    <row r="4293" spans="6:18" x14ac:dyDescent="0.25">
      <c r="F4293" s="31"/>
      <c r="G4293" s="31"/>
      <c r="H4293" s="31"/>
      <c r="I4293" s="31"/>
      <c r="J4293" s="31"/>
      <c r="K4293" s="31"/>
      <c r="L4293" s="31"/>
      <c r="M4293" s="31"/>
      <c r="N4293" s="31"/>
      <c r="O4293" s="31"/>
      <c r="P4293" s="31"/>
      <c r="Q4293" s="31"/>
      <c r="R4293" s="31"/>
    </row>
    <row r="4294" spans="6:18" x14ac:dyDescent="0.25">
      <c r="F4294" s="31"/>
      <c r="G4294" s="31"/>
      <c r="H4294" s="31"/>
      <c r="I4294" s="31"/>
      <c r="J4294" s="31"/>
      <c r="K4294" s="31"/>
      <c r="L4294" s="31"/>
      <c r="M4294" s="31"/>
      <c r="N4294" s="31"/>
      <c r="O4294" s="31"/>
      <c r="P4294" s="31"/>
      <c r="Q4294" s="31"/>
      <c r="R4294" s="31"/>
    </row>
    <row r="4295" spans="6:18" x14ac:dyDescent="0.25">
      <c r="F4295" s="31"/>
      <c r="G4295" s="31"/>
      <c r="H4295" s="31"/>
      <c r="I4295" s="31"/>
      <c r="J4295" s="31"/>
      <c r="K4295" s="31"/>
      <c r="L4295" s="31"/>
      <c r="M4295" s="31"/>
      <c r="N4295" s="31"/>
      <c r="O4295" s="31"/>
      <c r="P4295" s="31"/>
      <c r="Q4295" s="31"/>
      <c r="R4295" s="31"/>
    </row>
    <row r="4296" spans="6:18" x14ac:dyDescent="0.25">
      <c r="F4296" s="31"/>
      <c r="G4296" s="31"/>
      <c r="H4296" s="31"/>
      <c r="I4296" s="31"/>
      <c r="J4296" s="31"/>
      <c r="K4296" s="31"/>
      <c r="L4296" s="31"/>
      <c r="M4296" s="31"/>
      <c r="N4296" s="31"/>
      <c r="O4296" s="31"/>
      <c r="P4296" s="31"/>
      <c r="Q4296" s="31"/>
      <c r="R4296" s="31"/>
    </row>
    <row r="4297" spans="6:18" x14ac:dyDescent="0.25">
      <c r="F4297" s="31"/>
      <c r="G4297" s="31"/>
      <c r="H4297" s="31"/>
      <c r="I4297" s="31"/>
      <c r="J4297" s="31"/>
      <c r="K4297" s="31"/>
      <c r="L4297" s="31"/>
      <c r="M4297" s="31"/>
      <c r="N4297" s="31"/>
      <c r="O4297" s="31"/>
      <c r="P4297" s="31"/>
      <c r="Q4297" s="31"/>
      <c r="R4297" s="31"/>
    </row>
    <row r="4298" spans="6:18" x14ac:dyDescent="0.25">
      <c r="F4298" s="31"/>
      <c r="G4298" s="31"/>
      <c r="H4298" s="31"/>
      <c r="I4298" s="31"/>
      <c r="J4298" s="31"/>
      <c r="K4298" s="31"/>
      <c r="L4298" s="31"/>
      <c r="M4298" s="31"/>
      <c r="N4298" s="31"/>
      <c r="O4298" s="31"/>
      <c r="P4298" s="31"/>
      <c r="Q4298" s="31"/>
      <c r="R4298" s="31"/>
    </row>
    <row r="4299" spans="6:18" x14ac:dyDescent="0.25">
      <c r="F4299" s="31"/>
      <c r="G4299" s="31"/>
      <c r="H4299" s="31"/>
      <c r="I4299" s="31"/>
      <c r="J4299" s="31"/>
      <c r="K4299" s="31"/>
      <c r="L4299" s="31"/>
      <c r="M4299" s="31"/>
      <c r="N4299" s="31"/>
      <c r="O4299" s="31"/>
      <c r="P4299" s="31"/>
      <c r="Q4299" s="31"/>
      <c r="R4299" s="31"/>
    </row>
    <row r="4300" spans="6:18" x14ac:dyDescent="0.25">
      <c r="F4300" s="31"/>
      <c r="G4300" s="31"/>
      <c r="H4300" s="31"/>
      <c r="I4300" s="31"/>
      <c r="J4300" s="31"/>
      <c r="K4300" s="31"/>
      <c r="L4300" s="31"/>
      <c r="M4300" s="31"/>
      <c r="N4300" s="31"/>
      <c r="O4300" s="31"/>
      <c r="P4300" s="31"/>
      <c r="Q4300" s="31"/>
      <c r="R4300" s="31"/>
    </row>
    <row r="4301" spans="6:18" x14ac:dyDescent="0.25">
      <c r="F4301" s="31"/>
      <c r="G4301" s="31"/>
      <c r="H4301" s="31"/>
      <c r="I4301" s="31"/>
      <c r="J4301" s="31"/>
      <c r="K4301" s="31"/>
      <c r="L4301" s="31"/>
      <c r="M4301" s="31"/>
      <c r="N4301" s="31"/>
      <c r="O4301" s="31"/>
      <c r="P4301" s="31"/>
      <c r="Q4301" s="31"/>
      <c r="R4301" s="31"/>
    </row>
    <row r="4302" spans="6:18" x14ac:dyDescent="0.25">
      <c r="F4302" s="31"/>
      <c r="G4302" s="31"/>
      <c r="H4302" s="31"/>
      <c r="I4302" s="31"/>
      <c r="J4302" s="31"/>
      <c r="K4302" s="31"/>
      <c r="L4302" s="31"/>
      <c r="M4302" s="31"/>
      <c r="N4302" s="31"/>
      <c r="O4302" s="31"/>
      <c r="P4302" s="31"/>
      <c r="Q4302" s="31"/>
      <c r="R4302" s="31"/>
    </row>
    <row r="4303" spans="6:18" x14ac:dyDescent="0.25">
      <c r="F4303" s="31"/>
      <c r="G4303" s="31"/>
      <c r="H4303" s="31"/>
      <c r="I4303" s="31"/>
      <c r="J4303" s="31"/>
      <c r="K4303" s="31"/>
      <c r="L4303" s="31"/>
      <c r="M4303" s="31"/>
      <c r="N4303" s="31"/>
      <c r="O4303" s="31"/>
      <c r="P4303" s="31"/>
      <c r="Q4303" s="31"/>
      <c r="R4303" s="31"/>
    </row>
    <row r="4304" spans="6:18" x14ac:dyDescent="0.25">
      <c r="F4304" s="31"/>
      <c r="G4304" s="31"/>
      <c r="H4304" s="31"/>
      <c r="I4304" s="31"/>
      <c r="J4304" s="31"/>
      <c r="K4304" s="31"/>
      <c r="L4304" s="31"/>
      <c r="M4304" s="31"/>
      <c r="N4304" s="31"/>
      <c r="O4304" s="31"/>
      <c r="P4304" s="31"/>
      <c r="Q4304" s="31"/>
      <c r="R4304" s="31"/>
    </row>
    <row r="4305" spans="6:18" x14ac:dyDescent="0.25">
      <c r="F4305" s="31"/>
      <c r="G4305" s="31"/>
      <c r="H4305" s="31"/>
      <c r="I4305" s="31"/>
      <c r="J4305" s="31"/>
      <c r="K4305" s="31"/>
      <c r="L4305" s="31"/>
      <c r="M4305" s="31"/>
      <c r="N4305" s="31"/>
      <c r="O4305" s="31"/>
      <c r="P4305" s="31"/>
      <c r="Q4305" s="31"/>
      <c r="R4305" s="31"/>
    </row>
    <row r="4306" spans="6:18" x14ac:dyDescent="0.25">
      <c r="F4306" s="31"/>
      <c r="G4306" s="31"/>
      <c r="H4306" s="31"/>
      <c r="I4306" s="31"/>
      <c r="J4306" s="31"/>
      <c r="K4306" s="31"/>
      <c r="L4306" s="31"/>
      <c r="M4306" s="31"/>
      <c r="N4306" s="31"/>
      <c r="O4306" s="31"/>
      <c r="P4306" s="31"/>
      <c r="Q4306" s="31"/>
      <c r="R4306" s="31"/>
    </row>
    <row r="4307" spans="6:18" x14ac:dyDescent="0.25">
      <c r="F4307" s="31"/>
      <c r="G4307" s="31"/>
      <c r="H4307" s="31"/>
      <c r="I4307" s="31"/>
      <c r="J4307" s="31"/>
      <c r="K4307" s="31"/>
      <c r="L4307" s="31"/>
      <c r="M4307" s="31"/>
      <c r="N4307" s="31"/>
      <c r="O4307" s="31"/>
      <c r="P4307" s="31"/>
      <c r="Q4307" s="31"/>
      <c r="R4307" s="31"/>
    </row>
    <row r="4308" spans="6:18" x14ac:dyDescent="0.25">
      <c r="F4308" s="31"/>
      <c r="G4308" s="31"/>
      <c r="H4308" s="31"/>
      <c r="I4308" s="31"/>
      <c r="J4308" s="31"/>
      <c r="K4308" s="31"/>
      <c r="L4308" s="31"/>
      <c r="M4308" s="31"/>
      <c r="N4308" s="31"/>
      <c r="O4308" s="31"/>
      <c r="P4308" s="31"/>
      <c r="Q4308" s="31"/>
      <c r="R4308" s="31"/>
    </row>
    <row r="4309" spans="6:18" x14ac:dyDescent="0.25">
      <c r="F4309" s="31"/>
      <c r="G4309" s="31"/>
      <c r="H4309" s="31"/>
      <c r="I4309" s="31"/>
      <c r="J4309" s="31"/>
      <c r="K4309" s="31"/>
      <c r="L4309" s="31"/>
      <c r="M4309" s="31"/>
      <c r="N4309" s="31"/>
      <c r="O4309" s="31"/>
      <c r="P4309" s="31"/>
      <c r="Q4309" s="31"/>
      <c r="R4309" s="31"/>
    </row>
    <row r="4310" spans="6:18" x14ac:dyDescent="0.25">
      <c r="F4310" s="31"/>
      <c r="G4310" s="31"/>
      <c r="H4310" s="31"/>
      <c r="I4310" s="31"/>
      <c r="J4310" s="31"/>
      <c r="K4310" s="31"/>
      <c r="L4310" s="31"/>
      <c r="M4310" s="31"/>
      <c r="N4310" s="31"/>
      <c r="O4310" s="31"/>
      <c r="P4310" s="31"/>
      <c r="Q4310" s="31"/>
      <c r="R4310" s="31"/>
    </row>
    <row r="4311" spans="6:18" x14ac:dyDescent="0.25">
      <c r="F4311" s="31"/>
      <c r="G4311" s="31"/>
      <c r="H4311" s="31"/>
      <c r="I4311" s="31"/>
      <c r="J4311" s="31"/>
      <c r="K4311" s="31"/>
      <c r="L4311" s="31"/>
      <c r="M4311" s="31"/>
      <c r="N4311" s="31"/>
      <c r="O4311" s="31"/>
      <c r="P4311" s="31"/>
      <c r="Q4311" s="31"/>
      <c r="R4311" s="31"/>
    </row>
    <row r="4312" spans="6:18" x14ac:dyDescent="0.25">
      <c r="F4312" s="31"/>
      <c r="G4312" s="31"/>
      <c r="H4312" s="31"/>
      <c r="I4312" s="31"/>
      <c r="J4312" s="31"/>
      <c r="K4312" s="31"/>
      <c r="L4312" s="31"/>
      <c r="M4312" s="31"/>
      <c r="N4312" s="31"/>
      <c r="O4312" s="31"/>
      <c r="P4312" s="31"/>
      <c r="Q4312" s="31"/>
      <c r="R4312" s="31"/>
    </row>
    <row r="4313" spans="6:18" x14ac:dyDescent="0.25">
      <c r="F4313" s="31"/>
      <c r="G4313" s="31"/>
      <c r="H4313" s="31"/>
      <c r="I4313" s="31"/>
      <c r="J4313" s="31"/>
      <c r="K4313" s="31"/>
      <c r="L4313" s="31"/>
      <c r="M4313" s="31"/>
      <c r="N4313" s="31"/>
      <c r="O4313" s="31"/>
      <c r="P4313" s="31"/>
      <c r="Q4313" s="31"/>
      <c r="R4313" s="31"/>
    </row>
    <row r="4314" spans="6:18" x14ac:dyDescent="0.25">
      <c r="F4314" s="31"/>
      <c r="G4314" s="31"/>
      <c r="H4314" s="31"/>
      <c r="I4314" s="31"/>
      <c r="J4314" s="31"/>
      <c r="K4314" s="31"/>
      <c r="L4314" s="31"/>
      <c r="M4314" s="31"/>
      <c r="N4314" s="31"/>
      <c r="O4314" s="31"/>
      <c r="P4314" s="31"/>
      <c r="Q4314" s="31"/>
      <c r="R4314" s="31"/>
    </row>
    <row r="4315" spans="6:18" x14ac:dyDescent="0.25">
      <c r="F4315" s="31"/>
      <c r="G4315" s="31"/>
      <c r="H4315" s="31"/>
      <c r="I4315" s="31"/>
      <c r="J4315" s="31"/>
      <c r="K4315" s="31"/>
      <c r="L4315" s="31"/>
      <c r="M4315" s="31"/>
      <c r="N4315" s="31"/>
      <c r="O4315" s="31"/>
      <c r="P4315" s="31"/>
      <c r="Q4315" s="31"/>
      <c r="R4315" s="31"/>
    </row>
    <row r="4316" spans="6:18" x14ac:dyDescent="0.25">
      <c r="F4316" s="31"/>
      <c r="G4316" s="31"/>
      <c r="H4316" s="31"/>
      <c r="I4316" s="31"/>
      <c r="J4316" s="31"/>
      <c r="K4316" s="31"/>
      <c r="L4316" s="31"/>
      <c r="M4316" s="31"/>
      <c r="N4316" s="31"/>
      <c r="O4316" s="31"/>
      <c r="P4316" s="31"/>
      <c r="Q4316" s="31"/>
      <c r="R4316" s="31"/>
    </row>
    <row r="4317" spans="6:18" x14ac:dyDescent="0.25">
      <c r="F4317" s="31"/>
      <c r="G4317" s="31"/>
      <c r="H4317" s="31"/>
      <c r="I4317" s="31"/>
      <c r="J4317" s="31"/>
      <c r="K4317" s="31"/>
      <c r="L4317" s="31"/>
      <c r="M4317" s="31"/>
      <c r="N4317" s="31"/>
      <c r="O4317" s="31"/>
      <c r="P4317" s="31"/>
      <c r="Q4317" s="31"/>
      <c r="R4317" s="31"/>
    </row>
    <row r="4318" spans="6:18" x14ac:dyDescent="0.25">
      <c r="F4318" s="31"/>
      <c r="G4318" s="31"/>
      <c r="H4318" s="31"/>
      <c r="I4318" s="31"/>
      <c r="J4318" s="31"/>
      <c r="K4318" s="31"/>
      <c r="L4318" s="31"/>
      <c r="M4318" s="31"/>
      <c r="N4318" s="31"/>
      <c r="O4318" s="31"/>
      <c r="P4318" s="31"/>
      <c r="Q4318" s="31"/>
      <c r="R4318" s="31"/>
    </row>
    <row r="4319" spans="6:18" x14ac:dyDescent="0.25">
      <c r="F4319" s="31"/>
      <c r="G4319" s="31"/>
      <c r="H4319" s="31"/>
      <c r="I4319" s="31"/>
      <c r="J4319" s="31"/>
      <c r="K4319" s="31"/>
      <c r="L4319" s="31"/>
      <c r="M4319" s="31"/>
      <c r="N4319" s="31"/>
      <c r="O4319" s="31"/>
      <c r="P4319" s="31"/>
      <c r="Q4319" s="31"/>
      <c r="R4319" s="31"/>
    </row>
    <row r="4320" spans="6:18" x14ac:dyDescent="0.25">
      <c r="F4320" s="31"/>
      <c r="G4320" s="31"/>
      <c r="H4320" s="31"/>
      <c r="I4320" s="31"/>
      <c r="J4320" s="31"/>
      <c r="K4320" s="31"/>
      <c r="L4320" s="31"/>
      <c r="M4320" s="31"/>
      <c r="N4320" s="31"/>
      <c r="O4320" s="31"/>
      <c r="P4320" s="31"/>
      <c r="Q4320" s="31"/>
      <c r="R4320" s="31"/>
    </row>
    <row r="4321" spans="6:18" x14ac:dyDescent="0.25">
      <c r="F4321" s="31"/>
      <c r="G4321" s="31"/>
      <c r="H4321" s="31"/>
      <c r="I4321" s="31"/>
      <c r="J4321" s="31"/>
      <c r="K4321" s="31"/>
      <c r="L4321" s="31"/>
      <c r="M4321" s="31"/>
      <c r="N4321" s="31"/>
      <c r="O4321" s="31"/>
      <c r="P4321" s="31"/>
      <c r="Q4321" s="31"/>
      <c r="R4321" s="31"/>
    </row>
    <row r="4322" spans="6:18" x14ac:dyDescent="0.25">
      <c r="F4322" s="31"/>
      <c r="G4322" s="31"/>
      <c r="H4322" s="31"/>
      <c r="I4322" s="31"/>
      <c r="J4322" s="31"/>
      <c r="K4322" s="31"/>
      <c r="L4322" s="31"/>
      <c r="M4322" s="31"/>
      <c r="N4322" s="31"/>
      <c r="O4322" s="31"/>
      <c r="P4322" s="31"/>
      <c r="Q4322" s="31"/>
      <c r="R4322" s="31"/>
    </row>
    <row r="4323" spans="6:18" x14ac:dyDescent="0.25">
      <c r="F4323" s="31"/>
      <c r="G4323" s="31"/>
      <c r="H4323" s="31"/>
      <c r="I4323" s="31"/>
      <c r="J4323" s="31"/>
      <c r="K4323" s="31"/>
      <c r="L4323" s="31"/>
      <c r="M4323" s="31"/>
      <c r="N4323" s="31"/>
      <c r="O4323" s="31"/>
      <c r="P4323" s="31"/>
      <c r="Q4323" s="31"/>
      <c r="R4323" s="31"/>
    </row>
    <row r="4324" spans="6:18" x14ac:dyDescent="0.25">
      <c r="F4324" s="31"/>
      <c r="G4324" s="31"/>
      <c r="H4324" s="31"/>
      <c r="I4324" s="31"/>
      <c r="J4324" s="31"/>
      <c r="K4324" s="31"/>
      <c r="L4324" s="31"/>
      <c r="M4324" s="31"/>
      <c r="N4324" s="31"/>
      <c r="O4324" s="31"/>
      <c r="P4324" s="31"/>
      <c r="Q4324" s="31"/>
      <c r="R4324" s="31"/>
    </row>
    <row r="4325" spans="6:18" x14ac:dyDescent="0.25">
      <c r="F4325" s="31"/>
      <c r="G4325" s="31"/>
      <c r="H4325" s="31"/>
      <c r="I4325" s="31"/>
      <c r="J4325" s="31"/>
      <c r="K4325" s="31"/>
      <c r="L4325" s="31"/>
      <c r="M4325" s="31"/>
      <c r="N4325" s="31"/>
      <c r="O4325" s="31"/>
      <c r="P4325" s="31"/>
      <c r="Q4325" s="31"/>
      <c r="R4325" s="31"/>
    </row>
    <row r="4326" spans="6:18" x14ac:dyDescent="0.25">
      <c r="F4326" s="31"/>
      <c r="G4326" s="31"/>
      <c r="H4326" s="31"/>
      <c r="I4326" s="31"/>
      <c r="J4326" s="31"/>
      <c r="K4326" s="31"/>
      <c r="L4326" s="31"/>
      <c r="M4326" s="31"/>
      <c r="N4326" s="31"/>
      <c r="O4326" s="31"/>
      <c r="P4326" s="31"/>
      <c r="Q4326" s="31"/>
      <c r="R4326" s="31"/>
    </row>
    <row r="4327" spans="6:18" x14ac:dyDescent="0.25">
      <c r="F4327" s="31"/>
      <c r="G4327" s="31"/>
      <c r="H4327" s="31"/>
      <c r="I4327" s="31"/>
      <c r="J4327" s="31"/>
      <c r="K4327" s="31"/>
      <c r="L4327" s="31"/>
      <c r="M4327" s="31"/>
      <c r="N4327" s="31"/>
      <c r="O4327" s="31"/>
      <c r="P4327" s="31"/>
      <c r="Q4327" s="31"/>
      <c r="R4327" s="31"/>
    </row>
    <row r="4328" spans="6:18" x14ac:dyDescent="0.25">
      <c r="F4328" s="31"/>
      <c r="G4328" s="31"/>
      <c r="H4328" s="31"/>
      <c r="I4328" s="31"/>
      <c r="J4328" s="31"/>
      <c r="K4328" s="31"/>
      <c r="L4328" s="31"/>
      <c r="M4328" s="31"/>
      <c r="N4328" s="31"/>
      <c r="O4328" s="31"/>
      <c r="P4328" s="31"/>
      <c r="Q4328" s="31"/>
      <c r="R4328" s="31"/>
    </row>
    <row r="4329" spans="6:18" x14ac:dyDescent="0.25">
      <c r="F4329" s="31"/>
      <c r="G4329" s="31"/>
      <c r="H4329" s="31"/>
      <c r="I4329" s="31"/>
      <c r="J4329" s="31"/>
      <c r="K4329" s="31"/>
      <c r="L4329" s="31"/>
      <c r="M4329" s="31"/>
      <c r="N4329" s="31"/>
      <c r="O4329" s="31"/>
      <c r="P4329" s="31"/>
      <c r="Q4329" s="31"/>
      <c r="R4329" s="31"/>
    </row>
    <row r="4330" spans="6:18" x14ac:dyDescent="0.25">
      <c r="F4330" s="31"/>
      <c r="G4330" s="31"/>
      <c r="H4330" s="31"/>
      <c r="I4330" s="31"/>
      <c r="J4330" s="31"/>
      <c r="K4330" s="31"/>
      <c r="L4330" s="31"/>
      <c r="M4330" s="31"/>
      <c r="N4330" s="31"/>
      <c r="O4330" s="31"/>
      <c r="P4330" s="31"/>
      <c r="Q4330" s="31"/>
      <c r="R4330" s="31"/>
    </row>
    <row r="4331" spans="6:18" x14ac:dyDescent="0.25">
      <c r="F4331" s="31"/>
      <c r="G4331" s="31"/>
      <c r="H4331" s="31"/>
      <c r="I4331" s="31"/>
      <c r="J4331" s="31"/>
      <c r="K4331" s="31"/>
      <c r="L4331" s="31"/>
      <c r="M4331" s="31"/>
      <c r="N4331" s="31"/>
      <c r="O4331" s="31"/>
      <c r="P4331" s="31"/>
      <c r="Q4331" s="31"/>
      <c r="R4331" s="31"/>
    </row>
    <row r="4332" spans="6:18" x14ac:dyDescent="0.25">
      <c r="F4332" s="31"/>
      <c r="G4332" s="31"/>
      <c r="H4332" s="31"/>
      <c r="I4332" s="31"/>
      <c r="J4332" s="31"/>
      <c r="K4332" s="31"/>
      <c r="L4332" s="31"/>
      <c r="M4332" s="31"/>
      <c r="N4332" s="31"/>
      <c r="O4332" s="31"/>
      <c r="P4332" s="31"/>
      <c r="Q4332" s="31"/>
      <c r="R4332" s="31"/>
    </row>
    <row r="4333" spans="6:18" x14ac:dyDescent="0.25">
      <c r="F4333" s="31"/>
      <c r="G4333" s="31"/>
      <c r="H4333" s="31"/>
      <c r="I4333" s="31"/>
      <c r="J4333" s="31"/>
      <c r="K4333" s="31"/>
      <c r="L4333" s="31"/>
      <c r="M4333" s="31"/>
      <c r="N4333" s="31"/>
      <c r="O4333" s="31"/>
      <c r="P4333" s="31"/>
      <c r="Q4333" s="31"/>
      <c r="R4333" s="31"/>
    </row>
    <row r="4334" spans="6:18" x14ac:dyDescent="0.25">
      <c r="F4334" s="31"/>
      <c r="G4334" s="31"/>
      <c r="H4334" s="31"/>
      <c r="I4334" s="31"/>
      <c r="J4334" s="31"/>
      <c r="K4334" s="31"/>
      <c r="L4334" s="31"/>
      <c r="M4334" s="31"/>
      <c r="N4334" s="31"/>
      <c r="O4334" s="31"/>
      <c r="P4334" s="31"/>
      <c r="Q4334" s="31"/>
      <c r="R4334" s="31"/>
    </row>
    <row r="4335" spans="6:18" x14ac:dyDescent="0.25">
      <c r="F4335" s="31"/>
      <c r="G4335" s="31"/>
      <c r="H4335" s="31"/>
      <c r="I4335" s="31"/>
      <c r="J4335" s="31"/>
      <c r="K4335" s="31"/>
      <c r="L4335" s="31"/>
      <c r="M4335" s="31"/>
      <c r="N4335" s="31"/>
      <c r="O4335" s="31"/>
      <c r="P4335" s="31"/>
      <c r="Q4335" s="31"/>
      <c r="R4335" s="31"/>
    </row>
    <row r="4336" spans="6:18" x14ac:dyDescent="0.25">
      <c r="F4336" s="31"/>
      <c r="G4336" s="31"/>
      <c r="H4336" s="31"/>
      <c r="I4336" s="31"/>
      <c r="J4336" s="31"/>
      <c r="K4336" s="31"/>
      <c r="L4336" s="31"/>
      <c r="M4336" s="31"/>
      <c r="N4336" s="31"/>
      <c r="O4336" s="31"/>
      <c r="P4336" s="31"/>
      <c r="Q4336" s="31"/>
      <c r="R4336" s="31"/>
    </row>
    <row r="4337" spans="6:18" x14ac:dyDescent="0.25">
      <c r="F4337" s="31"/>
      <c r="G4337" s="31"/>
      <c r="H4337" s="31"/>
      <c r="I4337" s="31"/>
      <c r="J4337" s="31"/>
      <c r="K4337" s="31"/>
      <c r="L4337" s="31"/>
      <c r="M4337" s="31"/>
      <c r="N4337" s="31"/>
      <c r="O4337" s="31"/>
      <c r="P4337" s="31"/>
      <c r="Q4337" s="31"/>
      <c r="R4337" s="31"/>
    </row>
    <row r="4338" spans="6:18" x14ac:dyDescent="0.25">
      <c r="F4338" s="31"/>
      <c r="G4338" s="31"/>
      <c r="H4338" s="31"/>
      <c r="I4338" s="31"/>
      <c r="J4338" s="31"/>
      <c r="K4338" s="31"/>
      <c r="L4338" s="31"/>
      <c r="M4338" s="31"/>
      <c r="N4338" s="31"/>
      <c r="O4338" s="31"/>
      <c r="P4338" s="31"/>
      <c r="Q4338" s="31"/>
      <c r="R4338" s="31"/>
    </row>
    <row r="4339" spans="6:18" x14ac:dyDescent="0.25">
      <c r="F4339" s="31"/>
      <c r="G4339" s="31"/>
      <c r="H4339" s="31"/>
      <c r="I4339" s="31"/>
      <c r="J4339" s="31"/>
      <c r="K4339" s="31"/>
      <c r="L4339" s="31"/>
      <c r="M4339" s="31"/>
      <c r="N4339" s="31"/>
      <c r="O4339" s="31"/>
      <c r="P4339" s="31"/>
      <c r="Q4339" s="31"/>
      <c r="R4339" s="31"/>
    </row>
    <row r="4340" spans="6:18" x14ac:dyDescent="0.25">
      <c r="F4340" s="31"/>
      <c r="G4340" s="31"/>
      <c r="H4340" s="31"/>
      <c r="I4340" s="31"/>
      <c r="J4340" s="31"/>
      <c r="K4340" s="31"/>
      <c r="L4340" s="31"/>
      <c r="M4340" s="31"/>
      <c r="N4340" s="31"/>
      <c r="O4340" s="31"/>
      <c r="P4340" s="31"/>
      <c r="Q4340" s="31"/>
      <c r="R4340" s="31"/>
    </row>
    <row r="4341" spans="6:18" x14ac:dyDescent="0.25">
      <c r="F4341" s="31"/>
      <c r="G4341" s="31"/>
      <c r="H4341" s="31"/>
      <c r="I4341" s="31"/>
      <c r="J4341" s="31"/>
      <c r="K4341" s="31"/>
      <c r="L4341" s="31"/>
      <c r="M4341" s="31"/>
      <c r="N4341" s="31"/>
      <c r="O4341" s="31"/>
      <c r="P4341" s="31"/>
      <c r="Q4341" s="31"/>
      <c r="R4341" s="31"/>
    </row>
    <row r="4342" spans="6:18" x14ac:dyDescent="0.25">
      <c r="F4342" s="31"/>
      <c r="G4342" s="31"/>
      <c r="H4342" s="31"/>
      <c r="I4342" s="31"/>
      <c r="J4342" s="31"/>
      <c r="K4342" s="31"/>
      <c r="L4342" s="31"/>
      <c r="M4342" s="31"/>
      <c r="N4342" s="31"/>
      <c r="O4342" s="31"/>
      <c r="P4342" s="31"/>
      <c r="Q4342" s="31"/>
      <c r="R4342" s="31"/>
    </row>
    <row r="4343" spans="6:18" x14ac:dyDescent="0.25">
      <c r="F4343" s="31"/>
      <c r="G4343" s="31"/>
      <c r="H4343" s="31"/>
      <c r="I4343" s="31"/>
      <c r="J4343" s="31"/>
      <c r="K4343" s="31"/>
      <c r="L4343" s="31"/>
      <c r="M4343" s="31"/>
      <c r="N4343" s="31"/>
      <c r="O4343" s="31"/>
      <c r="P4343" s="31"/>
      <c r="Q4343" s="31"/>
      <c r="R4343" s="31"/>
    </row>
    <row r="4344" spans="6:18" x14ac:dyDescent="0.25">
      <c r="F4344" s="31"/>
      <c r="G4344" s="31"/>
      <c r="H4344" s="31"/>
      <c r="I4344" s="31"/>
      <c r="J4344" s="31"/>
      <c r="K4344" s="31"/>
      <c r="L4344" s="31"/>
      <c r="M4344" s="31"/>
      <c r="N4344" s="31"/>
      <c r="O4344" s="31"/>
      <c r="P4344" s="31"/>
      <c r="Q4344" s="31"/>
      <c r="R4344" s="31"/>
    </row>
    <row r="4345" spans="6:18" x14ac:dyDescent="0.25">
      <c r="F4345" s="31"/>
      <c r="G4345" s="31"/>
      <c r="H4345" s="31"/>
      <c r="I4345" s="31"/>
      <c r="J4345" s="31"/>
      <c r="K4345" s="31"/>
      <c r="L4345" s="31"/>
      <c r="M4345" s="31"/>
      <c r="N4345" s="31"/>
      <c r="O4345" s="31"/>
      <c r="P4345" s="31"/>
      <c r="Q4345" s="31"/>
      <c r="R4345" s="31"/>
    </row>
    <row r="4346" spans="6:18" x14ac:dyDescent="0.25">
      <c r="F4346" s="31"/>
      <c r="G4346" s="31"/>
      <c r="H4346" s="31"/>
      <c r="I4346" s="31"/>
      <c r="J4346" s="31"/>
      <c r="K4346" s="31"/>
      <c r="L4346" s="31"/>
      <c r="M4346" s="31"/>
      <c r="N4346" s="31"/>
      <c r="O4346" s="31"/>
      <c r="P4346" s="31"/>
      <c r="Q4346" s="31"/>
      <c r="R4346" s="31"/>
    </row>
    <row r="4347" spans="6:18" x14ac:dyDescent="0.25">
      <c r="F4347" s="31"/>
      <c r="G4347" s="31"/>
      <c r="H4347" s="31"/>
      <c r="I4347" s="31"/>
      <c r="J4347" s="31"/>
      <c r="K4347" s="31"/>
      <c r="L4347" s="31"/>
      <c r="M4347" s="31"/>
      <c r="N4347" s="31"/>
      <c r="O4347" s="31"/>
      <c r="P4347" s="31"/>
      <c r="Q4347" s="31"/>
      <c r="R4347" s="31"/>
    </row>
    <row r="4348" spans="6:18" x14ac:dyDescent="0.25">
      <c r="F4348" s="31"/>
      <c r="G4348" s="31"/>
      <c r="H4348" s="31"/>
      <c r="I4348" s="31"/>
      <c r="J4348" s="31"/>
      <c r="K4348" s="31"/>
      <c r="L4348" s="31"/>
      <c r="M4348" s="31"/>
      <c r="N4348" s="31"/>
      <c r="O4348" s="31"/>
      <c r="P4348" s="31"/>
      <c r="Q4348" s="31"/>
      <c r="R4348" s="31"/>
    </row>
    <row r="4349" spans="6:18" x14ac:dyDescent="0.25">
      <c r="F4349" s="31"/>
      <c r="G4349" s="31"/>
      <c r="H4349" s="31"/>
      <c r="I4349" s="31"/>
      <c r="J4349" s="31"/>
      <c r="K4349" s="31"/>
      <c r="L4349" s="31"/>
      <c r="M4349" s="31"/>
      <c r="N4349" s="31"/>
      <c r="O4349" s="31"/>
      <c r="P4349" s="31"/>
      <c r="Q4349" s="31"/>
      <c r="R4349" s="31"/>
    </row>
    <row r="4350" spans="6:18" x14ac:dyDescent="0.25">
      <c r="F4350" s="31"/>
      <c r="G4350" s="31"/>
      <c r="H4350" s="31"/>
      <c r="I4350" s="31"/>
      <c r="J4350" s="31"/>
      <c r="K4350" s="31"/>
      <c r="L4350" s="31"/>
      <c r="M4350" s="31"/>
      <c r="N4350" s="31"/>
      <c r="O4350" s="31"/>
      <c r="P4350" s="31"/>
      <c r="Q4350" s="31"/>
      <c r="R4350" s="31"/>
    </row>
    <row r="4351" spans="6:18" x14ac:dyDescent="0.25">
      <c r="F4351" s="31"/>
      <c r="G4351" s="31"/>
      <c r="H4351" s="31"/>
      <c r="I4351" s="31"/>
      <c r="J4351" s="31"/>
      <c r="K4351" s="31"/>
      <c r="L4351" s="31"/>
      <c r="M4351" s="31"/>
      <c r="N4351" s="31"/>
      <c r="O4351" s="31"/>
      <c r="P4351" s="31"/>
      <c r="Q4351" s="31"/>
      <c r="R4351" s="31"/>
    </row>
    <row r="4352" spans="6:18" x14ac:dyDescent="0.25">
      <c r="F4352" s="31"/>
      <c r="G4352" s="31"/>
      <c r="H4352" s="31"/>
      <c r="I4352" s="31"/>
      <c r="J4352" s="31"/>
      <c r="K4352" s="31"/>
      <c r="L4352" s="31"/>
      <c r="M4352" s="31"/>
      <c r="N4352" s="31"/>
      <c r="O4352" s="31"/>
      <c r="P4352" s="31"/>
      <c r="Q4352" s="31"/>
      <c r="R4352" s="31"/>
    </row>
    <row r="4353" spans="6:18" x14ac:dyDescent="0.25">
      <c r="F4353" s="31"/>
      <c r="G4353" s="31"/>
      <c r="H4353" s="31"/>
      <c r="I4353" s="31"/>
      <c r="J4353" s="31"/>
      <c r="K4353" s="31"/>
      <c r="L4353" s="31"/>
      <c r="M4353" s="31"/>
      <c r="N4353" s="31"/>
      <c r="O4353" s="31"/>
      <c r="P4353" s="31"/>
      <c r="Q4353" s="31"/>
      <c r="R4353" s="31"/>
    </row>
    <row r="4354" spans="6:18" x14ac:dyDescent="0.25">
      <c r="F4354" s="31"/>
      <c r="G4354" s="31"/>
      <c r="H4354" s="31"/>
      <c r="I4354" s="31"/>
      <c r="J4354" s="31"/>
      <c r="K4354" s="31"/>
      <c r="L4354" s="31"/>
      <c r="M4354" s="31"/>
      <c r="N4354" s="31"/>
      <c r="O4354" s="31"/>
      <c r="P4354" s="31"/>
      <c r="Q4354" s="31"/>
      <c r="R4354" s="31"/>
    </row>
    <row r="4355" spans="6:18" x14ac:dyDescent="0.25">
      <c r="F4355" s="31"/>
      <c r="G4355" s="31"/>
      <c r="H4355" s="31"/>
      <c r="I4355" s="31"/>
      <c r="J4355" s="31"/>
      <c r="K4355" s="31"/>
      <c r="L4355" s="31"/>
      <c r="M4355" s="31"/>
      <c r="N4355" s="31"/>
      <c r="O4355" s="31"/>
      <c r="P4355" s="31"/>
      <c r="Q4355" s="31"/>
      <c r="R4355" s="31"/>
    </row>
    <row r="4356" spans="6:18" x14ac:dyDescent="0.25">
      <c r="F4356" s="31"/>
      <c r="G4356" s="31"/>
      <c r="H4356" s="31"/>
      <c r="I4356" s="31"/>
      <c r="J4356" s="31"/>
      <c r="K4356" s="31"/>
      <c r="L4356" s="31"/>
      <c r="M4356" s="31"/>
      <c r="N4356" s="31"/>
      <c r="O4356" s="31"/>
      <c r="P4356" s="31"/>
      <c r="Q4356" s="31"/>
      <c r="R4356" s="31"/>
    </row>
    <row r="4357" spans="6:18" x14ac:dyDescent="0.25">
      <c r="F4357" s="31"/>
      <c r="G4357" s="31"/>
      <c r="H4357" s="31"/>
      <c r="I4357" s="31"/>
      <c r="J4357" s="31"/>
      <c r="K4357" s="31"/>
      <c r="L4357" s="31"/>
      <c r="M4357" s="31"/>
      <c r="N4357" s="31"/>
      <c r="O4357" s="31"/>
      <c r="P4357" s="31"/>
      <c r="Q4357" s="31"/>
      <c r="R4357" s="31"/>
    </row>
    <row r="4358" spans="6:18" x14ac:dyDescent="0.25">
      <c r="F4358" s="31"/>
      <c r="G4358" s="31"/>
      <c r="H4358" s="31"/>
      <c r="I4358" s="31"/>
      <c r="J4358" s="31"/>
      <c r="K4358" s="31"/>
      <c r="L4358" s="31"/>
      <c r="M4358" s="31"/>
      <c r="N4358" s="31"/>
      <c r="O4358" s="31"/>
      <c r="P4358" s="31"/>
      <c r="Q4358" s="31"/>
      <c r="R4358" s="31"/>
    </row>
    <row r="4359" spans="6:18" x14ac:dyDescent="0.25">
      <c r="F4359" s="31"/>
      <c r="G4359" s="31"/>
      <c r="H4359" s="31"/>
      <c r="I4359" s="31"/>
      <c r="J4359" s="31"/>
      <c r="K4359" s="31"/>
      <c r="L4359" s="31"/>
      <c r="M4359" s="31"/>
      <c r="N4359" s="31"/>
      <c r="O4359" s="31"/>
      <c r="P4359" s="31"/>
      <c r="Q4359" s="31"/>
      <c r="R4359" s="31"/>
    </row>
    <row r="4360" spans="6:18" x14ac:dyDescent="0.25">
      <c r="F4360" s="31"/>
      <c r="G4360" s="31"/>
      <c r="H4360" s="31"/>
      <c r="I4360" s="31"/>
      <c r="J4360" s="31"/>
      <c r="K4360" s="31"/>
      <c r="L4360" s="31"/>
      <c r="M4360" s="31"/>
      <c r="N4360" s="31"/>
      <c r="O4360" s="31"/>
      <c r="P4360" s="31"/>
      <c r="Q4360" s="31"/>
      <c r="R4360" s="31"/>
    </row>
    <row r="4361" spans="6:18" x14ac:dyDescent="0.25">
      <c r="F4361" s="31"/>
      <c r="G4361" s="31"/>
      <c r="H4361" s="31"/>
      <c r="I4361" s="31"/>
      <c r="J4361" s="31"/>
      <c r="K4361" s="31"/>
      <c r="L4361" s="31"/>
      <c r="M4361" s="31"/>
      <c r="N4361" s="31"/>
      <c r="O4361" s="31"/>
      <c r="P4361" s="31"/>
      <c r="Q4361" s="31"/>
      <c r="R4361" s="31"/>
    </row>
    <row r="4362" spans="6:18" x14ac:dyDescent="0.25">
      <c r="F4362" s="31"/>
      <c r="G4362" s="31"/>
      <c r="H4362" s="31"/>
      <c r="I4362" s="31"/>
      <c r="J4362" s="31"/>
      <c r="K4362" s="31"/>
      <c r="L4362" s="31"/>
      <c r="M4362" s="31"/>
      <c r="N4362" s="31"/>
      <c r="O4362" s="31"/>
      <c r="P4362" s="31"/>
      <c r="Q4362" s="31"/>
      <c r="R4362" s="31"/>
    </row>
    <row r="4363" spans="6:18" x14ac:dyDescent="0.25">
      <c r="F4363" s="31"/>
      <c r="G4363" s="31"/>
      <c r="H4363" s="31"/>
      <c r="I4363" s="31"/>
      <c r="J4363" s="31"/>
      <c r="K4363" s="31"/>
      <c r="L4363" s="31"/>
      <c r="M4363" s="31"/>
      <c r="N4363" s="31"/>
      <c r="O4363" s="31"/>
      <c r="P4363" s="31"/>
      <c r="Q4363" s="31"/>
      <c r="R4363" s="31"/>
    </row>
    <row r="4364" spans="6:18" x14ac:dyDescent="0.25">
      <c r="F4364" s="31"/>
      <c r="G4364" s="31"/>
      <c r="H4364" s="31"/>
      <c r="I4364" s="31"/>
      <c r="J4364" s="31"/>
      <c r="K4364" s="31"/>
      <c r="L4364" s="31"/>
      <c r="M4364" s="31"/>
      <c r="N4364" s="31"/>
      <c r="O4364" s="31"/>
      <c r="P4364" s="31"/>
      <c r="Q4364" s="31"/>
      <c r="R4364" s="31"/>
    </row>
    <row r="4365" spans="6:18" x14ac:dyDescent="0.25">
      <c r="F4365" s="31"/>
      <c r="G4365" s="31"/>
      <c r="H4365" s="31"/>
      <c r="I4365" s="31"/>
      <c r="J4365" s="31"/>
      <c r="K4365" s="31"/>
      <c r="L4365" s="31"/>
      <c r="M4365" s="31"/>
      <c r="N4365" s="31"/>
      <c r="O4365" s="31"/>
      <c r="P4365" s="31"/>
      <c r="Q4365" s="31"/>
      <c r="R4365" s="31"/>
    </row>
    <row r="4366" spans="6:18" x14ac:dyDescent="0.25">
      <c r="F4366" s="31"/>
      <c r="G4366" s="31"/>
      <c r="H4366" s="31"/>
      <c r="I4366" s="31"/>
      <c r="J4366" s="31"/>
      <c r="K4366" s="31"/>
      <c r="L4366" s="31"/>
      <c r="M4366" s="31"/>
      <c r="N4366" s="31"/>
      <c r="O4366" s="31"/>
      <c r="P4366" s="31"/>
      <c r="Q4366" s="31"/>
      <c r="R4366" s="31"/>
    </row>
    <row r="4367" spans="6:18" x14ac:dyDescent="0.25">
      <c r="F4367" s="31"/>
      <c r="G4367" s="31"/>
      <c r="H4367" s="31"/>
      <c r="I4367" s="31"/>
      <c r="J4367" s="31"/>
      <c r="K4367" s="31"/>
      <c r="L4367" s="31"/>
      <c r="M4367" s="31"/>
      <c r="N4367" s="31"/>
      <c r="O4367" s="31"/>
      <c r="P4367" s="31"/>
      <c r="Q4367" s="31"/>
      <c r="R4367" s="31"/>
    </row>
    <row r="4368" spans="6:18" x14ac:dyDescent="0.25">
      <c r="F4368" s="31"/>
      <c r="G4368" s="31"/>
      <c r="H4368" s="31"/>
      <c r="I4368" s="31"/>
      <c r="J4368" s="31"/>
      <c r="K4368" s="31"/>
      <c r="L4368" s="31"/>
      <c r="M4368" s="31"/>
      <c r="N4368" s="31"/>
      <c r="O4368" s="31"/>
      <c r="P4368" s="31"/>
      <c r="Q4368" s="31"/>
      <c r="R4368" s="31"/>
    </row>
    <row r="4369" spans="6:18" x14ac:dyDescent="0.25">
      <c r="F4369" s="31"/>
      <c r="G4369" s="31"/>
      <c r="H4369" s="31"/>
      <c r="I4369" s="31"/>
      <c r="J4369" s="31"/>
      <c r="K4369" s="31"/>
      <c r="L4369" s="31"/>
      <c r="M4369" s="31"/>
      <c r="N4369" s="31"/>
      <c r="O4369" s="31"/>
      <c r="P4369" s="31"/>
      <c r="Q4369" s="31"/>
      <c r="R4369" s="31"/>
    </row>
    <row r="4370" spans="6:18" x14ac:dyDescent="0.25">
      <c r="F4370" s="31"/>
      <c r="G4370" s="31"/>
      <c r="H4370" s="31"/>
      <c r="I4370" s="31"/>
      <c r="J4370" s="31"/>
      <c r="K4370" s="31"/>
      <c r="L4370" s="31"/>
      <c r="M4370" s="31"/>
      <c r="N4370" s="31"/>
      <c r="O4370" s="31"/>
      <c r="P4370" s="31"/>
      <c r="Q4370" s="31"/>
      <c r="R4370" s="31"/>
    </row>
    <row r="4371" spans="6:18" x14ac:dyDescent="0.25">
      <c r="F4371" s="31"/>
      <c r="G4371" s="31"/>
      <c r="H4371" s="31"/>
      <c r="I4371" s="31"/>
      <c r="J4371" s="31"/>
      <c r="K4371" s="31"/>
      <c r="L4371" s="31"/>
      <c r="M4371" s="31"/>
      <c r="N4371" s="31"/>
      <c r="O4371" s="31"/>
      <c r="P4371" s="31"/>
      <c r="Q4371" s="31"/>
      <c r="R4371" s="31"/>
    </row>
    <row r="4372" spans="6:18" x14ac:dyDescent="0.25">
      <c r="F4372" s="31"/>
      <c r="G4372" s="31"/>
      <c r="H4372" s="31"/>
      <c r="I4372" s="31"/>
      <c r="J4372" s="31"/>
      <c r="K4372" s="31"/>
      <c r="L4372" s="31"/>
      <c r="M4372" s="31"/>
      <c r="N4372" s="31"/>
      <c r="O4372" s="31"/>
      <c r="P4372" s="31"/>
      <c r="Q4372" s="31"/>
      <c r="R4372" s="31"/>
    </row>
    <row r="4373" spans="6:18" x14ac:dyDescent="0.25">
      <c r="F4373" s="31"/>
      <c r="G4373" s="31"/>
      <c r="H4373" s="31"/>
      <c r="I4373" s="31"/>
      <c r="J4373" s="31"/>
      <c r="K4373" s="31"/>
      <c r="L4373" s="31"/>
      <c r="M4373" s="31"/>
      <c r="N4373" s="31"/>
      <c r="O4373" s="31"/>
      <c r="P4373" s="31"/>
      <c r="Q4373" s="31"/>
      <c r="R4373" s="31"/>
    </row>
    <row r="4374" spans="6:18" x14ac:dyDescent="0.25">
      <c r="F4374" s="31"/>
      <c r="G4374" s="31"/>
      <c r="H4374" s="31"/>
      <c r="I4374" s="31"/>
      <c r="J4374" s="31"/>
      <c r="K4374" s="31"/>
      <c r="L4374" s="31"/>
      <c r="M4374" s="31"/>
      <c r="N4374" s="31"/>
      <c r="O4374" s="31"/>
      <c r="P4374" s="31"/>
      <c r="Q4374" s="31"/>
      <c r="R4374" s="31"/>
    </row>
    <row r="4375" spans="6:18" x14ac:dyDescent="0.25">
      <c r="F4375" s="31"/>
      <c r="G4375" s="31"/>
      <c r="H4375" s="31"/>
      <c r="I4375" s="31"/>
      <c r="J4375" s="31"/>
      <c r="K4375" s="31"/>
      <c r="L4375" s="31"/>
      <c r="M4375" s="31"/>
      <c r="N4375" s="31"/>
      <c r="O4375" s="31"/>
      <c r="P4375" s="31"/>
      <c r="Q4375" s="31"/>
      <c r="R4375" s="31"/>
    </row>
    <row r="4376" spans="6:18" x14ac:dyDescent="0.25">
      <c r="F4376" s="31"/>
      <c r="G4376" s="31"/>
      <c r="H4376" s="31"/>
      <c r="I4376" s="31"/>
      <c r="J4376" s="31"/>
      <c r="K4376" s="31"/>
      <c r="L4376" s="31"/>
      <c r="M4376" s="31"/>
      <c r="N4376" s="31"/>
      <c r="O4376" s="31"/>
      <c r="P4376" s="31"/>
      <c r="Q4376" s="31"/>
      <c r="R4376" s="31"/>
    </row>
    <row r="4377" spans="6:18" x14ac:dyDescent="0.25">
      <c r="F4377" s="31"/>
      <c r="G4377" s="31"/>
      <c r="H4377" s="31"/>
      <c r="I4377" s="31"/>
      <c r="J4377" s="31"/>
      <c r="K4377" s="31"/>
      <c r="L4377" s="31"/>
      <c r="M4377" s="31"/>
      <c r="N4377" s="31"/>
      <c r="O4377" s="31"/>
      <c r="P4377" s="31"/>
      <c r="Q4377" s="31"/>
      <c r="R4377" s="31"/>
    </row>
    <row r="4378" spans="6:18" x14ac:dyDescent="0.25">
      <c r="F4378" s="31"/>
      <c r="G4378" s="31"/>
      <c r="H4378" s="31"/>
      <c r="I4378" s="31"/>
      <c r="J4378" s="31"/>
      <c r="K4378" s="31"/>
      <c r="L4378" s="31"/>
      <c r="M4378" s="31"/>
      <c r="N4378" s="31"/>
      <c r="O4378" s="31"/>
      <c r="P4378" s="31"/>
      <c r="Q4378" s="31"/>
      <c r="R4378" s="31"/>
    </row>
    <row r="4379" spans="6:18" x14ac:dyDescent="0.25">
      <c r="F4379" s="31"/>
      <c r="G4379" s="31"/>
      <c r="H4379" s="31"/>
      <c r="I4379" s="31"/>
      <c r="J4379" s="31"/>
      <c r="K4379" s="31"/>
      <c r="L4379" s="31"/>
      <c r="M4379" s="31"/>
      <c r="N4379" s="31"/>
      <c r="O4379" s="31"/>
      <c r="P4379" s="31"/>
      <c r="Q4379" s="31"/>
      <c r="R4379" s="31"/>
    </row>
    <row r="4380" spans="6:18" x14ac:dyDescent="0.25">
      <c r="F4380" s="31"/>
      <c r="G4380" s="31"/>
      <c r="H4380" s="31"/>
      <c r="I4380" s="31"/>
      <c r="J4380" s="31"/>
      <c r="K4380" s="31"/>
      <c r="L4380" s="31"/>
      <c r="M4380" s="31"/>
      <c r="N4380" s="31"/>
      <c r="O4380" s="31"/>
      <c r="P4380" s="31"/>
      <c r="Q4380" s="31"/>
      <c r="R4380" s="31"/>
    </row>
    <row r="4381" spans="6:18" x14ac:dyDescent="0.25">
      <c r="F4381" s="31"/>
      <c r="G4381" s="31"/>
      <c r="H4381" s="31"/>
      <c r="I4381" s="31"/>
      <c r="J4381" s="31"/>
      <c r="K4381" s="31"/>
      <c r="L4381" s="31"/>
      <c r="M4381" s="31"/>
      <c r="N4381" s="31"/>
      <c r="O4381" s="31"/>
      <c r="P4381" s="31"/>
      <c r="Q4381" s="31"/>
      <c r="R4381" s="31"/>
    </row>
    <row r="4382" spans="6:18" x14ac:dyDescent="0.25">
      <c r="F4382" s="31"/>
      <c r="G4382" s="31"/>
      <c r="H4382" s="31"/>
      <c r="I4382" s="31"/>
      <c r="J4382" s="31"/>
      <c r="K4382" s="31"/>
      <c r="L4382" s="31"/>
      <c r="M4382" s="31"/>
      <c r="N4382" s="31"/>
      <c r="O4382" s="31"/>
      <c r="P4382" s="31"/>
      <c r="Q4382" s="31"/>
      <c r="R4382" s="31"/>
    </row>
    <row r="4383" spans="6:18" x14ac:dyDescent="0.25">
      <c r="F4383" s="31"/>
      <c r="G4383" s="31"/>
      <c r="H4383" s="31"/>
      <c r="I4383" s="31"/>
      <c r="J4383" s="31"/>
      <c r="K4383" s="31"/>
      <c r="L4383" s="31"/>
      <c r="M4383" s="31"/>
      <c r="N4383" s="31"/>
      <c r="O4383" s="31"/>
      <c r="P4383" s="31"/>
      <c r="Q4383" s="31"/>
      <c r="R4383" s="31"/>
    </row>
    <row r="4384" spans="6:18" x14ac:dyDescent="0.25">
      <c r="F4384" s="31"/>
      <c r="G4384" s="31"/>
      <c r="H4384" s="31"/>
      <c r="I4384" s="31"/>
      <c r="J4384" s="31"/>
      <c r="K4384" s="31"/>
      <c r="L4384" s="31"/>
      <c r="M4384" s="31"/>
      <c r="N4384" s="31"/>
      <c r="O4384" s="31"/>
      <c r="P4384" s="31"/>
      <c r="Q4384" s="31"/>
      <c r="R4384" s="31"/>
    </row>
    <row r="4385" spans="6:18" x14ac:dyDescent="0.25">
      <c r="F4385" s="31"/>
      <c r="G4385" s="31"/>
      <c r="H4385" s="31"/>
      <c r="I4385" s="31"/>
      <c r="J4385" s="31"/>
      <c r="K4385" s="31"/>
      <c r="L4385" s="31"/>
      <c r="M4385" s="31"/>
      <c r="N4385" s="31"/>
      <c r="O4385" s="31"/>
      <c r="P4385" s="31"/>
      <c r="Q4385" s="31"/>
      <c r="R4385" s="31"/>
    </row>
    <row r="4386" spans="6:18" x14ac:dyDescent="0.25">
      <c r="F4386" s="31"/>
      <c r="G4386" s="31"/>
      <c r="H4386" s="31"/>
      <c r="I4386" s="31"/>
      <c r="J4386" s="31"/>
      <c r="K4386" s="31"/>
      <c r="L4386" s="31"/>
      <c r="M4386" s="31"/>
      <c r="N4386" s="31"/>
      <c r="O4386" s="31"/>
      <c r="P4386" s="31"/>
      <c r="Q4386" s="31"/>
      <c r="R4386" s="31"/>
    </row>
    <row r="4387" spans="6:18" x14ac:dyDescent="0.25">
      <c r="F4387" s="31"/>
      <c r="G4387" s="31"/>
      <c r="H4387" s="31"/>
      <c r="I4387" s="31"/>
      <c r="J4387" s="31"/>
      <c r="K4387" s="31"/>
      <c r="L4387" s="31"/>
      <c r="M4387" s="31"/>
      <c r="N4387" s="31"/>
      <c r="O4387" s="31"/>
      <c r="P4387" s="31"/>
      <c r="Q4387" s="31"/>
      <c r="R4387" s="31"/>
    </row>
    <row r="4388" spans="6:18" x14ac:dyDescent="0.25">
      <c r="F4388" s="31"/>
      <c r="G4388" s="31"/>
      <c r="H4388" s="31"/>
      <c r="I4388" s="31"/>
      <c r="J4388" s="31"/>
      <c r="K4388" s="31"/>
      <c r="L4388" s="31"/>
      <c r="M4388" s="31"/>
      <c r="N4388" s="31"/>
      <c r="O4388" s="31"/>
      <c r="P4388" s="31"/>
      <c r="Q4388" s="31"/>
      <c r="R4388" s="31"/>
    </row>
    <row r="4389" spans="6:18" x14ac:dyDescent="0.25">
      <c r="F4389" s="31"/>
      <c r="G4389" s="31"/>
      <c r="H4389" s="31"/>
      <c r="I4389" s="31"/>
      <c r="J4389" s="31"/>
      <c r="K4389" s="31"/>
      <c r="L4389" s="31"/>
      <c r="M4389" s="31"/>
      <c r="N4389" s="31"/>
      <c r="O4389" s="31"/>
      <c r="P4389" s="31"/>
      <c r="Q4389" s="31"/>
      <c r="R4389" s="31"/>
    </row>
    <row r="4390" spans="6:18" x14ac:dyDescent="0.25">
      <c r="F4390" s="31"/>
      <c r="G4390" s="31"/>
      <c r="H4390" s="31"/>
      <c r="I4390" s="31"/>
      <c r="J4390" s="31"/>
      <c r="K4390" s="31"/>
      <c r="L4390" s="31"/>
      <c r="M4390" s="31"/>
      <c r="N4390" s="31"/>
      <c r="O4390" s="31"/>
      <c r="P4390" s="31"/>
      <c r="Q4390" s="31"/>
      <c r="R4390" s="31"/>
    </row>
    <row r="4391" spans="6:18" x14ac:dyDescent="0.25">
      <c r="F4391" s="31"/>
      <c r="G4391" s="31"/>
      <c r="H4391" s="31"/>
      <c r="I4391" s="31"/>
      <c r="J4391" s="31"/>
      <c r="K4391" s="31"/>
      <c r="L4391" s="31"/>
      <c r="M4391" s="31"/>
      <c r="N4391" s="31"/>
      <c r="O4391" s="31"/>
      <c r="P4391" s="31"/>
      <c r="Q4391" s="31"/>
      <c r="R4391" s="31"/>
    </row>
    <row r="4392" spans="6:18" x14ac:dyDescent="0.25">
      <c r="F4392" s="31"/>
      <c r="G4392" s="31"/>
      <c r="H4392" s="31"/>
      <c r="I4392" s="31"/>
      <c r="J4392" s="31"/>
      <c r="K4392" s="31"/>
      <c r="L4392" s="31"/>
      <c r="M4392" s="31"/>
      <c r="N4392" s="31"/>
      <c r="O4392" s="31"/>
      <c r="P4392" s="31"/>
      <c r="Q4392" s="31"/>
      <c r="R4392" s="31"/>
    </row>
    <row r="4393" spans="6:18" x14ac:dyDescent="0.25">
      <c r="F4393" s="31"/>
      <c r="G4393" s="31"/>
      <c r="H4393" s="31"/>
      <c r="I4393" s="31"/>
      <c r="J4393" s="31"/>
      <c r="K4393" s="31"/>
      <c r="L4393" s="31"/>
      <c r="M4393" s="31"/>
      <c r="N4393" s="31"/>
      <c r="O4393" s="31"/>
      <c r="P4393" s="31"/>
      <c r="Q4393" s="31"/>
      <c r="R4393" s="31"/>
    </row>
    <row r="4394" spans="6:18" x14ac:dyDescent="0.25">
      <c r="F4394" s="31"/>
      <c r="G4394" s="31"/>
      <c r="H4394" s="31"/>
      <c r="I4394" s="31"/>
      <c r="J4394" s="31"/>
      <c r="K4394" s="31"/>
      <c r="L4394" s="31"/>
      <c r="M4394" s="31"/>
      <c r="N4394" s="31"/>
      <c r="O4394" s="31"/>
      <c r="P4394" s="31"/>
      <c r="Q4394" s="31"/>
      <c r="R4394" s="31"/>
    </row>
    <row r="4395" spans="6:18" x14ac:dyDescent="0.25">
      <c r="F4395" s="31"/>
      <c r="G4395" s="31"/>
      <c r="H4395" s="31"/>
      <c r="I4395" s="31"/>
      <c r="J4395" s="31"/>
      <c r="K4395" s="31"/>
      <c r="L4395" s="31"/>
      <c r="M4395" s="31"/>
      <c r="N4395" s="31"/>
      <c r="O4395" s="31"/>
      <c r="P4395" s="31"/>
      <c r="Q4395" s="31"/>
      <c r="R4395" s="31"/>
    </row>
    <row r="4396" spans="6:18" x14ac:dyDescent="0.25">
      <c r="F4396" s="31"/>
      <c r="G4396" s="31"/>
      <c r="H4396" s="31"/>
      <c r="I4396" s="31"/>
      <c r="J4396" s="31"/>
      <c r="K4396" s="31"/>
      <c r="L4396" s="31"/>
      <c r="M4396" s="31"/>
      <c r="N4396" s="31"/>
      <c r="O4396" s="31"/>
      <c r="P4396" s="31"/>
      <c r="Q4396" s="31"/>
      <c r="R4396" s="31"/>
    </row>
    <row r="4397" spans="6:18" x14ac:dyDescent="0.25">
      <c r="F4397" s="31"/>
      <c r="G4397" s="31"/>
      <c r="H4397" s="31"/>
      <c r="I4397" s="31"/>
      <c r="J4397" s="31"/>
      <c r="K4397" s="31"/>
      <c r="L4397" s="31"/>
      <c r="M4397" s="31"/>
      <c r="N4397" s="31"/>
      <c r="O4397" s="31"/>
      <c r="P4397" s="31"/>
      <c r="Q4397" s="31"/>
      <c r="R4397" s="31"/>
    </row>
    <row r="4398" spans="6:18" x14ac:dyDescent="0.25">
      <c r="F4398" s="31"/>
      <c r="G4398" s="31"/>
      <c r="H4398" s="31"/>
      <c r="I4398" s="31"/>
      <c r="J4398" s="31"/>
      <c r="K4398" s="31"/>
      <c r="L4398" s="31"/>
      <c r="M4398" s="31"/>
      <c r="N4398" s="31"/>
      <c r="O4398" s="31"/>
      <c r="P4398" s="31"/>
      <c r="Q4398" s="31"/>
      <c r="R4398" s="31"/>
    </row>
    <row r="4399" spans="6:18" x14ac:dyDescent="0.25">
      <c r="F4399" s="31"/>
      <c r="G4399" s="31"/>
      <c r="H4399" s="31"/>
      <c r="I4399" s="31"/>
      <c r="J4399" s="31"/>
      <c r="K4399" s="31"/>
      <c r="L4399" s="31"/>
      <c r="M4399" s="31"/>
      <c r="N4399" s="31"/>
      <c r="O4399" s="31"/>
      <c r="P4399" s="31"/>
      <c r="Q4399" s="31"/>
      <c r="R4399" s="31"/>
    </row>
    <row r="4400" spans="6:18" x14ac:dyDescent="0.25">
      <c r="F4400" s="31"/>
      <c r="G4400" s="31"/>
      <c r="H4400" s="31"/>
      <c r="I4400" s="31"/>
      <c r="J4400" s="31"/>
      <c r="K4400" s="31"/>
      <c r="L4400" s="31"/>
      <c r="M4400" s="31"/>
      <c r="N4400" s="31"/>
      <c r="O4400" s="31"/>
      <c r="P4400" s="31"/>
      <c r="Q4400" s="31"/>
      <c r="R4400" s="31"/>
    </row>
    <row r="4401" spans="6:18" x14ac:dyDescent="0.25">
      <c r="F4401" s="31"/>
      <c r="G4401" s="31"/>
      <c r="H4401" s="31"/>
      <c r="I4401" s="31"/>
      <c r="J4401" s="31"/>
      <c r="K4401" s="31"/>
      <c r="L4401" s="31"/>
      <c r="M4401" s="31"/>
      <c r="N4401" s="31"/>
      <c r="O4401" s="31"/>
      <c r="P4401" s="31"/>
      <c r="Q4401" s="31"/>
      <c r="R4401" s="31"/>
    </row>
    <row r="4402" spans="6:18" x14ac:dyDescent="0.25">
      <c r="F4402" s="31"/>
      <c r="G4402" s="31"/>
      <c r="H4402" s="31"/>
      <c r="I4402" s="31"/>
      <c r="J4402" s="31"/>
      <c r="K4402" s="31"/>
      <c r="L4402" s="31"/>
      <c r="M4402" s="31"/>
      <c r="N4402" s="31"/>
      <c r="O4402" s="31"/>
      <c r="P4402" s="31"/>
      <c r="Q4402" s="31"/>
      <c r="R4402" s="31"/>
    </row>
    <row r="4403" spans="6:18" x14ac:dyDescent="0.25">
      <c r="F4403" s="31"/>
      <c r="G4403" s="31"/>
      <c r="H4403" s="31"/>
      <c r="I4403" s="31"/>
      <c r="J4403" s="31"/>
      <c r="K4403" s="31"/>
      <c r="L4403" s="31"/>
      <c r="M4403" s="31"/>
      <c r="N4403" s="31"/>
      <c r="O4403" s="31"/>
      <c r="P4403" s="31"/>
      <c r="Q4403" s="31"/>
      <c r="R4403" s="31"/>
    </row>
    <row r="4404" spans="6:18" x14ac:dyDescent="0.25">
      <c r="F4404" s="31"/>
      <c r="G4404" s="31"/>
      <c r="H4404" s="31"/>
      <c r="I4404" s="31"/>
      <c r="J4404" s="31"/>
      <c r="K4404" s="31"/>
      <c r="L4404" s="31"/>
      <c r="M4404" s="31"/>
      <c r="N4404" s="31"/>
      <c r="O4404" s="31"/>
      <c r="P4404" s="31"/>
      <c r="Q4404" s="31"/>
      <c r="R4404" s="31"/>
    </row>
    <row r="4405" spans="6:18" x14ac:dyDescent="0.25">
      <c r="F4405" s="31"/>
      <c r="G4405" s="31"/>
      <c r="H4405" s="31"/>
      <c r="I4405" s="31"/>
      <c r="J4405" s="31"/>
      <c r="K4405" s="31"/>
      <c r="L4405" s="31"/>
      <c r="M4405" s="31"/>
      <c r="N4405" s="31"/>
      <c r="O4405" s="31"/>
      <c r="P4405" s="31"/>
      <c r="Q4405" s="31"/>
      <c r="R4405" s="31"/>
    </row>
    <row r="4406" spans="6:18" x14ac:dyDescent="0.25">
      <c r="F4406" s="31"/>
      <c r="G4406" s="31"/>
      <c r="H4406" s="31"/>
      <c r="I4406" s="31"/>
      <c r="J4406" s="31"/>
      <c r="K4406" s="31"/>
      <c r="L4406" s="31"/>
      <c r="M4406" s="31"/>
      <c r="N4406" s="31"/>
      <c r="O4406" s="31"/>
      <c r="P4406" s="31"/>
      <c r="Q4406" s="31"/>
      <c r="R4406" s="31"/>
    </row>
    <row r="4407" spans="6:18" x14ac:dyDescent="0.25">
      <c r="F4407" s="31"/>
      <c r="G4407" s="31"/>
      <c r="H4407" s="31"/>
      <c r="I4407" s="31"/>
      <c r="J4407" s="31"/>
      <c r="K4407" s="31"/>
      <c r="L4407" s="31"/>
      <c r="M4407" s="31"/>
      <c r="N4407" s="31"/>
      <c r="O4407" s="31"/>
      <c r="P4407" s="31"/>
      <c r="Q4407" s="31"/>
      <c r="R4407" s="31"/>
    </row>
    <row r="4408" spans="6:18" x14ac:dyDescent="0.25">
      <c r="F4408" s="31"/>
      <c r="G4408" s="31"/>
      <c r="H4408" s="31"/>
      <c r="I4408" s="31"/>
      <c r="J4408" s="31"/>
      <c r="K4408" s="31"/>
      <c r="L4408" s="31"/>
      <c r="M4408" s="31"/>
      <c r="N4408" s="31"/>
      <c r="O4408" s="31"/>
      <c r="P4408" s="31"/>
      <c r="Q4408" s="31"/>
      <c r="R4408" s="31"/>
    </row>
    <row r="4409" spans="6:18" x14ac:dyDescent="0.25">
      <c r="F4409" s="31"/>
      <c r="G4409" s="31"/>
      <c r="H4409" s="31"/>
      <c r="I4409" s="31"/>
      <c r="J4409" s="31"/>
      <c r="K4409" s="31"/>
      <c r="L4409" s="31"/>
      <c r="M4409" s="31"/>
      <c r="N4409" s="31"/>
      <c r="O4409" s="31"/>
      <c r="P4409" s="31"/>
      <c r="Q4409" s="31"/>
      <c r="R4409" s="31"/>
    </row>
    <row r="4410" spans="6:18" x14ac:dyDescent="0.25">
      <c r="F4410" s="31"/>
      <c r="G4410" s="31"/>
      <c r="H4410" s="31"/>
      <c r="I4410" s="31"/>
      <c r="J4410" s="31"/>
      <c r="K4410" s="31"/>
      <c r="L4410" s="31"/>
      <c r="M4410" s="31"/>
      <c r="N4410" s="31"/>
      <c r="O4410" s="31"/>
      <c r="P4410" s="31"/>
      <c r="Q4410" s="31"/>
      <c r="R4410" s="31"/>
    </row>
    <row r="4411" spans="6:18" x14ac:dyDescent="0.25">
      <c r="F4411" s="31"/>
      <c r="G4411" s="31"/>
      <c r="H4411" s="31"/>
      <c r="I4411" s="31"/>
      <c r="J4411" s="31"/>
      <c r="K4411" s="31"/>
      <c r="L4411" s="31"/>
      <c r="M4411" s="31"/>
      <c r="N4411" s="31"/>
      <c r="O4411" s="31"/>
      <c r="P4411" s="31"/>
      <c r="Q4411" s="31"/>
      <c r="R4411" s="31"/>
    </row>
    <row r="4412" spans="6:18" x14ac:dyDescent="0.25">
      <c r="F4412" s="31"/>
      <c r="G4412" s="31"/>
      <c r="H4412" s="31"/>
      <c r="I4412" s="31"/>
      <c r="J4412" s="31"/>
      <c r="K4412" s="31"/>
      <c r="L4412" s="31"/>
      <c r="M4412" s="31"/>
      <c r="N4412" s="31"/>
      <c r="O4412" s="31"/>
      <c r="P4412" s="31"/>
      <c r="Q4412" s="31"/>
      <c r="R4412" s="31"/>
    </row>
    <row r="4413" spans="6:18" x14ac:dyDescent="0.25">
      <c r="F4413" s="31"/>
      <c r="G4413" s="31"/>
      <c r="H4413" s="31"/>
      <c r="I4413" s="31"/>
      <c r="J4413" s="31"/>
      <c r="K4413" s="31"/>
      <c r="L4413" s="31"/>
      <c r="M4413" s="31"/>
      <c r="N4413" s="31"/>
      <c r="O4413" s="31"/>
      <c r="P4413" s="31"/>
      <c r="Q4413" s="31"/>
      <c r="R4413" s="31"/>
    </row>
    <row r="4414" spans="6:18" x14ac:dyDescent="0.25">
      <c r="F4414" s="31"/>
      <c r="G4414" s="31"/>
      <c r="H4414" s="31"/>
      <c r="I4414" s="31"/>
      <c r="J4414" s="31"/>
      <c r="K4414" s="31"/>
      <c r="L4414" s="31"/>
      <c r="M4414" s="31"/>
      <c r="N4414" s="31"/>
      <c r="O4414" s="31"/>
      <c r="P4414" s="31"/>
      <c r="Q4414" s="31"/>
      <c r="R4414" s="31"/>
    </row>
    <row r="4415" spans="6:18" x14ac:dyDescent="0.25">
      <c r="F4415" s="31"/>
      <c r="G4415" s="31"/>
      <c r="H4415" s="31"/>
      <c r="I4415" s="31"/>
      <c r="J4415" s="31"/>
      <c r="K4415" s="31"/>
      <c r="L4415" s="31"/>
      <c r="M4415" s="31"/>
      <c r="N4415" s="31"/>
      <c r="O4415" s="31"/>
      <c r="P4415" s="31"/>
      <c r="Q4415" s="31"/>
      <c r="R4415" s="31"/>
    </row>
    <row r="4416" spans="6:18" x14ac:dyDescent="0.25">
      <c r="F4416" s="31"/>
      <c r="G4416" s="31"/>
      <c r="H4416" s="31"/>
      <c r="I4416" s="31"/>
      <c r="J4416" s="31"/>
      <c r="K4416" s="31"/>
      <c r="L4416" s="31"/>
      <c r="M4416" s="31"/>
      <c r="N4416" s="31"/>
      <c r="O4416" s="31"/>
      <c r="P4416" s="31"/>
      <c r="Q4416" s="31"/>
      <c r="R4416" s="31"/>
    </row>
    <row r="4417" spans="6:18" x14ac:dyDescent="0.25">
      <c r="F4417" s="31"/>
      <c r="G4417" s="31"/>
      <c r="H4417" s="31"/>
      <c r="I4417" s="31"/>
      <c r="J4417" s="31"/>
      <c r="K4417" s="31"/>
      <c r="L4417" s="31"/>
      <c r="M4417" s="31"/>
      <c r="N4417" s="31"/>
      <c r="O4417" s="31"/>
      <c r="P4417" s="31"/>
      <c r="Q4417" s="31"/>
      <c r="R4417" s="31"/>
    </row>
    <row r="4418" spans="6:18" x14ac:dyDescent="0.25">
      <c r="F4418" s="31"/>
      <c r="G4418" s="31"/>
      <c r="H4418" s="31"/>
      <c r="I4418" s="31"/>
      <c r="J4418" s="31"/>
      <c r="K4418" s="31"/>
      <c r="L4418" s="31"/>
      <c r="M4418" s="31"/>
      <c r="N4418" s="31"/>
      <c r="O4418" s="31"/>
      <c r="P4418" s="31"/>
      <c r="Q4418" s="31"/>
      <c r="R4418" s="31"/>
    </row>
    <row r="4419" spans="6:18" x14ac:dyDescent="0.25">
      <c r="F4419" s="31"/>
      <c r="G4419" s="31"/>
      <c r="H4419" s="31"/>
      <c r="I4419" s="31"/>
      <c r="J4419" s="31"/>
      <c r="K4419" s="31"/>
      <c r="L4419" s="31"/>
      <c r="M4419" s="31"/>
      <c r="N4419" s="31"/>
      <c r="O4419" s="31"/>
      <c r="P4419" s="31"/>
      <c r="Q4419" s="31"/>
      <c r="R4419" s="31"/>
    </row>
    <row r="4420" spans="6:18" x14ac:dyDescent="0.25">
      <c r="F4420" s="31"/>
      <c r="G4420" s="31"/>
      <c r="H4420" s="31"/>
      <c r="I4420" s="31"/>
      <c r="J4420" s="31"/>
      <c r="K4420" s="31"/>
      <c r="L4420" s="31"/>
      <c r="M4420" s="31"/>
      <c r="N4420" s="31"/>
      <c r="O4420" s="31"/>
      <c r="P4420" s="31"/>
      <c r="Q4420" s="31"/>
      <c r="R4420" s="31"/>
    </row>
    <row r="4421" spans="6:18" x14ac:dyDescent="0.25">
      <c r="F4421" s="31"/>
      <c r="G4421" s="31"/>
      <c r="H4421" s="31"/>
      <c r="I4421" s="31"/>
      <c r="J4421" s="31"/>
      <c r="K4421" s="31"/>
      <c r="L4421" s="31"/>
      <c r="M4421" s="31"/>
      <c r="N4421" s="31"/>
      <c r="O4421" s="31"/>
      <c r="P4421" s="31"/>
      <c r="Q4421" s="31"/>
      <c r="R4421" s="31"/>
    </row>
    <row r="4422" spans="6:18" x14ac:dyDescent="0.25">
      <c r="F4422" s="31"/>
      <c r="G4422" s="31"/>
      <c r="H4422" s="31"/>
      <c r="I4422" s="31"/>
      <c r="J4422" s="31"/>
      <c r="K4422" s="31"/>
      <c r="L4422" s="31"/>
      <c r="M4422" s="31"/>
      <c r="N4422" s="31"/>
      <c r="O4422" s="31"/>
      <c r="P4422" s="31"/>
      <c r="Q4422" s="31"/>
      <c r="R4422" s="31"/>
    </row>
    <row r="4423" spans="6:18" x14ac:dyDescent="0.25">
      <c r="F4423" s="31"/>
      <c r="G4423" s="31"/>
      <c r="H4423" s="31"/>
      <c r="I4423" s="31"/>
      <c r="J4423" s="31"/>
      <c r="K4423" s="31"/>
      <c r="L4423" s="31"/>
      <c r="M4423" s="31"/>
      <c r="N4423" s="31"/>
      <c r="O4423" s="31"/>
      <c r="P4423" s="31"/>
      <c r="Q4423" s="31"/>
      <c r="R4423" s="31"/>
    </row>
    <row r="4424" spans="6:18" x14ac:dyDescent="0.25">
      <c r="F4424" s="31"/>
      <c r="G4424" s="31"/>
      <c r="H4424" s="31"/>
      <c r="I4424" s="31"/>
      <c r="J4424" s="31"/>
      <c r="K4424" s="31"/>
      <c r="L4424" s="31"/>
      <c r="M4424" s="31"/>
      <c r="N4424" s="31"/>
      <c r="O4424" s="31"/>
      <c r="P4424" s="31"/>
      <c r="Q4424" s="31"/>
      <c r="R4424" s="31"/>
    </row>
    <row r="4425" spans="6:18" x14ac:dyDescent="0.25">
      <c r="F4425" s="31"/>
      <c r="G4425" s="31"/>
      <c r="H4425" s="31"/>
      <c r="I4425" s="31"/>
      <c r="J4425" s="31"/>
      <c r="K4425" s="31"/>
      <c r="L4425" s="31"/>
      <c r="M4425" s="31"/>
      <c r="N4425" s="31"/>
      <c r="O4425" s="31"/>
      <c r="P4425" s="31"/>
      <c r="Q4425" s="31"/>
      <c r="R4425" s="31"/>
    </row>
    <row r="4426" spans="6:18" x14ac:dyDescent="0.25">
      <c r="F4426" s="31"/>
      <c r="G4426" s="31"/>
      <c r="H4426" s="31"/>
      <c r="I4426" s="31"/>
      <c r="J4426" s="31"/>
      <c r="K4426" s="31"/>
      <c r="L4426" s="31"/>
      <c r="M4426" s="31"/>
      <c r="N4426" s="31"/>
      <c r="O4426" s="31"/>
      <c r="P4426" s="31"/>
      <c r="Q4426" s="31"/>
      <c r="R4426" s="31"/>
    </row>
    <row r="4427" spans="6:18" x14ac:dyDescent="0.25">
      <c r="F4427" s="31"/>
      <c r="G4427" s="31"/>
      <c r="H4427" s="31"/>
      <c r="I4427" s="31"/>
      <c r="J4427" s="31"/>
      <c r="K4427" s="31"/>
      <c r="L4427" s="31"/>
      <c r="M4427" s="31"/>
      <c r="N4427" s="31"/>
      <c r="O4427" s="31"/>
      <c r="P4427" s="31"/>
      <c r="Q4427" s="31"/>
      <c r="R4427" s="31"/>
    </row>
    <row r="4428" spans="6:18" x14ac:dyDescent="0.25">
      <c r="F4428" s="31"/>
      <c r="G4428" s="31"/>
      <c r="H4428" s="31"/>
      <c r="I4428" s="31"/>
      <c r="J4428" s="31"/>
      <c r="K4428" s="31"/>
      <c r="L4428" s="31"/>
      <c r="M4428" s="31"/>
      <c r="N4428" s="31"/>
      <c r="O4428" s="31"/>
      <c r="P4428" s="31"/>
      <c r="Q4428" s="31"/>
      <c r="R4428" s="31"/>
    </row>
    <row r="4429" spans="6:18" x14ac:dyDescent="0.25">
      <c r="F4429" s="31"/>
      <c r="G4429" s="31"/>
      <c r="H4429" s="31"/>
      <c r="I4429" s="31"/>
      <c r="J4429" s="31"/>
      <c r="K4429" s="31"/>
      <c r="L4429" s="31"/>
      <c r="M4429" s="31"/>
      <c r="N4429" s="31"/>
      <c r="O4429" s="31"/>
      <c r="P4429" s="31"/>
      <c r="Q4429" s="31"/>
      <c r="R4429" s="31"/>
    </row>
    <row r="4430" spans="6:18" x14ac:dyDescent="0.25">
      <c r="F4430" s="31"/>
      <c r="G4430" s="31"/>
      <c r="H4430" s="31"/>
      <c r="I4430" s="31"/>
      <c r="J4430" s="31"/>
      <c r="K4430" s="31"/>
      <c r="L4430" s="31"/>
      <c r="M4430" s="31"/>
      <c r="N4430" s="31"/>
      <c r="O4430" s="31"/>
      <c r="P4430" s="31"/>
      <c r="Q4430" s="31"/>
      <c r="R4430" s="31"/>
    </row>
    <row r="4431" spans="6:18" x14ac:dyDescent="0.25">
      <c r="F4431" s="31"/>
      <c r="G4431" s="31"/>
      <c r="H4431" s="31"/>
      <c r="I4431" s="31"/>
      <c r="J4431" s="31"/>
      <c r="K4431" s="31"/>
      <c r="L4431" s="31"/>
      <c r="M4431" s="31"/>
      <c r="N4431" s="31"/>
      <c r="O4431" s="31"/>
      <c r="P4431" s="31"/>
      <c r="Q4431" s="31"/>
      <c r="R4431" s="31"/>
    </row>
    <row r="4432" spans="6:18" x14ac:dyDescent="0.25">
      <c r="F4432" s="31"/>
      <c r="G4432" s="31"/>
      <c r="H4432" s="31"/>
      <c r="I4432" s="31"/>
      <c r="J4432" s="31"/>
      <c r="K4432" s="31"/>
      <c r="L4432" s="31"/>
      <c r="M4432" s="31"/>
      <c r="N4432" s="31"/>
      <c r="O4432" s="31"/>
      <c r="P4432" s="31"/>
      <c r="Q4432" s="31"/>
      <c r="R4432" s="31"/>
    </row>
    <row r="4433" spans="6:18" x14ac:dyDescent="0.25">
      <c r="F4433" s="31"/>
      <c r="G4433" s="31"/>
      <c r="H4433" s="31"/>
      <c r="I4433" s="31"/>
      <c r="J4433" s="31"/>
      <c r="K4433" s="31"/>
      <c r="L4433" s="31"/>
      <c r="M4433" s="31"/>
      <c r="N4433" s="31"/>
      <c r="O4433" s="31"/>
      <c r="P4433" s="31"/>
      <c r="Q4433" s="31"/>
      <c r="R4433" s="31"/>
    </row>
    <row r="4434" spans="6:18" x14ac:dyDescent="0.25">
      <c r="F4434" s="31"/>
      <c r="G4434" s="31"/>
      <c r="H4434" s="31"/>
      <c r="I4434" s="31"/>
      <c r="J4434" s="31"/>
      <c r="K4434" s="31"/>
      <c r="L4434" s="31"/>
      <c r="M4434" s="31"/>
      <c r="N4434" s="31"/>
      <c r="O4434" s="31"/>
      <c r="P4434" s="31"/>
      <c r="Q4434" s="31"/>
      <c r="R4434" s="31"/>
    </row>
    <row r="4435" spans="6:18" x14ac:dyDescent="0.25">
      <c r="F4435" s="31"/>
      <c r="G4435" s="31"/>
      <c r="H4435" s="31"/>
      <c r="I4435" s="31"/>
      <c r="J4435" s="31"/>
      <c r="K4435" s="31"/>
      <c r="L4435" s="31"/>
      <c r="M4435" s="31"/>
      <c r="N4435" s="31"/>
      <c r="O4435" s="31"/>
      <c r="P4435" s="31"/>
      <c r="Q4435" s="31"/>
      <c r="R4435" s="31"/>
    </row>
    <row r="4436" spans="6:18" x14ac:dyDescent="0.25">
      <c r="F4436" s="31"/>
      <c r="G4436" s="31"/>
      <c r="H4436" s="31"/>
      <c r="I4436" s="31"/>
      <c r="J4436" s="31"/>
      <c r="K4436" s="31"/>
      <c r="L4436" s="31"/>
      <c r="M4436" s="31"/>
      <c r="N4436" s="31"/>
      <c r="O4436" s="31"/>
      <c r="P4436" s="31"/>
      <c r="Q4436" s="31"/>
      <c r="R4436" s="31"/>
    </row>
    <row r="4437" spans="6:18" x14ac:dyDescent="0.25">
      <c r="F4437" s="31"/>
      <c r="G4437" s="31"/>
      <c r="H4437" s="31"/>
      <c r="I4437" s="31"/>
      <c r="J4437" s="31"/>
      <c r="K4437" s="31"/>
      <c r="L4437" s="31"/>
      <c r="M4437" s="31"/>
      <c r="N4437" s="31"/>
      <c r="O4437" s="31"/>
      <c r="P4437" s="31"/>
      <c r="Q4437" s="31"/>
      <c r="R4437" s="31"/>
    </row>
    <row r="4438" spans="6:18" x14ac:dyDescent="0.25">
      <c r="F4438" s="31"/>
      <c r="G4438" s="31"/>
      <c r="H4438" s="31"/>
      <c r="I4438" s="31"/>
      <c r="J4438" s="31"/>
      <c r="K4438" s="31"/>
      <c r="L4438" s="31"/>
      <c r="M4438" s="31"/>
      <c r="N4438" s="31"/>
      <c r="O4438" s="31"/>
      <c r="P4438" s="31"/>
      <c r="Q4438" s="31"/>
      <c r="R4438" s="31"/>
    </row>
    <row r="4439" spans="6:18" x14ac:dyDescent="0.25">
      <c r="F4439" s="31"/>
      <c r="G4439" s="31"/>
      <c r="H4439" s="31"/>
      <c r="I4439" s="31"/>
      <c r="J4439" s="31"/>
      <c r="K4439" s="31"/>
      <c r="L4439" s="31"/>
      <c r="M4439" s="31"/>
      <c r="N4439" s="31"/>
      <c r="O4439" s="31"/>
      <c r="P4439" s="31"/>
      <c r="Q4439" s="31"/>
      <c r="R4439" s="31"/>
    </row>
    <row r="4440" spans="6:18" x14ac:dyDescent="0.25">
      <c r="F4440" s="31"/>
      <c r="G4440" s="31"/>
      <c r="H4440" s="31"/>
      <c r="I4440" s="31"/>
      <c r="J4440" s="31"/>
      <c r="K4440" s="31"/>
      <c r="L4440" s="31"/>
      <c r="M4440" s="31"/>
      <c r="N4440" s="31"/>
      <c r="O4440" s="31"/>
      <c r="P4440" s="31"/>
      <c r="Q4440" s="31"/>
      <c r="R4440" s="31"/>
    </row>
    <row r="4441" spans="6:18" x14ac:dyDescent="0.25">
      <c r="F4441" s="31"/>
      <c r="G4441" s="31"/>
      <c r="H4441" s="31"/>
      <c r="I4441" s="31"/>
      <c r="J4441" s="31"/>
      <c r="K4441" s="31"/>
      <c r="L4441" s="31"/>
      <c r="M4441" s="31"/>
      <c r="N4441" s="31"/>
      <c r="O4441" s="31"/>
      <c r="P4441" s="31"/>
      <c r="Q4441" s="31"/>
      <c r="R4441" s="31"/>
    </row>
    <row r="4442" spans="6:18" x14ac:dyDescent="0.25">
      <c r="F4442" s="31"/>
      <c r="G4442" s="31"/>
      <c r="H4442" s="31"/>
      <c r="I4442" s="31"/>
      <c r="J4442" s="31"/>
      <c r="K4442" s="31"/>
      <c r="L4442" s="31"/>
      <c r="M4442" s="31"/>
      <c r="N4442" s="31"/>
      <c r="O4442" s="31"/>
      <c r="P4442" s="31"/>
      <c r="Q4442" s="31"/>
      <c r="R4442" s="31"/>
    </row>
    <row r="4443" spans="6:18" x14ac:dyDescent="0.25">
      <c r="F4443" s="31"/>
      <c r="G4443" s="31"/>
      <c r="H4443" s="31"/>
      <c r="I4443" s="31"/>
      <c r="J4443" s="31"/>
      <c r="K4443" s="31"/>
      <c r="L4443" s="31"/>
      <c r="M4443" s="31"/>
      <c r="N4443" s="31"/>
      <c r="O4443" s="31"/>
      <c r="P4443" s="31"/>
      <c r="Q4443" s="31"/>
      <c r="R4443" s="31"/>
    </row>
    <row r="4444" spans="6:18" x14ac:dyDescent="0.25">
      <c r="F4444" s="31"/>
      <c r="G4444" s="31"/>
      <c r="H4444" s="31"/>
      <c r="I4444" s="31"/>
      <c r="J4444" s="31"/>
      <c r="K4444" s="31"/>
      <c r="L4444" s="31"/>
      <c r="M4444" s="31"/>
      <c r="N4444" s="31"/>
      <c r="O4444" s="31"/>
      <c r="P4444" s="31"/>
      <c r="Q4444" s="31"/>
      <c r="R4444" s="31"/>
    </row>
    <row r="4445" spans="6:18" x14ac:dyDescent="0.25">
      <c r="F4445" s="31"/>
      <c r="G4445" s="31"/>
      <c r="H4445" s="31"/>
      <c r="I4445" s="31"/>
      <c r="J4445" s="31"/>
      <c r="K4445" s="31"/>
      <c r="L4445" s="31"/>
      <c r="M4445" s="31"/>
      <c r="N4445" s="31"/>
      <c r="O4445" s="31"/>
      <c r="P4445" s="31"/>
      <c r="Q4445" s="31"/>
      <c r="R4445" s="31"/>
    </row>
    <row r="4446" spans="6:18" x14ac:dyDescent="0.25">
      <c r="F4446" s="31"/>
      <c r="G4446" s="31"/>
      <c r="H4446" s="31"/>
      <c r="I4446" s="31"/>
      <c r="J4446" s="31"/>
      <c r="K4446" s="31"/>
      <c r="L4446" s="31"/>
      <c r="M4446" s="31"/>
      <c r="N4446" s="31"/>
      <c r="O4446" s="31"/>
      <c r="P4446" s="31"/>
      <c r="Q4446" s="31"/>
      <c r="R4446" s="31"/>
    </row>
    <row r="4447" spans="6:18" x14ac:dyDescent="0.25">
      <c r="F4447" s="31"/>
      <c r="G4447" s="31"/>
      <c r="H4447" s="31"/>
      <c r="I4447" s="31"/>
      <c r="J4447" s="31"/>
      <c r="K4447" s="31"/>
      <c r="L4447" s="31"/>
      <c r="M4447" s="31"/>
      <c r="N4447" s="31"/>
      <c r="O4447" s="31"/>
      <c r="P4447" s="31"/>
      <c r="Q4447" s="31"/>
      <c r="R4447" s="31"/>
    </row>
    <row r="4448" spans="6:18" x14ac:dyDescent="0.25">
      <c r="F4448" s="31"/>
      <c r="G4448" s="31"/>
      <c r="H4448" s="31"/>
      <c r="I4448" s="31"/>
      <c r="J4448" s="31"/>
      <c r="K4448" s="31"/>
      <c r="L4448" s="31"/>
      <c r="M4448" s="31"/>
      <c r="N4448" s="31"/>
      <c r="O4448" s="31"/>
      <c r="P4448" s="31"/>
      <c r="Q4448" s="31"/>
      <c r="R4448" s="31"/>
    </row>
    <row r="4449" spans="6:18" x14ac:dyDescent="0.25">
      <c r="F4449" s="31"/>
      <c r="G4449" s="31"/>
      <c r="H4449" s="31"/>
      <c r="I4449" s="31"/>
      <c r="J4449" s="31"/>
      <c r="K4449" s="31"/>
      <c r="L4449" s="31"/>
      <c r="M4449" s="31"/>
      <c r="N4449" s="31"/>
      <c r="O4449" s="31"/>
      <c r="P4449" s="31"/>
      <c r="Q4449" s="31"/>
      <c r="R4449" s="31"/>
    </row>
    <row r="4450" spans="6:18" x14ac:dyDescent="0.25">
      <c r="F4450" s="31"/>
      <c r="G4450" s="31"/>
      <c r="H4450" s="31"/>
      <c r="I4450" s="31"/>
      <c r="J4450" s="31"/>
      <c r="K4450" s="31"/>
      <c r="L4450" s="31"/>
      <c r="M4450" s="31"/>
      <c r="N4450" s="31"/>
      <c r="O4450" s="31"/>
      <c r="P4450" s="31"/>
      <c r="Q4450" s="31"/>
      <c r="R4450" s="31"/>
    </row>
    <row r="4451" spans="6:18" x14ac:dyDescent="0.25">
      <c r="F4451" s="31"/>
      <c r="G4451" s="31"/>
      <c r="H4451" s="31"/>
      <c r="I4451" s="31"/>
      <c r="J4451" s="31"/>
      <c r="K4451" s="31"/>
      <c r="L4451" s="31"/>
      <c r="M4451" s="31"/>
      <c r="N4451" s="31"/>
      <c r="O4451" s="31"/>
      <c r="P4451" s="31"/>
      <c r="Q4451" s="31"/>
      <c r="R4451" s="31"/>
    </row>
    <row r="4452" spans="6:18" x14ac:dyDescent="0.25">
      <c r="F4452" s="31"/>
      <c r="G4452" s="31"/>
      <c r="H4452" s="31"/>
      <c r="I4452" s="31"/>
      <c r="J4452" s="31"/>
      <c r="K4452" s="31"/>
      <c r="L4452" s="31"/>
      <c r="M4452" s="31"/>
      <c r="N4452" s="31"/>
      <c r="O4452" s="31"/>
      <c r="P4452" s="31"/>
      <c r="Q4452" s="31"/>
      <c r="R4452" s="31"/>
    </row>
    <row r="4453" spans="6:18" x14ac:dyDescent="0.25">
      <c r="F4453" s="31"/>
      <c r="G4453" s="31"/>
      <c r="H4453" s="31"/>
      <c r="I4453" s="31"/>
      <c r="J4453" s="31"/>
      <c r="K4453" s="31"/>
      <c r="L4453" s="31"/>
      <c r="M4453" s="31"/>
      <c r="N4453" s="31"/>
      <c r="O4453" s="31"/>
      <c r="P4453" s="31"/>
      <c r="Q4453" s="31"/>
      <c r="R4453" s="31"/>
    </row>
    <row r="4454" spans="6:18" x14ac:dyDescent="0.25">
      <c r="F4454" s="31"/>
      <c r="G4454" s="31"/>
      <c r="H4454" s="31"/>
      <c r="I4454" s="31"/>
      <c r="J4454" s="31"/>
      <c r="K4454" s="31"/>
      <c r="L4454" s="31"/>
      <c r="M4454" s="31"/>
      <c r="N4454" s="31"/>
      <c r="O4454" s="31"/>
      <c r="P4454" s="31"/>
      <c r="Q4454" s="31"/>
      <c r="R4454" s="31"/>
    </row>
    <row r="4455" spans="6:18" x14ac:dyDescent="0.25">
      <c r="F4455" s="31"/>
      <c r="G4455" s="31"/>
      <c r="H4455" s="31"/>
      <c r="I4455" s="31"/>
      <c r="J4455" s="31"/>
      <c r="K4455" s="31"/>
      <c r="L4455" s="31"/>
      <c r="M4455" s="31"/>
      <c r="N4455" s="31"/>
      <c r="O4455" s="31"/>
      <c r="P4455" s="31"/>
      <c r="Q4455" s="31"/>
      <c r="R4455" s="31"/>
    </row>
    <row r="4456" spans="6:18" x14ac:dyDescent="0.25">
      <c r="F4456" s="31"/>
      <c r="G4456" s="31"/>
      <c r="H4456" s="31"/>
      <c r="I4456" s="31"/>
      <c r="J4456" s="31"/>
      <c r="K4456" s="31"/>
      <c r="L4456" s="31"/>
      <c r="M4456" s="31"/>
      <c r="N4456" s="31"/>
      <c r="O4456" s="31"/>
      <c r="P4456" s="31"/>
      <c r="Q4456" s="31"/>
      <c r="R4456" s="31"/>
    </row>
    <row r="4457" spans="6:18" x14ac:dyDescent="0.25">
      <c r="F4457" s="31"/>
      <c r="G4457" s="31"/>
      <c r="H4457" s="31"/>
      <c r="I4457" s="31"/>
      <c r="J4457" s="31"/>
      <c r="K4457" s="31"/>
      <c r="L4457" s="31"/>
      <c r="M4457" s="31"/>
      <c r="N4457" s="31"/>
      <c r="O4457" s="31"/>
      <c r="P4457" s="31"/>
      <c r="Q4457" s="31"/>
      <c r="R4457" s="31"/>
    </row>
    <row r="4458" spans="6:18" x14ac:dyDescent="0.25">
      <c r="F4458" s="31"/>
      <c r="G4458" s="31"/>
      <c r="H4458" s="31"/>
      <c r="I4458" s="31"/>
      <c r="J4458" s="31"/>
      <c r="K4458" s="31"/>
      <c r="L4458" s="31"/>
      <c r="M4458" s="31"/>
      <c r="N4458" s="31"/>
      <c r="O4458" s="31"/>
      <c r="P4458" s="31"/>
      <c r="Q4458" s="31"/>
      <c r="R4458" s="31"/>
    </row>
    <row r="4459" spans="6:18" x14ac:dyDescent="0.25">
      <c r="F4459" s="31"/>
      <c r="G4459" s="31"/>
      <c r="H4459" s="31"/>
      <c r="I4459" s="31"/>
      <c r="J4459" s="31"/>
      <c r="K4459" s="31"/>
      <c r="L4459" s="31"/>
      <c r="M4459" s="31"/>
      <c r="N4459" s="31"/>
      <c r="O4459" s="31"/>
      <c r="P4459" s="31"/>
      <c r="Q4459" s="31"/>
      <c r="R4459" s="31"/>
    </row>
    <row r="4460" spans="6:18" x14ac:dyDescent="0.25">
      <c r="F4460" s="31"/>
      <c r="G4460" s="31"/>
      <c r="H4460" s="31"/>
      <c r="I4460" s="31"/>
      <c r="J4460" s="31"/>
      <c r="K4460" s="31"/>
      <c r="L4460" s="31"/>
      <c r="M4460" s="31"/>
      <c r="N4460" s="31"/>
      <c r="O4460" s="31"/>
      <c r="P4460" s="31"/>
      <c r="Q4460" s="31"/>
      <c r="R4460" s="31"/>
    </row>
    <row r="4461" spans="6:18" x14ac:dyDescent="0.25">
      <c r="F4461" s="31"/>
      <c r="G4461" s="31"/>
      <c r="H4461" s="31"/>
      <c r="I4461" s="31"/>
      <c r="J4461" s="31"/>
      <c r="K4461" s="31"/>
      <c r="L4461" s="31"/>
      <c r="M4461" s="31"/>
      <c r="N4461" s="31"/>
      <c r="O4461" s="31"/>
      <c r="P4461" s="31"/>
      <c r="Q4461" s="31"/>
      <c r="R4461" s="31"/>
    </row>
    <row r="4462" spans="6:18" x14ac:dyDescent="0.25">
      <c r="F4462" s="31"/>
      <c r="G4462" s="31"/>
      <c r="H4462" s="31"/>
      <c r="I4462" s="31"/>
      <c r="J4462" s="31"/>
      <c r="K4462" s="31"/>
      <c r="L4462" s="31"/>
      <c r="M4462" s="31"/>
      <c r="N4462" s="31"/>
      <c r="O4462" s="31"/>
      <c r="P4462" s="31"/>
      <c r="Q4462" s="31"/>
      <c r="R4462" s="31"/>
    </row>
    <row r="4463" spans="6:18" x14ac:dyDescent="0.25">
      <c r="F4463" s="31"/>
      <c r="G4463" s="31"/>
      <c r="H4463" s="31"/>
      <c r="I4463" s="31"/>
      <c r="J4463" s="31"/>
      <c r="K4463" s="31"/>
      <c r="L4463" s="31"/>
      <c r="M4463" s="31"/>
      <c r="N4463" s="31"/>
      <c r="O4463" s="31"/>
      <c r="P4463" s="31"/>
      <c r="Q4463" s="31"/>
      <c r="R4463" s="31"/>
    </row>
    <row r="4464" spans="6:18" x14ac:dyDescent="0.25">
      <c r="F4464" s="31"/>
      <c r="G4464" s="31"/>
      <c r="H4464" s="31"/>
      <c r="I4464" s="31"/>
      <c r="J4464" s="31"/>
      <c r="K4464" s="31"/>
      <c r="L4464" s="31"/>
      <c r="M4464" s="31"/>
      <c r="N4464" s="31"/>
      <c r="O4464" s="31"/>
      <c r="P4464" s="31"/>
      <c r="Q4464" s="31"/>
      <c r="R4464" s="31"/>
    </row>
    <row r="4465" spans="6:18" x14ac:dyDescent="0.25">
      <c r="F4465" s="31"/>
      <c r="G4465" s="31"/>
      <c r="H4465" s="31"/>
      <c r="I4465" s="31"/>
      <c r="J4465" s="31"/>
      <c r="K4465" s="31"/>
      <c r="L4465" s="31"/>
      <c r="M4465" s="31"/>
      <c r="N4465" s="31"/>
      <c r="O4465" s="31"/>
      <c r="P4465" s="31"/>
      <c r="Q4465" s="31"/>
      <c r="R4465" s="31"/>
    </row>
    <row r="4466" spans="6:18" x14ac:dyDescent="0.25">
      <c r="F4466" s="31"/>
      <c r="G4466" s="31"/>
      <c r="H4466" s="31"/>
      <c r="I4466" s="31"/>
      <c r="J4466" s="31"/>
      <c r="K4466" s="31"/>
      <c r="L4466" s="31"/>
      <c r="M4466" s="31"/>
      <c r="N4466" s="31"/>
      <c r="O4466" s="31"/>
      <c r="P4466" s="31"/>
      <c r="Q4466" s="31"/>
      <c r="R4466" s="31"/>
    </row>
    <row r="4467" spans="6:18" x14ac:dyDescent="0.25">
      <c r="F4467" s="31"/>
      <c r="G4467" s="31"/>
      <c r="H4467" s="31"/>
      <c r="I4467" s="31"/>
      <c r="J4467" s="31"/>
      <c r="K4467" s="31"/>
      <c r="L4467" s="31"/>
      <c r="M4467" s="31"/>
      <c r="N4467" s="31"/>
      <c r="O4467" s="31"/>
      <c r="P4467" s="31"/>
      <c r="Q4467" s="31"/>
      <c r="R4467" s="31"/>
    </row>
    <row r="4468" spans="6:18" x14ac:dyDescent="0.25">
      <c r="F4468" s="31"/>
      <c r="G4468" s="31"/>
      <c r="H4468" s="31"/>
      <c r="I4468" s="31"/>
      <c r="J4468" s="31"/>
      <c r="K4468" s="31"/>
      <c r="L4468" s="31"/>
      <c r="M4468" s="31"/>
      <c r="N4468" s="31"/>
      <c r="O4468" s="31"/>
      <c r="P4468" s="31"/>
      <c r="Q4468" s="31"/>
      <c r="R4468" s="31"/>
    </row>
    <row r="4469" spans="6:18" x14ac:dyDescent="0.25">
      <c r="F4469" s="31"/>
      <c r="G4469" s="31"/>
      <c r="H4469" s="31"/>
      <c r="I4469" s="31"/>
      <c r="J4469" s="31"/>
      <c r="K4469" s="31"/>
      <c r="L4469" s="31"/>
      <c r="M4469" s="31"/>
      <c r="N4469" s="31"/>
      <c r="O4469" s="31"/>
      <c r="P4469" s="31"/>
      <c r="Q4469" s="31"/>
      <c r="R4469" s="31"/>
    </row>
    <row r="4470" spans="6:18" x14ac:dyDescent="0.25">
      <c r="F4470" s="31"/>
      <c r="G4470" s="31"/>
      <c r="H4470" s="31"/>
      <c r="I4470" s="31"/>
      <c r="J4470" s="31"/>
      <c r="K4470" s="31"/>
      <c r="L4470" s="31"/>
      <c r="M4470" s="31"/>
      <c r="N4470" s="31"/>
      <c r="O4470" s="31"/>
      <c r="P4470" s="31"/>
      <c r="Q4470" s="31"/>
      <c r="R4470" s="31"/>
    </row>
    <row r="4471" spans="6:18" x14ac:dyDescent="0.25">
      <c r="F4471" s="31"/>
      <c r="G4471" s="31"/>
      <c r="H4471" s="31"/>
      <c r="I4471" s="31"/>
      <c r="J4471" s="31"/>
      <c r="K4471" s="31"/>
      <c r="L4471" s="31"/>
      <c r="M4471" s="31"/>
      <c r="N4471" s="31"/>
      <c r="O4471" s="31"/>
      <c r="P4471" s="31"/>
      <c r="Q4471" s="31"/>
      <c r="R4471" s="31"/>
    </row>
    <row r="4472" spans="6:18" x14ac:dyDescent="0.25">
      <c r="F4472" s="31"/>
      <c r="G4472" s="31"/>
      <c r="H4472" s="31"/>
      <c r="I4472" s="31"/>
      <c r="J4472" s="31"/>
      <c r="K4472" s="31"/>
      <c r="L4472" s="31"/>
      <c r="M4472" s="31"/>
      <c r="N4472" s="31"/>
      <c r="O4472" s="31"/>
      <c r="P4472" s="31"/>
      <c r="Q4472" s="31"/>
      <c r="R4472" s="31"/>
    </row>
    <row r="4473" spans="6:18" x14ac:dyDescent="0.25">
      <c r="F4473" s="31"/>
      <c r="G4473" s="31"/>
      <c r="H4473" s="31"/>
      <c r="I4473" s="31"/>
      <c r="J4473" s="31"/>
      <c r="K4473" s="31"/>
      <c r="L4473" s="31"/>
      <c r="M4473" s="31"/>
      <c r="N4473" s="31"/>
      <c r="O4473" s="31"/>
      <c r="P4473" s="31"/>
      <c r="Q4473" s="31"/>
      <c r="R4473" s="31"/>
    </row>
    <row r="4474" spans="6:18" x14ac:dyDescent="0.25">
      <c r="F4474" s="31"/>
      <c r="G4474" s="31"/>
      <c r="H4474" s="31"/>
      <c r="I4474" s="31"/>
      <c r="J4474" s="31"/>
      <c r="K4474" s="31"/>
      <c r="L4474" s="31"/>
      <c r="M4474" s="31"/>
      <c r="N4474" s="31"/>
      <c r="O4474" s="31"/>
      <c r="P4474" s="31"/>
      <c r="Q4474" s="31"/>
      <c r="R4474" s="31"/>
    </row>
    <row r="4475" spans="6:18" x14ac:dyDescent="0.25">
      <c r="F4475" s="31"/>
      <c r="G4475" s="31"/>
      <c r="H4475" s="31"/>
      <c r="I4475" s="31"/>
      <c r="J4475" s="31"/>
      <c r="K4475" s="31"/>
      <c r="L4475" s="31"/>
      <c r="M4475" s="31"/>
      <c r="N4475" s="31"/>
      <c r="O4475" s="31"/>
      <c r="P4475" s="31"/>
      <c r="Q4475" s="31"/>
      <c r="R4475" s="31"/>
    </row>
    <row r="4476" spans="6:18" x14ac:dyDescent="0.25">
      <c r="F4476" s="31"/>
      <c r="G4476" s="31"/>
      <c r="H4476" s="31"/>
      <c r="I4476" s="31"/>
      <c r="J4476" s="31"/>
      <c r="K4476" s="31"/>
      <c r="L4476" s="31"/>
      <c r="M4476" s="31"/>
      <c r="N4476" s="31"/>
      <c r="O4476" s="31"/>
      <c r="P4476" s="31"/>
      <c r="Q4476" s="31"/>
      <c r="R4476" s="31"/>
    </row>
    <row r="4477" spans="6:18" x14ac:dyDescent="0.25">
      <c r="F4477" s="31"/>
      <c r="G4477" s="31"/>
      <c r="H4477" s="31"/>
      <c r="I4477" s="31"/>
      <c r="J4477" s="31"/>
      <c r="K4477" s="31"/>
      <c r="L4477" s="31"/>
      <c r="M4477" s="31"/>
      <c r="N4477" s="31"/>
      <c r="O4477" s="31"/>
      <c r="P4477" s="31"/>
      <c r="Q4477" s="31"/>
      <c r="R4477" s="31"/>
    </row>
    <row r="4478" spans="6:18" x14ac:dyDescent="0.25">
      <c r="F4478" s="31"/>
      <c r="G4478" s="31"/>
      <c r="H4478" s="31"/>
      <c r="I4478" s="31"/>
      <c r="J4478" s="31"/>
      <c r="K4478" s="31"/>
      <c r="L4478" s="31"/>
      <c r="M4478" s="31"/>
      <c r="N4478" s="31"/>
      <c r="O4478" s="31"/>
      <c r="P4478" s="31"/>
      <c r="Q4478" s="31"/>
      <c r="R4478" s="31"/>
    </row>
    <row r="4479" spans="6:18" x14ac:dyDescent="0.25">
      <c r="F4479" s="31"/>
      <c r="G4479" s="31"/>
      <c r="H4479" s="31"/>
      <c r="I4479" s="31"/>
      <c r="J4479" s="31"/>
      <c r="K4479" s="31"/>
      <c r="L4479" s="31"/>
      <c r="M4479" s="31"/>
      <c r="N4479" s="31"/>
      <c r="O4479" s="31"/>
      <c r="P4479" s="31"/>
      <c r="Q4479" s="31"/>
      <c r="R4479" s="31"/>
    </row>
    <row r="4480" spans="6:18" x14ac:dyDescent="0.25">
      <c r="F4480" s="31"/>
      <c r="G4480" s="31"/>
      <c r="H4480" s="31"/>
      <c r="I4480" s="31"/>
      <c r="J4480" s="31"/>
      <c r="K4480" s="31"/>
      <c r="L4480" s="31"/>
      <c r="M4480" s="31"/>
      <c r="N4480" s="31"/>
      <c r="O4480" s="31"/>
      <c r="P4480" s="31"/>
      <c r="Q4480" s="31"/>
      <c r="R4480" s="31"/>
    </row>
    <row r="4481" spans="6:18" x14ac:dyDescent="0.25">
      <c r="F4481" s="31"/>
      <c r="G4481" s="31"/>
      <c r="H4481" s="31"/>
      <c r="I4481" s="31"/>
      <c r="J4481" s="31"/>
      <c r="K4481" s="31"/>
      <c r="L4481" s="31"/>
      <c r="M4481" s="31"/>
      <c r="N4481" s="31"/>
      <c r="O4481" s="31"/>
      <c r="P4481" s="31"/>
      <c r="Q4481" s="31"/>
      <c r="R4481" s="31"/>
    </row>
    <row r="4482" spans="6:18" x14ac:dyDescent="0.25">
      <c r="F4482" s="31"/>
      <c r="G4482" s="31"/>
      <c r="H4482" s="31"/>
      <c r="I4482" s="31"/>
      <c r="J4482" s="31"/>
      <c r="K4482" s="31"/>
      <c r="L4482" s="31"/>
      <c r="M4482" s="31"/>
      <c r="N4482" s="31"/>
      <c r="O4482" s="31"/>
      <c r="P4482" s="31"/>
      <c r="Q4482" s="31"/>
      <c r="R4482" s="31"/>
    </row>
    <row r="4483" spans="6:18" x14ac:dyDescent="0.25">
      <c r="F4483" s="31"/>
      <c r="G4483" s="31"/>
      <c r="H4483" s="31"/>
      <c r="I4483" s="31"/>
      <c r="J4483" s="31"/>
      <c r="K4483" s="31"/>
      <c r="L4483" s="31"/>
      <c r="M4483" s="31"/>
      <c r="N4483" s="31"/>
      <c r="O4483" s="31"/>
      <c r="P4483" s="31"/>
      <c r="Q4483" s="31"/>
      <c r="R4483" s="31"/>
    </row>
    <row r="4484" spans="6:18" x14ac:dyDescent="0.25">
      <c r="F4484" s="31"/>
      <c r="G4484" s="31"/>
      <c r="H4484" s="31"/>
      <c r="I4484" s="31"/>
      <c r="J4484" s="31"/>
      <c r="K4484" s="31"/>
      <c r="L4484" s="31"/>
      <c r="M4484" s="31"/>
      <c r="N4484" s="31"/>
      <c r="O4484" s="31"/>
      <c r="P4484" s="31"/>
      <c r="Q4484" s="31"/>
      <c r="R4484" s="31"/>
    </row>
    <row r="4485" spans="6:18" x14ac:dyDescent="0.25">
      <c r="F4485" s="31"/>
      <c r="G4485" s="31"/>
      <c r="H4485" s="31"/>
      <c r="I4485" s="31"/>
      <c r="J4485" s="31"/>
      <c r="K4485" s="31"/>
      <c r="L4485" s="31"/>
      <c r="M4485" s="31"/>
      <c r="N4485" s="31"/>
      <c r="O4485" s="31"/>
      <c r="P4485" s="31"/>
      <c r="Q4485" s="31"/>
      <c r="R4485" s="31"/>
    </row>
    <row r="4486" spans="6:18" x14ac:dyDescent="0.25">
      <c r="F4486" s="31"/>
      <c r="G4486" s="31"/>
      <c r="H4486" s="31"/>
      <c r="I4486" s="31"/>
      <c r="J4486" s="31"/>
      <c r="K4486" s="31"/>
      <c r="L4486" s="31"/>
      <c r="M4486" s="31"/>
      <c r="N4486" s="31"/>
      <c r="O4486" s="31"/>
      <c r="P4486" s="31"/>
      <c r="Q4486" s="31"/>
      <c r="R4486" s="31"/>
    </row>
    <row r="4487" spans="6:18" x14ac:dyDescent="0.25">
      <c r="F4487" s="31"/>
      <c r="G4487" s="31"/>
      <c r="H4487" s="31"/>
      <c r="I4487" s="31"/>
      <c r="J4487" s="31"/>
      <c r="K4487" s="31"/>
      <c r="L4487" s="31"/>
      <c r="M4487" s="31"/>
      <c r="N4487" s="31"/>
      <c r="O4487" s="31"/>
      <c r="P4487" s="31"/>
      <c r="Q4487" s="31"/>
      <c r="R4487" s="31"/>
    </row>
    <row r="4488" spans="6:18" x14ac:dyDescent="0.25">
      <c r="F4488" s="31"/>
      <c r="G4488" s="31"/>
      <c r="H4488" s="31"/>
      <c r="I4488" s="31"/>
      <c r="J4488" s="31"/>
      <c r="K4488" s="31"/>
      <c r="L4488" s="31"/>
      <c r="M4488" s="31"/>
      <c r="N4488" s="31"/>
      <c r="O4488" s="31"/>
      <c r="P4488" s="31"/>
      <c r="Q4488" s="31"/>
      <c r="R4488" s="31"/>
    </row>
    <row r="4489" spans="6:18" x14ac:dyDescent="0.25">
      <c r="F4489" s="31"/>
      <c r="G4489" s="31"/>
      <c r="H4489" s="31"/>
      <c r="I4489" s="31"/>
      <c r="J4489" s="31"/>
      <c r="K4489" s="31"/>
      <c r="L4489" s="31"/>
      <c r="M4489" s="31"/>
      <c r="N4489" s="31"/>
      <c r="O4489" s="31"/>
      <c r="P4489" s="31"/>
      <c r="Q4489" s="31"/>
      <c r="R4489" s="31"/>
    </row>
    <row r="4490" spans="6:18" x14ac:dyDescent="0.25">
      <c r="F4490" s="31"/>
      <c r="G4490" s="31"/>
      <c r="H4490" s="31"/>
      <c r="I4490" s="31"/>
      <c r="J4490" s="31"/>
      <c r="K4490" s="31"/>
      <c r="L4490" s="31"/>
      <c r="M4490" s="31"/>
      <c r="N4490" s="31"/>
      <c r="O4490" s="31"/>
      <c r="P4490" s="31"/>
      <c r="Q4490" s="31"/>
      <c r="R4490" s="31"/>
    </row>
    <row r="4491" spans="6:18" x14ac:dyDescent="0.25">
      <c r="F4491" s="31"/>
      <c r="G4491" s="31"/>
      <c r="H4491" s="31"/>
      <c r="I4491" s="31"/>
      <c r="J4491" s="31"/>
      <c r="K4491" s="31"/>
      <c r="L4491" s="31"/>
      <c r="M4491" s="31"/>
      <c r="N4491" s="31"/>
      <c r="O4491" s="31"/>
      <c r="P4491" s="31"/>
      <c r="Q4491" s="31"/>
      <c r="R4491" s="31"/>
    </row>
    <row r="4492" spans="6:18" x14ac:dyDescent="0.25">
      <c r="F4492" s="31"/>
      <c r="G4492" s="31"/>
      <c r="H4492" s="31"/>
      <c r="I4492" s="31"/>
      <c r="J4492" s="31"/>
      <c r="K4492" s="31"/>
      <c r="L4492" s="31"/>
      <c r="M4492" s="31"/>
      <c r="N4492" s="31"/>
      <c r="O4492" s="31"/>
      <c r="P4492" s="31"/>
      <c r="Q4492" s="31"/>
      <c r="R4492" s="31"/>
    </row>
    <row r="4493" spans="6:18" x14ac:dyDescent="0.25">
      <c r="F4493" s="31"/>
      <c r="G4493" s="31"/>
      <c r="H4493" s="31"/>
      <c r="I4493" s="31"/>
      <c r="J4493" s="31"/>
      <c r="K4493" s="31"/>
      <c r="L4493" s="31"/>
      <c r="M4493" s="31"/>
      <c r="N4493" s="31"/>
      <c r="O4493" s="31"/>
      <c r="P4493" s="31"/>
      <c r="Q4493" s="31"/>
      <c r="R4493" s="31"/>
    </row>
    <row r="4494" spans="6:18" x14ac:dyDescent="0.25">
      <c r="F4494" s="31"/>
      <c r="G4494" s="31"/>
      <c r="H4494" s="31"/>
      <c r="I4494" s="31"/>
      <c r="J4494" s="31"/>
      <c r="K4494" s="31"/>
      <c r="L4494" s="31"/>
      <c r="M4494" s="31"/>
      <c r="N4494" s="31"/>
      <c r="O4494" s="31"/>
      <c r="P4494" s="31"/>
      <c r="Q4494" s="31"/>
      <c r="R4494" s="31"/>
    </row>
    <row r="4495" spans="6:18" x14ac:dyDescent="0.25">
      <c r="F4495" s="31"/>
      <c r="G4495" s="31"/>
      <c r="H4495" s="31"/>
      <c r="I4495" s="31"/>
      <c r="J4495" s="31"/>
      <c r="K4495" s="31"/>
      <c r="L4495" s="31"/>
      <c r="M4495" s="31"/>
      <c r="N4495" s="31"/>
      <c r="O4495" s="31"/>
      <c r="P4495" s="31"/>
      <c r="Q4495" s="31"/>
      <c r="R4495" s="31"/>
    </row>
    <row r="4496" spans="6:18" x14ac:dyDescent="0.25">
      <c r="F4496" s="31"/>
      <c r="G4496" s="31"/>
      <c r="H4496" s="31"/>
      <c r="I4496" s="31"/>
      <c r="J4496" s="31"/>
      <c r="K4496" s="31"/>
      <c r="L4496" s="31"/>
      <c r="M4496" s="31"/>
      <c r="N4496" s="31"/>
      <c r="O4496" s="31"/>
      <c r="P4496" s="31"/>
      <c r="Q4496" s="31"/>
      <c r="R4496" s="31"/>
    </row>
    <row r="4497" spans="6:18" x14ac:dyDescent="0.25">
      <c r="F4497" s="31"/>
      <c r="G4497" s="31"/>
      <c r="H4497" s="31"/>
      <c r="I4497" s="31"/>
      <c r="J4497" s="31"/>
      <c r="K4497" s="31"/>
      <c r="L4497" s="31"/>
      <c r="M4497" s="31"/>
      <c r="N4497" s="31"/>
      <c r="O4497" s="31"/>
      <c r="P4497" s="31"/>
      <c r="Q4497" s="31"/>
      <c r="R4497" s="31"/>
    </row>
    <row r="4498" spans="6:18" x14ac:dyDescent="0.25">
      <c r="F4498" s="31"/>
      <c r="G4498" s="31"/>
      <c r="H4498" s="31"/>
      <c r="I4498" s="31"/>
      <c r="J4498" s="31"/>
      <c r="K4498" s="31"/>
      <c r="L4498" s="31"/>
      <c r="M4498" s="31"/>
      <c r="N4498" s="31"/>
      <c r="O4498" s="31"/>
      <c r="P4498" s="31"/>
      <c r="Q4498" s="31"/>
      <c r="R4498" s="31"/>
    </row>
    <row r="4499" spans="6:18" x14ac:dyDescent="0.25">
      <c r="F4499" s="31"/>
      <c r="G4499" s="31"/>
      <c r="H4499" s="31"/>
      <c r="I4499" s="31"/>
      <c r="J4499" s="31"/>
      <c r="K4499" s="31"/>
      <c r="L4499" s="31"/>
      <c r="M4499" s="31"/>
      <c r="N4499" s="31"/>
      <c r="O4499" s="31"/>
      <c r="P4499" s="31"/>
      <c r="Q4499" s="31"/>
      <c r="R4499" s="31"/>
    </row>
    <row r="4500" spans="6:18" x14ac:dyDescent="0.25">
      <c r="F4500" s="31"/>
      <c r="G4500" s="31"/>
      <c r="H4500" s="31"/>
      <c r="I4500" s="31"/>
      <c r="J4500" s="31"/>
      <c r="K4500" s="31"/>
      <c r="L4500" s="31"/>
      <c r="M4500" s="31"/>
      <c r="N4500" s="31"/>
      <c r="O4500" s="31"/>
      <c r="P4500" s="31"/>
      <c r="Q4500" s="31"/>
      <c r="R4500" s="31"/>
    </row>
    <row r="4501" spans="6:18" x14ac:dyDescent="0.25">
      <c r="F4501" s="31"/>
      <c r="G4501" s="31"/>
      <c r="H4501" s="31"/>
      <c r="I4501" s="31"/>
      <c r="J4501" s="31"/>
      <c r="K4501" s="31"/>
      <c r="L4501" s="31"/>
      <c r="M4501" s="31"/>
      <c r="N4501" s="31"/>
      <c r="O4501" s="31"/>
      <c r="P4501" s="31"/>
      <c r="Q4501" s="31"/>
      <c r="R4501" s="31"/>
    </row>
    <row r="4502" spans="6:18" x14ac:dyDescent="0.25">
      <c r="F4502" s="31"/>
      <c r="G4502" s="31"/>
      <c r="H4502" s="31"/>
      <c r="I4502" s="31"/>
      <c r="J4502" s="31"/>
      <c r="K4502" s="31"/>
      <c r="L4502" s="31"/>
      <c r="M4502" s="31"/>
      <c r="N4502" s="31"/>
      <c r="O4502" s="31"/>
      <c r="P4502" s="31"/>
      <c r="Q4502" s="31"/>
      <c r="R4502" s="31"/>
    </row>
    <row r="4503" spans="6:18" x14ac:dyDescent="0.25">
      <c r="F4503" s="31"/>
      <c r="G4503" s="31"/>
      <c r="H4503" s="31"/>
      <c r="I4503" s="31"/>
      <c r="J4503" s="31"/>
      <c r="K4503" s="31"/>
      <c r="L4503" s="31"/>
      <c r="M4503" s="31"/>
      <c r="N4503" s="31"/>
      <c r="O4503" s="31"/>
      <c r="P4503" s="31"/>
      <c r="Q4503" s="31"/>
      <c r="R4503" s="31"/>
    </row>
    <row r="4504" spans="6:18" x14ac:dyDescent="0.25">
      <c r="F4504" s="31"/>
      <c r="G4504" s="31"/>
      <c r="H4504" s="31"/>
      <c r="I4504" s="31"/>
      <c r="J4504" s="31"/>
      <c r="K4504" s="31"/>
      <c r="L4504" s="31"/>
      <c r="M4504" s="31"/>
      <c r="N4504" s="31"/>
      <c r="O4504" s="31"/>
      <c r="P4504" s="31"/>
      <c r="Q4504" s="31"/>
      <c r="R4504" s="31"/>
    </row>
    <row r="4505" spans="6:18" x14ac:dyDescent="0.25">
      <c r="F4505" s="31"/>
      <c r="G4505" s="31"/>
      <c r="H4505" s="31"/>
      <c r="I4505" s="31"/>
      <c r="J4505" s="31"/>
      <c r="K4505" s="31"/>
      <c r="L4505" s="31"/>
      <c r="M4505" s="31"/>
      <c r="N4505" s="31"/>
      <c r="O4505" s="31"/>
      <c r="P4505" s="31"/>
      <c r="Q4505" s="31"/>
      <c r="R4505" s="31"/>
    </row>
    <row r="4506" spans="6:18" x14ac:dyDescent="0.25">
      <c r="F4506" s="31"/>
      <c r="G4506" s="31"/>
      <c r="H4506" s="31"/>
      <c r="I4506" s="31"/>
      <c r="J4506" s="31"/>
      <c r="K4506" s="31"/>
      <c r="L4506" s="31"/>
      <c r="M4506" s="31"/>
      <c r="N4506" s="31"/>
      <c r="O4506" s="31"/>
      <c r="P4506" s="31"/>
      <c r="Q4506" s="31"/>
      <c r="R4506" s="31"/>
    </row>
    <row r="4507" spans="6:18" x14ac:dyDescent="0.25">
      <c r="F4507" s="31"/>
      <c r="G4507" s="31"/>
      <c r="H4507" s="31"/>
      <c r="I4507" s="31"/>
      <c r="J4507" s="31"/>
      <c r="K4507" s="31"/>
      <c r="L4507" s="31"/>
      <c r="M4507" s="31"/>
      <c r="N4507" s="31"/>
      <c r="O4507" s="31"/>
      <c r="P4507" s="31"/>
      <c r="Q4507" s="31"/>
      <c r="R4507" s="31"/>
    </row>
    <row r="4508" spans="6:18" x14ac:dyDescent="0.25">
      <c r="F4508" s="31"/>
      <c r="G4508" s="31"/>
      <c r="H4508" s="31"/>
      <c r="I4508" s="31"/>
      <c r="J4508" s="31"/>
      <c r="K4508" s="31"/>
      <c r="L4508" s="31"/>
      <c r="M4508" s="31"/>
      <c r="N4508" s="31"/>
      <c r="O4508" s="31"/>
      <c r="P4508" s="31"/>
      <c r="Q4508" s="31"/>
      <c r="R4508" s="31"/>
    </row>
    <row r="4509" spans="6:18" x14ac:dyDescent="0.25">
      <c r="F4509" s="31"/>
      <c r="G4509" s="31"/>
      <c r="H4509" s="31"/>
      <c r="I4509" s="31"/>
      <c r="J4509" s="31"/>
      <c r="K4509" s="31"/>
      <c r="L4509" s="31"/>
      <c r="M4509" s="31"/>
      <c r="N4509" s="31"/>
      <c r="O4509" s="31"/>
      <c r="P4509" s="31"/>
      <c r="Q4509" s="31"/>
      <c r="R4509" s="31"/>
    </row>
    <row r="4510" spans="6:18" x14ac:dyDescent="0.25">
      <c r="F4510" s="31"/>
      <c r="G4510" s="31"/>
      <c r="H4510" s="31"/>
      <c r="I4510" s="31"/>
      <c r="J4510" s="31"/>
      <c r="K4510" s="31"/>
      <c r="L4510" s="31"/>
      <c r="M4510" s="31"/>
      <c r="N4510" s="31"/>
      <c r="O4510" s="31"/>
      <c r="P4510" s="31"/>
      <c r="Q4510" s="31"/>
      <c r="R4510" s="31"/>
    </row>
    <row r="4511" spans="6:18" x14ac:dyDescent="0.25">
      <c r="F4511" s="31"/>
      <c r="G4511" s="31"/>
      <c r="H4511" s="31"/>
      <c r="I4511" s="31"/>
      <c r="J4511" s="31"/>
      <c r="K4511" s="31"/>
      <c r="L4511" s="31"/>
      <c r="M4511" s="31"/>
      <c r="N4511" s="31"/>
      <c r="O4511" s="31"/>
      <c r="P4511" s="31"/>
      <c r="Q4511" s="31"/>
      <c r="R4511" s="31"/>
    </row>
    <row r="4512" spans="6:18" x14ac:dyDescent="0.25">
      <c r="F4512" s="31"/>
      <c r="G4512" s="31"/>
      <c r="H4512" s="31"/>
      <c r="I4512" s="31"/>
      <c r="J4512" s="31"/>
      <c r="K4512" s="31"/>
      <c r="L4512" s="31"/>
      <c r="M4512" s="31"/>
      <c r="N4512" s="31"/>
      <c r="O4512" s="31"/>
      <c r="P4512" s="31"/>
      <c r="Q4512" s="31"/>
      <c r="R4512" s="31"/>
    </row>
    <row r="4513" spans="6:18" x14ac:dyDescent="0.25">
      <c r="F4513" s="31"/>
      <c r="G4513" s="31"/>
      <c r="H4513" s="31"/>
      <c r="I4513" s="31"/>
      <c r="J4513" s="31"/>
      <c r="K4513" s="31"/>
      <c r="L4513" s="31"/>
      <c r="M4513" s="31"/>
      <c r="N4513" s="31"/>
      <c r="O4513" s="31"/>
      <c r="P4513" s="31"/>
      <c r="Q4513" s="31"/>
      <c r="R4513" s="31"/>
    </row>
    <row r="4514" spans="6:18" x14ac:dyDescent="0.25">
      <c r="F4514" s="31"/>
      <c r="G4514" s="31"/>
      <c r="H4514" s="31"/>
      <c r="I4514" s="31"/>
      <c r="J4514" s="31"/>
      <c r="K4514" s="31"/>
      <c r="L4514" s="31"/>
      <c r="M4514" s="31"/>
      <c r="N4514" s="31"/>
      <c r="O4514" s="31"/>
      <c r="P4514" s="31"/>
      <c r="Q4514" s="31"/>
      <c r="R4514" s="31"/>
    </row>
    <row r="4515" spans="6:18" x14ac:dyDescent="0.25">
      <c r="F4515" s="31"/>
      <c r="G4515" s="31"/>
      <c r="H4515" s="31"/>
      <c r="I4515" s="31"/>
      <c r="J4515" s="31"/>
      <c r="K4515" s="31"/>
      <c r="L4515" s="31"/>
      <c r="M4515" s="31"/>
      <c r="N4515" s="31"/>
      <c r="O4515" s="31"/>
      <c r="P4515" s="31"/>
      <c r="Q4515" s="31"/>
      <c r="R4515" s="31"/>
    </row>
    <row r="4516" spans="6:18" x14ac:dyDescent="0.25">
      <c r="F4516" s="31"/>
      <c r="G4516" s="31"/>
      <c r="H4516" s="31"/>
      <c r="I4516" s="31"/>
      <c r="J4516" s="31"/>
      <c r="K4516" s="31"/>
      <c r="L4516" s="31"/>
      <c r="M4516" s="31"/>
      <c r="N4516" s="31"/>
      <c r="O4516" s="31"/>
      <c r="P4516" s="31"/>
      <c r="Q4516" s="31"/>
      <c r="R4516" s="31"/>
    </row>
    <row r="4517" spans="6:18" x14ac:dyDescent="0.25">
      <c r="F4517" s="31"/>
      <c r="G4517" s="31"/>
      <c r="H4517" s="31"/>
      <c r="I4517" s="31"/>
      <c r="J4517" s="31"/>
      <c r="K4517" s="31"/>
      <c r="L4517" s="31"/>
      <c r="M4517" s="31"/>
      <c r="N4517" s="31"/>
      <c r="O4517" s="31"/>
      <c r="P4517" s="31"/>
      <c r="Q4517" s="31"/>
      <c r="R4517" s="31"/>
    </row>
    <row r="4518" spans="6:18" x14ac:dyDescent="0.25">
      <c r="F4518" s="31"/>
      <c r="G4518" s="31"/>
      <c r="H4518" s="31"/>
      <c r="I4518" s="31"/>
      <c r="J4518" s="31"/>
      <c r="K4518" s="31"/>
      <c r="L4518" s="31"/>
      <c r="M4518" s="31"/>
      <c r="N4518" s="31"/>
      <c r="O4518" s="31"/>
      <c r="P4518" s="31"/>
      <c r="Q4518" s="31"/>
      <c r="R4518" s="31"/>
    </row>
    <row r="4519" spans="6:18" x14ac:dyDescent="0.25">
      <c r="F4519" s="31"/>
      <c r="G4519" s="31"/>
      <c r="H4519" s="31"/>
      <c r="I4519" s="31"/>
      <c r="J4519" s="31"/>
      <c r="K4519" s="31"/>
      <c r="L4519" s="31"/>
      <c r="M4519" s="31"/>
      <c r="N4519" s="31"/>
      <c r="O4519" s="31"/>
      <c r="P4519" s="31"/>
      <c r="Q4519" s="31"/>
      <c r="R4519" s="31"/>
    </row>
    <row r="4520" spans="6:18" x14ac:dyDescent="0.25">
      <c r="F4520" s="31"/>
      <c r="G4520" s="31"/>
      <c r="H4520" s="31"/>
      <c r="I4520" s="31"/>
      <c r="J4520" s="31"/>
      <c r="K4520" s="31"/>
      <c r="L4520" s="31"/>
      <c r="M4520" s="31"/>
      <c r="N4520" s="31"/>
      <c r="O4520" s="31"/>
      <c r="P4520" s="31"/>
      <c r="Q4520" s="31"/>
      <c r="R4520" s="31"/>
    </row>
    <row r="4521" spans="6:18" x14ac:dyDescent="0.25">
      <c r="F4521" s="31"/>
      <c r="G4521" s="31"/>
      <c r="H4521" s="31"/>
      <c r="I4521" s="31"/>
      <c r="J4521" s="31"/>
      <c r="K4521" s="31"/>
      <c r="L4521" s="31"/>
      <c r="M4521" s="31"/>
      <c r="N4521" s="31"/>
      <c r="O4521" s="31"/>
      <c r="P4521" s="31"/>
      <c r="Q4521" s="31"/>
      <c r="R4521" s="31"/>
    </row>
    <row r="4522" spans="6:18" x14ac:dyDescent="0.25">
      <c r="F4522" s="31"/>
      <c r="G4522" s="31"/>
      <c r="H4522" s="31"/>
      <c r="I4522" s="31"/>
      <c r="J4522" s="31"/>
      <c r="K4522" s="31"/>
      <c r="L4522" s="31"/>
      <c r="M4522" s="31"/>
      <c r="N4522" s="31"/>
      <c r="O4522" s="31"/>
      <c r="P4522" s="31"/>
      <c r="Q4522" s="31"/>
      <c r="R4522" s="31"/>
    </row>
    <row r="4523" spans="6:18" x14ac:dyDescent="0.25">
      <c r="F4523" s="31"/>
      <c r="G4523" s="31"/>
      <c r="H4523" s="31"/>
      <c r="I4523" s="31"/>
      <c r="J4523" s="31"/>
      <c r="K4523" s="31"/>
      <c r="L4523" s="31"/>
      <c r="M4523" s="31"/>
      <c r="N4523" s="31"/>
      <c r="O4523" s="31"/>
      <c r="P4523" s="31"/>
      <c r="Q4523" s="31"/>
      <c r="R4523" s="31"/>
    </row>
    <row r="4524" spans="6:18" x14ac:dyDescent="0.25">
      <c r="F4524" s="31"/>
      <c r="G4524" s="31"/>
      <c r="H4524" s="31"/>
      <c r="I4524" s="31"/>
      <c r="J4524" s="31"/>
      <c r="K4524" s="31"/>
      <c r="L4524" s="31"/>
      <c r="M4524" s="31"/>
      <c r="N4524" s="31"/>
      <c r="O4524" s="31"/>
      <c r="P4524" s="31"/>
      <c r="Q4524" s="31"/>
      <c r="R4524" s="31"/>
    </row>
    <row r="4525" spans="6:18" x14ac:dyDescent="0.25">
      <c r="F4525" s="31"/>
      <c r="G4525" s="31"/>
      <c r="H4525" s="31"/>
      <c r="I4525" s="31"/>
      <c r="J4525" s="31"/>
      <c r="K4525" s="31"/>
      <c r="L4525" s="31"/>
      <c r="M4525" s="31"/>
      <c r="N4525" s="31"/>
      <c r="O4525" s="31"/>
      <c r="P4525" s="31"/>
      <c r="Q4525" s="31"/>
      <c r="R4525" s="31"/>
    </row>
    <row r="4526" spans="6:18" x14ac:dyDescent="0.25">
      <c r="F4526" s="31"/>
      <c r="G4526" s="31"/>
      <c r="H4526" s="31"/>
      <c r="I4526" s="31"/>
      <c r="J4526" s="31"/>
      <c r="K4526" s="31"/>
      <c r="L4526" s="31"/>
      <c r="M4526" s="31"/>
      <c r="N4526" s="31"/>
      <c r="O4526" s="31"/>
      <c r="P4526" s="31"/>
      <c r="Q4526" s="31"/>
      <c r="R4526" s="31"/>
    </row>
    <row r="4527" spans="6:18" x14ac:dyDescent="0.25">
      <c r="F4527" s="31"/>
      <c r="G4527" s="31"/>
      <c r="H4527" s="31"/>
      <c r="I4527" s="31"/>
      <c r="J4527" s="31"/>
      <c r="K4527" s="31"/>
      <c r="L4527" s="31"/>
      <c r="M4527" s="31"/>
      <c r="N4527" s="31"/>
      <c r="O4527" s="31"/>
      <c r="P4527" s="31"/>
      <c r="Q4527" s="31"/>
      <c r="R4527" s="31"/>
    </row>
    <row r="4528" spans="6:18" x14ac:dyDescent="0.25">
      <c r="F4528" s="31"/>
      <c r="G4528" s="31"/>
      <c r="H4528" s="31"/>
      <c r="I4528" s="31"/>
      <c r="J4528" s="31"/>
      <c r="K4528" s="31"/>
      <c r="L4528" s="31"/>
      <c r="M4528" s="31"/>
      <c r="N4528" s="31"/>
      <c r="O4528" s="31"/>
      <c r="P4528" s="31"/>
      <c r="Q4528" s="31"/>
      <c r="R4528" s="31"/>
    </row>
    <row r="4529" spans="6:18" x14ac:dyDescent="0.25">
      <c r="F4529" s="31"/>
      <c r="G4529" s="31"/>
      <c r="H4529" s="31"/>
      <c r="I4529" s="31"/>
      <c r="J4529" s="31"/>
      <c r="K4529" s="31"/>
      <c r="L4529" s="31"/>
      <c r="M4529" s="31"/>
      <c r="N4529" s="31"/>
      <c r="O4529" s="31"/>
      <c r="P4529" s="31"/>
      <c r="Q4529" s="31"/>
      <c r="R4529" s="31"/>
    </row>
    <row r="4530" spans="6:18" x14ac:dyDescent="0.25">
      <c r="F4530" s="31"/>
      <c r="G4530" s="31"/>
      <c r="H4530" s="31"/>
      <c r="I4530" s="31"/>
      <c r="J4530" s="31"/>
      <c r="K4530" s="31"/>
      <c r="L4530" s="31"/>
      <c r="M4530" s="31"/>
      <c r="N4530" s="31"/>
      <c r="O4530" s="31"/>
      <c r="P4530" s="31"/>
      <c r="Q4530" s="31"/>
      <c r="R4530" s="31"/>
    </row>
    <row r="4531" spans="6:18" x14ac:dyDescent="0.25">
      <c r="F4531" s="31"/>
      <c r="G4531" s="31"/>
      <c r="H4531" s="31"/>
      <c r="I4531" s="31"/>
      <c r="J4531" s="31"/>
      <c r="K4531" s="31"/>
      <c r="L4531" s="31"/>
      <c r="M4531" s="31"/>
      <c r="N4531" s="31"/>
      <c r="O4531" s="31"/>
      <c r="P4531" s="31"/>
      <c r="Q4531" s="31"/>
      <c r="R4531" s="31"/>
    </row>
    <row r="4532" spans="6:18" x14ac:dyDescent="0.25">
      <c r="F4532" s="31"/>
      <c r="G4532" s="31"/>
      <c r="H4532" s="31"/>
      <c r="I4532" s="31"/>
      <c r="J4532" s="31"/>
      <c r="K4532" s="31"/>
      <c r="L4532" s="31"/>
      <c r="M4532" s="31"/>
      <c r="N4532" s="31"/>
      <c r="O4532" s="31"/>
      <c r="P4532" s="31"/>
      <c r="Q4532" s="31"/>
      <c r="R4532" s="31"/>
    </row>
    <row r="4533" spans="6:18" x14ac:dyDescent="0.25">
      <c r="F4533" s="31"/>
      <c r="G4533" s="31"/>
      <c r="H4533" s="31"/>
      <c r="I4533" s="31"/>
      <c r="J4533" s="31"/>
      <c r="K4533" s="31"/>
      <c r="L4533" s="31"/>
      <c r="M4533" s="31"/>
      <c r="N4533" s="31"/>
      <c r="O4533" s="31"/>
      <c r="P4533" s="31"/>
      <c r="Q4533" s="31"/>
      <c r="R4533" s="31"/>
    </row>
    <row r="4534" spans="6:18" x14ac:dyDescent="0.25">
      <c r="F4534" s="31"/>
      <c r="G4534" s="31"/>
      <c r="H4534" s="31"/>
      <c r="I4534" s="31"/>
      <c r="J4534" s="31"/>
      <c r="K4534" s="31"/>
      <c r="L4534" s="31"/>
      <c r="M4534" s="31"/>
      <c r="N4534" s="31"/>
      <c r="O4534" s="31"/>
      <c r="P4534" s="31"/>
      <c r="Q4534" s="31"/>
      <c r="R4534" s="31"/>
    </row>
    <row r="4535" spans="6:18" x14ac:dyDescent="0.25">
      <c r="F4535" s="31"/>
      <c r="G4535" s="31"/>
      <c r="H4535" s="31"/>
      <c r="I4535" s="31"/>
      <c r="J4535" s="31"/>
      <c r="K4535" s="31"/>
      <c r="L4535" s="31"/>
      <c r="M4535" s="31"/>
      <c r="N4535" s="31"/>
      <c r="O4535" s="31"/>
      <c r="P4535" s="31"/>
      <c r="Q4535" s="31"/>
      <c r="R4535" s="31"/>
    </row>
    <row r="4536" spans="6:18" x14ac:dyDescent="0.25">
      <c r="F4536" s="31"/>
      <c r="G4536" s="31"/>
      <c r="H4536" s="31"/>
      <c r="I4536" s="31"/>
      <c r="J4536" s="31"/>
      <c r="K4536" s="31"/>
      <c r="L4536" s="31"/>
      <c r="M4536" s="31"/>
      <c r="N4536" s="31"/>
      <c r="O4536" s="31"/>
      <c r="P4536" s="31"/>
      <c r="Q4536" s="31"/>
      <c r="R4536" s="31"/>
    </row>
    <row r="4537" spans="6:18" x14ac:dyDescent="0.25">
      <c r="F4537" s="31"/>
      <c r="G4537" s="31"/>
      <c r="H4537" s="31"/>
      <c r="I4537" s="31"/>
      <c r="J4537" s="31"/>
      <c r="K4537" s="31"/>
      <c r="L4537" s="31"/>
      <c r="M4537" s="31"/>
      <c r="N4537" s="31"/>
      <c r="O4537" s="31"/>
      <c r="P4537" s="31"/>
      <c r="Q4537" s="31"/>
      <c r="R4537" s="31"/>
    </row>
    <row r="4538" spans="6:18" x14ac:dyDescent="0.25">
      <c r="F4538" s="31"/>
      <c r="G4538" s="31"/>
      <c r="H4538" s="31"/>
      <c r="I4538" s="31"/>
      <c r="J4538" s="31"/>
      <c r="K4538" s="31"/>
      <c r="L4538" s="31"/>
      <c r="M4538" s="31"/>
      <c r="N4538" s="31"/>
      <c r="O4538" s="31"/>
      <c r="P4538" s="31"/>
      <c r="Q4538" s="31"/>
      <c r="R4538" s="31"/>
    </row>
    <row r="4539" spans="6:18" x14ac:dyDescent="0.25">
      <c r="F4539" s="31"/>
      <c r="G4539" s="31"/>
      <c r="H4539" s="31"/>
      <c r="I4539" s="31"/>
      <c r="J4539" s="31"/>
      <c r="K4539" s="31"/>
      <c r="L4539" s="31"/>
      <c r="M4539" s="31"/>
      <c r="N4539" s="31"/>
      <c r="O4539" s="31"/>
      <c r="P4539" s="31"/>
      <c r="Q4539" s="31"/>
      <c r="R4539" s="31"/>
    </row>
    <row r="4540" spans="6:18" x14ac:dyDescent="0.25">
      <c r="F4540" s="31"/>
      <c r="G4540" s="31"/>
      <c r="H4540" s="31"/>
      <c r="I4540" s="31"/>
      <c r="J4540" s="31"/>
      <c r="K4540" s="31"/>
      <c r="L4540" s="31"/>
      <c r="M4540" s="31"/>
      <c r="N4540" s="31"/>
      <c r="O4540" s="31"/>
      <c r="P4540" s="31"/>
      <c r="Q4540" s="31"/>
      <c r="R4540" s="31"/>
    </row>
    <row r="4541" spans="6:18" x14ac:dyDescent="0.25">
      <c r="F4541" s="31"/>
      <c r="G4541" s="31"/>
      <c r="H4541" s="31"/>
      <c r="I4541" s="31"/>
      <c r="J4541" s="31"/>
      <c r="K4541" s="31"/>
      <c r="L4541" s="31"/>
      <c r="M4541" s="31"/>
      <c r="N4541" s="31"/>
      <c r="O4541" s="31"/>
      <c r="P4541" s="31"/>
      <c r="Q4541" s="31"/>
      <c r="R4541" s="31"/>
    </row>
    <row r="4542" spans="6:18" x14ac:dyDescent="0.25">
      <c r="F4542" s="31"/>
      <c r="G4542" s="31"/>
      <c r="H4542" s="31"/>
      <c r="I4542" s="31"/>
      <c r="J4542" s="31"/>
      <c r="K4542" s="31"/>
      <c r="L4542" s="31"/>
      <c r="M4542" s="31"/>
      <c r="N4542" s="31"/>
      <c r="O4542" s="31"/>
      <c r="P4542" s="31"/>
      <c r="Q4542" s="31"/>
      <c r="R4542" s="31"/>
    </row>
    <row r="4543" spans="6:18" x14ac:dyDescent="0.25">
      <c r="F4543" s="31"/>
      <c r="G4543" s="31"/>
      <c r="H4543" s="31"/>
      <c r="I4543" s="31"/>
      <c r="J4543" s="31"/>
      <c r="K4543" s="31"/>
      <c r="L4543" s="31"/>
      <c r="M4543" s="31"/>
      <c r="N4543" s="31"/>
      <c r="O4543" s="31"/>
      <c r="P4543" s="31"/>
      <c r="Q4543" s="31"/>
      <c r="R4543" s="31"/>
    </row>
    <row r="4544" spans="6:18" x14ac:dyDescent="0.25">
      <c r="F4544" s="31"/>
      <c r="G4544" s="31"/>
      <c r="H4544" s="31"/>
      <c r="I4544" s="31"/>
      <c r="J4544" s="31"/>
      <c r="K4544" s="31"/>
      <c r="L4544" s="31"/>
      <c r="M4544" s="31"/>
      <c r="N4544" s="31"/>
      <c r="O4544" s="31"/>
      <c r="P4544" s="31"/>
      <c r="Q4544" s="31"/>
      <c r="R4544" s="31"/>
    </row>
    <row r="4545" spans="6:18" x14ac:dyDescent="0.25">
      <c r="F4545" s="31"/>
      <c r="G4545" s="31"/>
      <c r="H4545" s="31"/>
      <c r="I4545" s="31"/>
      <c r="J4545" s="31"/>
      <c r="K4545" s="31"/>
      <c r="L4545" s="31"/>
      <c r="M4545" s="31"/>
      <c r="N4545" s="31"/>
      <c r="O4545" s="31"/>
      <c r="P4545" s="31"/>
      <c r="Q4545" s="31"/>
      <c r="R4545" s="31"/>
    </row>
    <row r="4546" spans="6:18" x14ac:dyDescent="0.25">
      <c r="F4546" s="31"/>
      <c r="G4546" s="31"/>
      <c r="H4546" s="31"/>
      <c r="I4546" s="31"/>
      <c r="J4546" s="31"/>
      <c r="K4546" s="31"/>
      <c r="L4546" s="31"/>
      <c r="M4546" s="31"/>
      <c r="N4546" s="31"/>
      <c r="O4546" s="31"/>
      <c r="P4546" s="31"/>
      <c r="Q4546" s="31"/>
      <c r="R4546" s="31"/>
    </row>
    <row r="4547" spans="6:18" x14ac:dyDescent="0.25">
      <c r="F4547" s="31"/>
      <c r="G4547" s="31"/>
      <c r="H4547" s="31"/>
      <c r="I4547" s="31"/>
      <c r="J4547" s="31"/>
      <c r="K4547" s="31"/>
      <c r="L4547" s="31"/>
      <c r="M4547" s="31"/>
      <c r="N4547" s="31"/>
      <c r="O4547" s="31"/>
      <c r="P4547" s="31"/>
      <c r="Q4547" s="31"/>
      <c r="R4547" s="31"/>
    </row>
    <row r="4548" spans="6:18" x14ac:dyDescent="0.25">
      <c r="F4548" s="31"/>
      <c r="G4548" s="31"/>
      <c r="H4548" s="31"/>
      <c r="I4548" s="31"/>
      <c r="J4548" s="31"/>
      <c r="K4548" s="31"/>
      <c r="L4548" s="31"/>
      <c r="M4548" s="31"/>
      <c r="N4548" s="31"/>
      <c r="O4548" s="31"/>
      <c r="P4548" s="31"/>
      <c r="Q4548" s="31"/>
      <c r="R4548" s="31"/>
    </row>
    <row r="4549" spans="6:18" x14ac:dyDescent="0.25">
      <c r="F4549" s="31"/>
      <c r="G4549" s="31"/>
      <c r="H4549" s="31"/>
      <c r="I4549" s="31"/>
      <c r="J4549" s="31"/>
      <c r="K4549" s="31"/>
      <c r="L4549" s="31"/>
      <c r="M4549" s="31"/>
      <c r="N4549" s="31"/>
      <c r="O4549" s="31"/>
      <c r="P4549" s="31"/>
      <c r="Q4549" s="31"/>
      <c r="R4549" s="31"/>
    </row>
    <row r="4550" spans="6:18" x14ac:dyDescent="0.25">
      <c r="F4550" s="31"/>
      <c r="G4550" s="31"/>
      <c r="H4550" s="31"/>
      <c r="I4550" s="31"/>
      <c r="J4550" s="31"/>
      <c r="K4550" s="31"/>
      <c r="L4550" s="31"/>
      <c r="M4550" s="31"/>
      <c r="N4550" s="31"/>
      <c r="O4550" s="31"/>
      <c r="P4550" s="31"/>
      <c r="Q4550" s="31"/>
      <c r="R4550" s="31"/>
    </row>
    <row r="4551" spans="6:18" x14ac:dyDescent="0.25">
      <c r="F4551" s="31"/>
      <c r="G4551" s="31"/>
      <c r="H4551" s="31"/>
      <c r="I4551" s="31"/>
      <c r="J4551" s="31"/>
      <c r="K4551" s="31"/>
      <c r="L4551" s="31"/>
      <c r="M4551" s="31"/>
      <c r="N4551" s="31"/>
      <c r="O4551" s="31"/>
      <c r="P4551" s="31"/>
      <c r="Q4551" s="31"/>
      <c r="R4551" s="31"/>
    </row>
    <row r="4552" spans="6:18" x14ac:dyDescent="0.25">
      <c r="F4552" s="31"/>
      <c r="G4552" s="31"/>
      <c r="H4552" s="31"/>
      <c r="I4552" s="31"/>
      <c r="J4552" s="31"/>
      <c r="K4552" s="31"/>
      <c r="L4552" s="31"/>
      <c r="M4552" s="31"/>
      <c r="N4552" s="31"/>
      <c r="O4552" s="31"/>
      <c r="P4552" s="31"/>
      <c r="Q4552" s="31"/>
      <c r="R4552" s="31"/>
    </row>
    <row r="4553" spans="6:18" x14ac:dyDescent="0.25">
      <c r="F4553" s="31"/>
      <c r="G4553" s="31"/>
      <c r="H4553" s="31"/>
      <c r="I4553" s="31"/>
      <c r="J4553" s="31"/>
      <c r="K4553" s="31"/>
      <c r="L4553" s="31"/>
      <c r="M4553" s="31"/>
      <c r="N4553" s="31"/>
      <c r="O4553" s="31"/>
      <c r="P4553" s="31"/>
      <c r="Q4553" s="31"/>
      <c r="R4553" s="31"/>
    </row>
    <row r="4554" spans="6:18" x14ac:dyDescent="0.25">
      <c r="F4554" s="31"/>
      <c r="G4554" s="31"/>
      <c r="H4554" s="31"/>
      <c r="I4554" s="31"/>
      <c r="J4554" s="31"/>
      <c r="K4554" s="31"/>
      <c r="L4554" s="31"/>
      <c r="M4554" s="31"/>
      <c r="N4554" s="31"/>
      <c r="O4554" s="31"/>
      <c r="P4554" s="31"/>
      <c r="Q4554" s="31"/>
      <c r="R4554" s="31"/>
    </row>
    <row r="4555" spans="6:18" x14ac:dyDescent="0.25">
      <c r="F4555" s="31"/>
      <c r="G4555" s="31"/>
      <c r="H4555" s="31"/>
      <c r="I4555" s="31"/>
      <c r="J4555" s="31"/>
      <c r="K4555" s="31"/>
      <c r="L4555" s="31"/>
      <c r="M4555" s="31"/>
      <c r="N4555" s="31"/>
      <c r="O4555" s="31"/>
      <c r="P4555" s="31"/>
      <c r="Q4555" s="31"/>
      <c r="R4555" s="31"/>
    </row>
    <row r="4556" spans="6:18" x14ac:dyDescent="0.25">
      <c r="F4556" s="31"/>
      <c r="G4556" s="31"/>
      <c r="H4556" s="31"/>
      <c r="I4556" s="31"/>
      <c r="J4556" s="31"/>
      <c r="K4556" s="31"/>
      <c r="L4556" s="31"/>
      <c r="M4556" s="31"/>
      <c r="N4556" s="31"/>
      <c r="O4556" s="31"/>
      <c r="P4556" s="31"/>
      <c r="Q4556" s="31"/>
      <c r="R4556" s="31"/>
    </row>
    <row r="4557" spans="6:18" x14ac:dyDescent="0.25">
      <c r="F4557" s="31"/>
      <c r="G4557" s="31"/>
      <c r="H4557" s="31"/>
      <c r="I4557" s="31"/>
      <c r="J4557" s="31"/>
      <c r="K4557" s="31"/>
      <c r="L4557" s="31"/>
      <c r="M4557" s="31"/>
      <c r="N4557" s="31"/>
      <c r="O4557" s="31"/>
      <c r="P4557" s="31"/>
      <c r="Q4557" s="31"/>
      <c r="R4557" s="31"/>
    </row>
    <row r="4558" spans="6:18" x14ac:dyDescent="0.25">
      <c r="F4558" s="31"/>
      <c r="G4558" s="31"/>
      <c r="H4558" s="31"/>
      <c r="I4558" s="31"/>
      <c r="J4558" s="31"/>
      <c r="K4558" s="31"/>
      <c r="L4558" s="31"/>
      <c r="M4558" s="31"/>
      <c r="N4558" s="31"/>
      <c r="O4558" s="31"/>
      <c r="P4558" s="31"/>
      <c r="Q4558" s="31"/>
      <c r="R4558" s="31"/>
    </row>
    <row r="4559" spans="6:18" x14ac:dyDescent="0.25">
      <c r="F4559" s="31"/>
      <c r="G4559" s="31"/>
      <c r="H4559" s="31"/>
      <c r="I4559" s="31"/>
      <c r="J4559" s="31"/>
      <c r="K4559" s="31"/>
      <c r="L4559" s="31"/>
      <c r="M4559" s="31"/>
      <c r="N4559" s="31"/>
      <c r="O4559" s="31"/>
      <c r="P4559" s="31"/>
      <c r="Q4559" s="31"/>
      <c r="R4559" s="31"/>
    </row>
    <row r="4560" spans="6:18" x14ac:dyDescent="0.25">
      <c r="F4560" s="31"/>
      <c r="G4560" s="31"/>
      <c r="H4560" s="31"/>
      <c r="I4560" s="31"/>
      <c r="J4560" s="31"/>
      <c r="K4560" s="31"/>
      <c r="L4560" s="31"/>
      <c r="M4560" s="31"/>
      <c r="N4560" s="31"/>
      <c r="O4560" s="31"/>
      <c r="P4560" s="31"/>
      <c r="Q4560" s="31"/>
      <c r="R4560" s="31"/>
    </row>
    <row r="4561" spans="6:18" x14ac:dyDescent="0.25">
      <c r="F4561" s="31"/>
      <c r="G4561" s="31"/>
      <c r="H4561" s="31"/>
      <c r="I4561" s="31"/>
      <c r="J4561" s="31"/>
      <c r="K4561" s="31"/>
      <c r="L4561" s="31"/>
      <c r="M4561" s="31"/>
      <c r="N4561" s="31"/>
      <c r="O4561" s="31"/>
      <c r="P4561" s="31"/>
      <c r="Q4561" s="31"/>
      <c r="R4561" s="31"/>
    </row>
    <row r="4562" spans="6:18" x14ac:dyDescent="0.25">
      <c r="F4562" s="31"/>
      <c r="G4562" s="31"/>
      <c r="H4562" s="31"/>
      <c r="I4562" s="31"/>
      <c r="J4562" s="31"/>
      <c r="K4562" s="31"/>
      <c r="L4562" s="31"/>
      <c r="M4562" s="31"/>
      <c r="N4562" s="31"/>
      <c r="O4562" s="31"/>
      <c r="P4562" s="31"/>
      <c r="Q4562" s="31"/>
      <c r="R4562" s="31"/>
    </row>
    <row r="4563" spans="6:18" x14ac:dyDescent="0.25">
      <c r="F4563" s="31"/>
      <c r="G4563" s="31"/>
      <c r="H4563" s="31"/>
      <c r="I4563" s="31"/>
      <c r="J4563" s="31"/>
      <c r="K4563" s="31"/>
      <c r="L4563" s="31"/>
      <c r="M4563" s="31"/>
      <c r="N4563" s="31"/>
      <c r="O4563" s="31"/>
      <c r="P4563" s="31"/>
      <c r="Q4563" s="31"/>
      <c r="R4563" s="31"/>
    </row>
    <row r="4564" spans="6:18" x14ac:dyDescent="0.25">
      <c r="F4564" s="31"/>
      <c r="G4564" s="31"/>
      <c r="H4564" s="31"/>
      <c r="I4564" s="31"/>
      <c r="J4564" s="31"/>
      <c r="K4564" s="31"/>
      <c r="L4564" s="31"/>
      <c r="M4564" s="31"/>
      <c r="N4564" s="31"/>
      <c r="O4564" s="31"/>
      <c r="P4564" s="31"/>
      <c r="Q4564" s="31"/>
      <c r="R4564" s="31"/>
    </row>
    <row r="4565" spans="6:18" x14ac:dyDescent="0.25">
      <c r="F4565" s="31"/>
      <c r="G4565" s="31"/>
      <c r="H4565" s="31"/>
      <c r="I4565" s="31"/>
      <c r="J4565" s="31"/>
      <c r="K4565" s="31"/>
      <c r="L4565" s="31"/>
      <c r="M4565" s="31"/>
      <c r="N4565" s="31"/>
      <c r="O4565" s="31"/>
      <c r="P4565" s="31"/>
      <c r="Q4565" s="31"/>
      <c r="R4565" s="31"/>
    </row>
    <row r="4566" spans="6:18" x14ac:dyDescent="0.25">
      <c r="F4566" s="31"/>
      <c r="G4566" s="31"/>
      <c r="H4566" s="31"/>
      <c r="I4566" s="31"/>
      <c r="J4566" s="31"/>
      <c r="K4566" s="31"/>
      <c r="L4566" s="31"/>
      <c r="M4566" s="31"/>
      <c r="N4566" s="31"/>
      <c r="O4566" s="31"/>
      <c r="P4566" s="31"/>
      <c r="Q4566" s="31"/>
      <c r="R4566" s="31"/>
    </row>
    <row r="4567" spans="6:18" x14ac:dyDescent="0.25">
      <c r="F4567" s="31"/>
      <c r="G4567" s="31"/>
      <c r="H4567" s="31"/>
      <c r="I4567" s="31"/>
      <c r="J4567" s="31"/>
      <c r="K4567" s="31"/>
      <c r="L4567" s="31"/>
      <c r="M4567" s="31"/>
      <c r="N4567" s="31"/>
      <c r="O4567" s="31"/>
      <c r="P4567" s="31"/>
      <c r="Q4567" s="31"/>
      <c r="R4567" s="31"/>
    </row>
    <row r="4568" spans="6:18" x14ac:dyDescent="0.25">
      <c r="F4568" s="31"/>
      <c r="G4568" s="31"/>
      <c r="H4568" s="31"/>
      <c r="I4568" s="31"/>
      <c r="J4568" s="31"/>
      <c r="K4568" s="31"/>
      <c r="L4568" s="31"/>
      <c r="M4568" s="31"/>
      <c r="N4568" s="31"/>
      <c r="O4568" s="31"/>
      <c r="P4568" s="31"/>
      <c r="Q4568" s="31"/>
      <c r="R4568" s="31"/>
    </row>
    <row r="4569" spans="6:18" x14ac:dyDescent="0.25">
      <c r="F4569" s="31"/>
      <c r="G4569" s="31"/>
      <c r="H4569" s="31"/>
      <c r="I4569" s="31"/>
      <c r="J4569" s="31"/>
      <c r="K4569" s="31"/>
      <c r="L4569" s="31"/>
      <c r="M4569" s="31"/>
      <c r="N4569" s="31"/>
      <c r="O4569" s="31"/>
      <c r="P4569" s="31"/>
      <c r="Q4569" s="31"/>
      <c r="R4569" s="31"/>
    </row>
    <row r="4570" spans="6:18" x14ac:dyDescent="0.25">
      <c r="F4570" s="31"/>
      <c r="G4570" s="31"/>
      <c r="H4570" s="31"/>
      <c r="I4570" s="31"/>
      <c r="J4570" s="31"/>
      <c r="K4570" s="31"/>
      <c r="L4570" s="31"/>
      <c r="M4570" s="31"/>
      <c r="N4570" s="31"/>
      <c r="O4570" s="31"/>
      <c r="P4570" s="31"/>
      <c r="Q4570" s="31"/>
      <c r="R4570" s="31"/>
    </row>
    <row r="4571" spans="6:18" x14ac:dyDescent="0.25">
      <c r="F4571" s="31"/>
      <c r="G4571" s="31"/>
      <c r="H4571" s="31"/>
      <c r="I4571" s="31"/>
      <c r="J4571" s="31"/>
      <c r="K4571" s="31"/>
      <c r="L4571" s="31"/>
      <c r="M4571" s="31"/>
      <c r="N4571" s="31"/>
      <c r="O4571" s="31"/>
      <c r="P4571" s="31"/>
      <c r="Q4571" s="31"/>
      <c r="R4571" s="31"/>
    </row>
    <row r="4572" spans="6:18" x14ac:dyDescent="0.25">
      <c r="F4572" s="31"/>
      <c r="G4572" s="31"/>
      <c r="H4572" s="31"/>
      <c r="I4572" s="31"/>
      <c r="J4572" s="31"/>
      <c r="K4572" s="31"/>
      <c r="L4572" s="31"/>
      <c r="M4572" s="31"/>
      <c r="N4572" s="31"/>
      <c r="O4572" s="31"/>
      <c r="P4572" s="31"/>
      <c r="Q4572" s="31"/>
      <c r="R4572" s="31"/>
    </row>
    <row r="4573" spans="6:18" x14ac:dyDescent="0.25">
      <c r="F4573" s="31"/>
      <c r="G4573" s="31"/>
      <c r="H4573" s="31"/>
      <c r="I4573" s="31"/>
      <c r="J4573" s="31"/>
      <c r="K4573" s="31"/>
      <c r="L4573" s="31"/>
      <c r="M4573" s="31"/>
      <c r="N4573" s="31"/>
      <c r="O4573" s="31"/>
      <c r="P4573" s="31"/>
      <c r="Q4573" s="31"/>
      <c r="R4573" s="31"/>
    </row>
    <row r="4574" spans="6:18" x14ac:dyDescent="0.25">
      <c r="F4574" s="31"/>
      <c r="G4574" s="31"/>
      <c r="H4574" s="31"/>
      <c r="I4574" s="31"/>
      <c r="J4574" s="31"/>
      <c r="K4574" s="31"/>
      <c r="L4574" s="31"/>
      <c r="M4574" s="31"/>
      <c r="N4574" s="31"/>
      <c r="O4574" s="31"/>
      <c r="P4574" s="31"/>
      <c r="Q4574" s="31"/>
      <c r="R4574" s="31"/>
    </row>
    <row r="4575" spans="6:18" x14ac:dyDescent="0.25">
      <c r="F4575" s="31"/>
      <c r="G4575" s="31"/>
      <c r="H4575" s="31"/>
      <c r="I4575" s="31"/>
      <c r="J4575" s="31"/>
      <c r="K4575" s="31"/>
      <c r="L4575" s="31"/>
      <c r="M4575" s="31"/>
      <c r="N4575" s="31"/>
      <c r="O4575" s="31"/>
      <c r="P4575" s="31"/>
      <c r="Q4575" s="31"/>
      <c r="R4575" s="31"/>
    </row>
    <row r="4576" spans="6:18" x14ac:dyDescent="0.25">
      <c r="F4576" s="31"/>
      <c r="G4576" s="31"/>
      <c r="H4576" s="31"/>
      <c r="I4576" s="31"/>
      <c r="J4576" s="31"/>
      <c r="K4576" s="31"/>
      <c r="L4576" s="31"/>
      <c r="M4576" s="31"/>
      <c r="N4576" s="31"/>
      <c r="O4576" s="31"/>
      <c r="P4576" s="31"/>
      <c r="Q4576" s="31"/>
      <c r="R4576" s="31"/>
    </row>
    <row r="4577" spans="6:18" x14ac:dyDescent="0.25">
      <c r="F4577" s="31"/>
      <c r="G4577" s="31"/>
      <c r="H4577" s="31"/>
      <c r="I4577" s="31"/>
      <c r="J4577" s="31"/>
      <c r="K4577" s="31"/>
      <c r="L4577" s="31"/>
      <c r="M4577" s="31"/>
      <c r="N4577" s="31"/>
      <c r="O4577" s="31"/>
      <c r="P4577" s="31"/>
      <c r="Q4577" s="31"/>
      <c r="R4577" s="31"/>
    </row>
    <row r="4578" spans="6:18" x14ac:dyDescent="0.25">
      <c r="F4578" s="31"/>
      <c r="G4578" s="31"/>
      <c r="H4578" s="31"/>
      <c r="I4578" s="31"/>
      <c r="J4578" s="31"/>
      <c r="K4578" s="31"/>
      <c r="L4578" s="31"/>
      <c r="M4578" s="31"/>
      <c r="N4578" s="31"/>
      <c r="O4578" s="31"/>
      <c r="P4578" s="31"/>
      <c r="Q4578" s="31"/>
      <c r="R4578" s="31"/>
    </row>
    <row r="4579" spans="6:18" x14ac:dyDescent="0.25">
      <c r="F4579" s="31"/>
      <c r="G4579" s="31"/>
      <c r="H4579" s="31"/>
      <c r="I4579" s="31"/>
      <c r="J4579" s="31"/>
      <c r="K4579" s="31"/>
      <c r="L4579" s="31"/>
      <c r="M4579" s="31"/>
      <c r="N4579" s="31"/>
      <c r="O4579" s="31"/>
      <c r="P4579" s="31"/>
      <c r="Q4579" s="31"/>
      <c r="R4579" s="31"/>
    </row>
    <row r="4580" spans="6:18" x14ac:dyDescent="0.25">
      <c r="F4580" s="31"/>
      <c r="G4580" s="31"/>
      <c r="H4580" s="31"/>
      <c r="I4580" s="31"/>
      <c r="J4580" s="31"/>
      <c r="K4580" s="31"/>
      <c r="L4580" s="31"/>
      <c r="M4580" s="31"/>
      <c r="N4580" s="31"/>
      <c r="O4580" s="31"/>
      <c r="P4580" s="31"/>
      <c r="Q4580" s="31"/>
      <c r="R4580" s="31"/>
    </row>
    <row r="4581" spans="6:18" x14ac:dyDescent="0.25">
      <c r="F4581" s="31"/>
      <c r="G4581" s="31"/>
      <c r="H4581" s="31"/>
      <c r="I4581" s="31"/>
      <c r="J4581" s="31"/>
      <c r="K4581" s="31"/>
      <c r="L4581" s="31"/>
      <c r="M4581" s="31"/>
      <c r="N4581" s="31"/>
      <c r="O4581" s="31"/>
      <c r="P4581" s="31"/>
      <c r="Q4581" s="31"/>
      <c r="R4581" s="31"/>
    </row>
    <row r="4582" spans="6:18" x14ac:dyDescent="0.25">
      <c r="F4582" s="31"/>
      <c r="G4582" s="31"/>
      <c r="H4582" s="31"/>
      <c r="I4582" s="31"/>
      <c r="J4582" s="31"/>
      <c r="K4582" s="31"/>
      <c r="L4582" s="31"/>
      <c r="M4582" s="31"/>
      <c r="N4582" s="31"/>
      <c r="O4582" s="31"/>
      <c r="P4582" s="31"/>
      <c r="Q4582" s="31"/>
      <c r="R4582" s="31"/>
    </row>
    <row r="4583" spans="6:18" x14ac:dyDescent="0.25">
      <c r="F4583" s="31"/>
      <c r="G4583" s="31"/>
      <c r="H4583" s="31"/>
      <c r="I4583" s="31"/>
      <c r="J4583" s="31"/>
      <c r="K4583" s="31"/>
      <c r="L4583" s="31"/>
      <c r="M4583" s="31"/>
      <c r="N4583" s="31"/>
      <c r="O4583" s="31"/>
      <c r="P4583" s="31"/>
      <c r="Q4583" s="31"/>
      <c r="R4583" s="31"/>
    </row>
    <row r="4584" spans="6:18" x14ac:dyDescent="0.25">
      <c r="F4584" s="31"/>
      <c r="G4584" s="31"/>
      <c r="H4584" s="31"/>
      <c r="I4584" s="31"/>
      <c r="J4584" s="31"/>
      <c r="K4584" s="31"/>
      <c r="L4584" s="31"/>
      <c r="M4584" s="31"/>
      <c r="N4584" s="31"/>
      <c r="O4584" s="31"/>
      <c r="P4584" s="31"/>
      <c r="Q4584" s="31"/>
      <c r="R4584" s="31"/>
    </row>
    <row r="4585" spans="6:18" x14ac:dyDescent="0.25">
      <c r="F4585" s="31"/>
      <c r="G4585" s="31"/>
      <c r="H4585" s="31"/>
      <c r="I4585" s="31"/>
      <c r="J4585" s="31"/>
      <c r="K4585" s="31"/>
      <c r="L4585" s="31"/>
      <c r="M4585" s="31"/>
      <c r="N4585" s="31"/>
      <c r="O4585" s="31"/>
      <c r="P4585" s="31"/>
      <c r="Q4585" s="31"/>
      <c r="R4585" s="31"/>
    </row>
    <row r="4586" spans="6:18" x14ac:dyDescent="0.25">
      <c r="F4586" s="31"/>
      <c r="G4586" s="31"/>
      <c r="H4586" s="31"/>
      <c r="I4586" s="31"/>
      <c r="J4586" s="31"/>
      <c r="K4586" s="31"/>
      <c r="L4586" s="31"/>
      <c r="M4586" s="31"/>
      <c r="N4586" s="31"/>
      <c r="O4586" s="31"/>
      <c r="P4586" s="31"/>
      <c r="Q4586" s="31"/>
      <c r="R4586" s="31"/>
    </row>
    <row r="4587" spans="6:18" x14ac:dyDescent="0.25">
      <c r="F4587" s="31"/>
      <c r="G4587" s="31"/>
      <c r="H4587" s="31"/>
      <c r="I4587" s="31"/>
      <c r="J4587" s="31"/>
      <c r="K4587" s="31"/>
      <c r="L4587" s="31"/>
      <c r="M4587" s="31"/>
      <c r="N4587" s="31"/>
      <c r="O4587" s="31"/>
      <c r="P4587" s="31"/>
      <c r="Q4587" s="31"/>
      <c r="R4587" s="31"/>
    </row>
    <row r="4588" spans="6:18" x14ac:dyDescent="0.25">
      <c r="F4588" s="31"/>
      <c r="G4588" s="31"/>
      <c r="H4588" s="31"/>
      <c r="I4588" s="31"/>
      <c r="J4588" s="31"/>
      <c r="K4588" s="31"/>
      <c r="L4588" s="31"/>
      <c r="M4588" s="31"/>
      <c r="N4588" s="31"/>
      <c r="O4588" s="31"/>
      <c r="P4588" s="31"/>
      <c r="Q4588" s="31"/>
      <c r="R4588" s="31"/>
    </row>
    <row r="4589" spans="6:18" x14ac:dyDescent="0.25">
      <c r="F4589" s="31"/>
      <c r="G4589" s="31"/>
      <c r="H4589" s="31"/>
      <c r="I4589" s="31"/>
      <c r="J4589" s="31"/>
      <c r="K4589" s="31"/>
      <c r="L4589" s="31"/>
      <c r="M4589" s="31"/>
      <c r="N4589" s="31"/>
      <c r="O4589" s="31"/>
      <c r="P4589" s="31"/>
      <c r="Q4589" s="31"/>
      <c r="R4589" s="31"/>
    </row>
    <row r="4590" spans="6:18" x14ac:dyDescent="0.25">
      <c r="F4590" s="31"/>
      <c r="G4590" s="31"/>
      <c r="H4590" s="31"/>
      <c r="I4590" s="31"/>
      <c r="J4590" s="31"/>
      <c r="K4590" s="31"/>
      <c r="L4590" s="31"/>
      <c r="M4590" s="31"/>
      <c r="N4590" s="31"/>
      <c r="O4590" s="31"/>
      <c r="P4590" s="31"/>
      <c r="Q4590" s="31"/>
      <c r="R4590" s="31"/>
    </row>
    <row r="4591" spans="6:18" x14ac:dyDescent="0.25">
      <c r="F4591" s="31"/>
      <c r="G4591" s="31"/>
      <c r="H4591" s="31"/>
      <c r="I4591" s="31"/>
      <c r="J4591" s="31"/>
      <c r="K4591" s="31"/>
      <c r="L4591" s="31"/>
      <c r="M4591" s="31"/>
      <c r="N4591" s="31"/>
      <c r="O4591" s="31"/>
      <c r="P4591" s="31"/>
      <c r="Q4591" s="31"/>
      <c r="R4591" s="31"/>
    </row>
    <row r="4592" spans="6:18" x14ac:dyDescent="0.25">
      <c r="F4592" s="31"/>
      <c r="G4592" s="31"/>
      <c r="H4592" s="31"/>
      <c r="I4592" s="31"/>
      <c r="J4592" s="31"/>
      <c r="K4592" s="31"/>
      <c r="L4592" s="31"/>
      <c r="M4592" s="31"/>
      <c r="N4592" s="31"/>
      <c r="O4592" s="31"/>
      <c r="P4592" s="31"/>
      <c r="Q4592" s="31"/>
      <c r="R4592" s="31"/>
    </row>
    <row r="4593" spans="6:18" x14ac:dyDescent="0.25">
      <c r="F4593" s="31"/>
      <c r="G4593" s="31"/>
      <c r="H4593" s="31"/>
      <c r="I4593" s="31"/>
      <c r="J4593" s="31"/>
      <c r="K4593" s="31"/>
      <c r="L4593" s="31"/>
      <c r="M4593" s="31"/>
      <c r="N4593" s="31"/>
      <c r="O4593" s="31"/>
      <c r="P4593" s="31"/>
      <c r="Q4593" s="31"/>
      <c r="R4593" s="31"/>
    </row>
    <row r="4594" spans="6:18" x14ac:dyDescent="0.25">
      <c r="F4594" s="31"/>
      <c r="G4594" s="31"/>
      <c r="H4594" s="31"/>
      <c r="I4594" s="31"/>
      <c r="J4594" s="31"/>
      <c r="K4594" s="31"/>
      <c r="L4594" s="31"/>
      <c r="M4594" s="31"/>
      <c r="N4594" s="31"/>
      <c r="O4594" s="31"/>
      <c r="P4594" s="31"/>
      <c r="Q4594" s="31"/>
      <c r="R4594" s="31"/>
    </row>
    <row r="4595" spans="6:18" x14ac:dyDescent="0.25">
      <c r="F4595" s="31"/>
      <c r="G4595" s="31"/>
      <c r="H4595" s="31"/>
      <c r="I4595" s="31"/>
      <c r="J4595" s="31"/>
      <c r="K4595" s="31"/>
      <c r="L4595" s="31"/>
      <c r="M4595" s="31"/>
      <c r="N4595" s="31"/>
      <c r="O4595" s="31"/>
      <c r="P4595" s="31"/>
      <c r="Q4595" s="31"/>
      <c r="R4595" s="31"/>
    </row>
    <row r="4596" spans="6:18" x14ac:dyDescent="0.25">
      <c r="F4596" s="31"/>
      <c r="G4596" s="31"/>
      <c r="H4596" s="31"/>
      <c r="I4596" s="31"/>
      <c r="J4596" s="31"/>
      <c r="K4596" s="31"/>
      <c r="L4596" s="31"/>
      <c r="M4596" s="31"/>
      <c r="N4596" s="31"/>
      <c r="O4596" s="31"/>
      <c r="P4596" s="31"/>
      <c r="Q4596" s="31"/>
      <c r="R4596" s="31"/>
    </row>
    <row r="4597" spans="6:18" x14ac:dyDescent="0.25">
      <c r="F4597" s="31"/>
      <c r="G4597" s="31"/>
      <c r="H4597" s="31"/>
      <c r="I4597" s="31"/>
      <c r="J4597" s="31"/>
      <c r="K4597" s="31"/>
      <c r="L4597" s="31"/>
      <c r="M4597" s="31"/>
      <c r="N4597" s="31"/>
      <c r="O4597" s="31"/>
      <c r="P4597" s="31"/>
      <c r="Q4597" s="31"/>
      <c r="R4597" s="31"/>
    </row>
    <row r="4598" spans="6:18" x14ac:dyDescent="0.25">
      <c r="F4598" s="31"/>
      <c r="G4598" s="31"/>
      <c r="H4598" s="31"/>
      <c r="I4598" s="31"/>
      <c r="J4598" s="31"/>
      <c r="K4598" s="31"/>
      <c r="L4598" s="31"/>
      <c r="M4598" s="31"/>
      <c r="N4598" s="31"/>
      <c r="O4598" s="31"/>
      <c r="P4598" s="31"/>
      <c r="Q4598" s="31"/>
      <c r="R4598" s="31"/>
    </row>
    <row r="4599" spans="6:18" x14ac:dyDescent="0.25">
      <c r="F4599" s="31"/>
      <c r="G4599" s="31"/>
      <c r="H4599" s="31"/>
      <c r="I4599" s="31"/>
      <c r="J4599" s="31"/>
      <c r="K4599" s="31"/>
      <c r="L4599" s="31"/>
      <c r="M4599" s="31"/>
      <c r="N4599" s="31"/>
      <c r="O4599" s="31"/>
      <c r="P4599" s="31"/>
      <c r="Q4599" s="31"/>
      <c r="R4599" s="31"/>
    </row>
    <row r="4600" spans="6:18" x14ac:dyDescent="0.25">
      <c r="F4600" s="31"/>
      <c r="G4600" s="31"/>
      <c r="H4600" s="31"/>
      <c r="I4600" s="31"/>
      <c r="J4600" s="31"/>
      <c r="K4600" s="31"/>
      <c r="L4600" s="31"/>
      <c r="M4600" s="31"/>
      <c r="N4600" s="31"/>
      <c r="O4600" s="31"/>
      <c r="P4600" s="31"/>
      <c r="Q4600" s="31"/>
      <c r="R4600" s="31"/>
    </row>
    <row r="4601" spans="6:18" x14ac:dyDescent="0.25">
      <c r="F4601" s="31"/>
      <c r="G4601" s="31"/>
      <c r="H4601" s="31"/>
      <c r="I4601" s="31"/>
      <c r="J4601" s="31"/>
      <c r="K4601" s="31"/>
      <c r="L4601" s="31"/>
      <c r="M4601" s="31"/>
      <c r="N4601" s="31"/>
      <c r="O4601" s="31"/>
      <c r="P4601" s="31"/>
      <c r="Q4601" s="31"/>
      <c r="R4601" s="31"/>
    </row>
    <row r="4602" spans="6:18" x14ac:dyDescent="0.25">
      <c r="F4602" s="31"/>
      <c r="G4602" s="31"/>
      <c r="H4602" s="31"/>
      <c r="I4602" s="31"/>
      <c r="J4602" s="31"/>
      <c r="K4602" s="31"/>
      <c r="L4602" s="31"/>
      <c r="M4602" s="31"/>
      <c r="N4602" s="31"/>
      <c r="O4602" s="31"/>
      <c r="P4602" s="31"/>
      <c r="Q4602" s="31"/>
      <c r="R4602" s="31"/>
    </row>
    <row r="4603" spans="6:18" x14ac:dyDescent="0.25">
      <c r="F4603" s="31"/>
      <c r="G4603" s="31"/>
      <c r="H4603" s="31"/>
      <c r="I4603" s="31"/>
      <c r="J4603" s="31"/>
      <c r="K4603" s="31"/>
      <c r="L4603" s="31"/>
      <c r="M4603" s="31"/>
      <c r="N4603" s="31"/>
      <c r="O4603" s="31"/>
      <c r="P4603" s="31"/>
      <c r="Q4603" s="31"/>
      <c r="R4603" s="31"/>
    </row>
    <row r="4604" spans="6:18" x14ac:dyDescent="0.25">
      <c r="F4604" s="31"/>
      <c r="G4604" s="31"/>
      <c r="H4604" s="31"/>
      <c r="I4604" s="31"/>
      <c r="J4604" s="31"/>
      <c r="K4604" s="31"/>
      <c r="L4604" s="31"/>
      <c r="M4604" s="31"/>
      <c r="N4604" s="31"/>
      <c r="O4604" s="31"/>
      <c r="P4604" s="31"/>
      <c r="Q4604" s="31"/>
      <c r="R4604" s="31"/>
    </row>
    <row r="4605" spans="6:18" x14ac:dyDescent="0.25">
      <c r="F4605" s="31"/>
      <c r="G4605" s="31"/>
      <c r="H4605" s="31"/>
      <c r="I4605" s="31"/>
      <c r="J4605" s="31"/>
      <c r="K4605" s="31"/>
      <c r="L4605" s="31"/>
      <c r="M4605" s="31"/>
      <c r="N4605" s="31"/>
      <c r="O4605" s="31"/>
      <c r="P4605" s="31"/>
      <c r="Q4605" s="31"/>
      <c r="R4605" s="31"/>
    </row>
    <row r="4606" spans="6:18" x14ac:dyDescent="0.25">
      <c r="F4606" s="31"/>
      <c r="G4606" s="31"/>
      <c r="H4606" s="31"/>
      <c r="I4606" s="31"/>
      <c r="J4606" s="31"/>
      <c r="K4606" s="31"/>
      <c r="L4606" s="31"/>
      <c r="M4606" s="31"/>
      <c r="N4606" s="31"/>
      <c r="O4606" s="31"/>
      <c r="P4606" s="31"/>
      <c r="Q4606" s="31"/>
      <c r="R4606" s="31"/>
    </row>
    <row r="4607" spans="6:18" x14ac:dyDescent="0.25">
      <c r="F4607" s="31"/>
      <c r="G4607" s="31"/>
      <c r="H4607" s="31"/>
      <c r="I4607" s="31"/>
      <c r="J4607" s="31"/>
      <c r="K4607" s="31"/>
      <c r="L4607" s="31"/>
      <c r="M4607" s="31"/>
      <c r="N4607" s="31"/>
      <c r="O4607" s="31"/>
      <c r="P4607" s="31"/>
      <c r="Q4607" s="31"/>
      <c r="R4607" s="31"/>
    </row>
    <row r="4608" spans="6:18" x14ac:dyDescent="0.25">
      <c r="F4608" s="31"/>
      <c r="G4608" s="31"/>
      <c r="H4608" s="31"/>
      <c r="I4608" s="31"/>
      <c r="J4608" s="31"/>
      <c r="K4608" s="31"/>
      <c r="L4608" s="31"/>
      <c r="M4608" s="31"/>
      <c r="N4608" s="31"/>
      <c r="O4608" s="31"/>
      <c r="P4608" s="31"/>
      <c r="Q4608" s="31"/>
      <c r="R4608" s="31"/>
    </row>
    <row r="4609" spans="6:18" x14ac:dyDescent="0.25">
      <c r="F4609" s="31"/>
      <c r="G4609" s="31"/>
      <c r="H4609" s="31"/>
      <c r="I4609" s="31"/>
      <c r="J4609" s="31"/>
      <c r="K4609" s="31"/>
      <c r="L4609" s="31"/>
      <c r="M4609" s="31"/>
      <c r="N4609" s="31"/>
      <c r="O4609" s="31"/>
      <c r="P4609" s="31"/>
      <c r="Q4609" s="31"/>
      <c r="R4609" s="31"/>
    </row>
    <row r="4610" spans="6:18" x14ac:dyDescent="0.25">
      <c r="F4610" s="31"/>
      <c r="G4610" s="31"/>
      <c r="H4610" s="31"/>
      <c r="I4610" s="31"/>
      <c r="J4610" s="31"/>
      <c r="K4610" s="31"/>
      <c r="L4610" s="31"/>
      <c r="M4610" s="31"/>
      <c r="N4610" s="31"/>
      <c r="O4610" s="31"/>
      <c r="P4610" s="31"/>
      <c r="Q4610" s="31"/>
      <c r="R4610" s="31"/>
    </row>
    <row r="4611" spans="6:18" x14ac:dyDescent="0.25">
      <c r="F4611" s="31"/>
      <c r="G4611" s="31"/>
      <c r="H4611" s="31"/>
      <c r="I4611" s="31"/>
      <c r="J4611" s="31"/>
      <c r="K4611" s="31"/>
      <c r="L4611" s="31"/>
      <c r="M4611" s="31"/>
      <c r="N4611" s="31"/>
      <c r="O4611" s="31"/>
      <c r="P4611" s="31"/>
      <c r="Q4611" s="31"/>
      <c r="R4611" s="31"/>
    </row>
    <row r="4612" spans="6:18" x14ac:dyDescent="0.25">
      <c r="F4612" s="31"/>
      <c r="G4612" s="31"/>
      <c r="H4612" s="31"/>
      <c r="I4612" s="31"/>
      <c r="J4612" s="31"/>
      <c r="K4612" s="31"/>
      <c r="L4612" s="31"/>
      <c r="M4612" s="31"/>
      <c r="N4612" s="31"/>
      <c r="O4612" s="31"/>
      <c r="P4612" s="31"/>
      <c r="Q4612" s="31"/>
      <c r="R4612" s="31"/>
    </row>
    <row r="4613" spans="6:18" x14ac:dyDescent="0.25">
      <c r="F4613" s="31"/>
      <c r="G4613" s="31"/>
      <c r="H4613" s="31"/>
      <c r="I4613" s="31"/>
      <c r="J4613" s="31"/>
      <c r="K4613" s="31"/>
      <c r="L4613" s="31"/>
      <c r="M4613" s="31"/>
      <c r="N4613" s="31"/>
      <c r="O4613" s="31"/>
      <c r="P4613" s="31"/>
      <c r="Q4613" s="31"/>
      <c r="R4613" s="31"/>
    </row>
    <row r="4614" spans="6:18" x14ac:dyDescent="0.25">
      <c r="F4614" s="31"/>
      <c r="G4614" s="31"/>
      <c r="H4614" s="31"/>
      <c r="I4614" s="31"/>
      <c r="J4614" s="31"/>
      <c r="K4614" s="31"/>
      <c r="L4614" s="31"/>
      <c r="M4614" s="31"/>
      <c r="N4614" s="31"/>
      <c r="O4614" s="31"/>
      <c r="P4614" s="31"/>
      <c r="Q4614" s="31"/>
      <c r="R4614" s="31"/>
    </row>
    <row r="4615" spans="6:18" x14ac:dyDescent="0.25">
      <c r="F4615" s="31"/>
      <c r="G4615" s="31"/>
      <c r="H4615" s="31"/>
      <c r="I4615" s="31"/>
      <c r="J4615" s="31"/>
      <c r="K4615" s="31"/>
      <c r="L4615" s="31"/>
      <c r="M4615" s="31"/>
      <c r="N4615" s="31"/>
      <c r="O4615" s="31"/>
      <c r="P4615" s="31"/>
      <c r="Q4615" s="31"/>
      <c r="R4615" s="31"/>
    </row>
    <row r="4616" spans="6:18" x14ac:dyDescent="0.25">
      <c r="F4616" s="31"/>
      <c r="G4616" s="31"/>
      <c r="H4616" s="31"/>
      <c r="I4616" s="31"/>
      <c r="J4616" s="31"/>
      <c r="K4616" s="31"/>
      <c r="L4616" s="31"/>
      <c r="M4616" s="31"/>
      <c r="N4616" s="31"/>
      <c r="O4616" s="31"/>
      <c r="P4616" s="31"/>
      <c r="Q4616" s="31"/>
      <c r="R4616" s="31"/>
    </row>
    <row r="4617" spans="6:18" x14ac:dyDescent="0.25">
      <c r="F4617" s="31"/>
      <c r="G4617" s="31"/>
      <c r="H4617" s="31"/>
      <c r="I4617" s="31"/>
      <c r="J4617" s="31"/>
      <c r="K4617" s="31"/>
      <c r="L4617" s="31"/>
      <c r="M4617" s="31"/>
      <c r="N4617" s="31"/>
      <c r="O4617" s="31"/>
      <c r="P4617" s="31"/>
      <c r="Q4617" s="31"/>
      <c r="R4617" s="31"/>
    </row>
    <row r="4618" spans="6:18" x14ac:dyDescent="0.25">
      <c r="F4618" s="31"/>
      <c r="G4618" s="31"/>
      <c r="H4618" s="31"/>
      <c r="I4618" s="31"/>
      <c r="J4618" s="31"/>
      <c r="K4618" s="31"/>
      <c r="L4618" s="31"/>
      <c r="M4618" s="31"/>
      <c r="N4618" s="31"/>
      <c r="O4618" s="31"/>
      <c r="P4618" s="31"/>
      <c r="Q4618" s="31"/>
      <c r="R4618" s="31"/>
    </row>
    <row r="4619" spans="6:18" x14ac:dyDescent="0.25">
      <c r="F4619" s="31"/>
      <c r="G4619" s="31"/>
      <c r="H4619" s="31"/>
      <c r="I4619" s="31"/>
      <c r="J4619" s="31"/>
      <c r="K4619" s="31"/>
      <c r="L4619" s="31"/>
      <c r="M4619" s="31"/>
      <c r="N4619" s="31"/>
      <c r="O4619" s="31"/>
      <c r="P4619" s="31"/>
      <c r="Q4619" s="31"/>
      <c r="R4619" s="31"/>
    </row>
    <row r="4620" spans="6:18" x14ac:dyDescent="0.25">
      <c r="F4620" s="31"/>
      <c r="G4620" s="31"/>
      <c r="H4620" s="31"/>
      <c r="I4620" s="31"/>
      <c r="J4620" s="31"/>
      <c r="K4620" s="31"/>
      <c r="L4620" s="31"/>
      <c r="M4620" s="31"/>
      <c r="N4620" s="31"/>
      <c r="O4620" s="31"/>
      <c r="P4620" s="31"/>
      <c r="Q4620" s="31"/>
      <c r="R4620" s="31"/>
    </row>
    <row r="4621" spans="6:18" x14ac:dyDescent="0.25">
      <c r="F4621" s="31"/>
      <c r="G4621" s="31"/>
      <c r="H4621" s="31"/>
      <c r="I4621" s="31"/>
      <c r="J4621" s="31"/>
      <c r="K4621" s="31"/>
      <c r="L4621" s="31"/>
      <c r="M4621" s="31"/>
      <c r="N4621" s="31"/>
      <c r="O4621" s="31"/>
      <c r="P4621" s="31"/>
      <c r="Q4621" s="31"/>
      <c r="R4621" s="31"/>
    </row>
    <row r="4622" spans="6:18" x14ac:dyDescent="0.25">
      <c r="F4622" s="31"/>
      <c r="G4622" s="31"/>
      <c r="H4622" s="31"/>
      <c r="I4622" s="31"/>
      <c r="J4622" s="31"/>
      <c r="K4622" s="31"/>
      <c r="L4622" s="31"/>
      <c r="M4622" s="31"/>
      <c r="N4622" s="31"/>
      <c r="O4622" s="31"/>
      <c r="P4622" s="31"/>
      <c r="Q4622" s="31"/>
      <c r="R4622" s="31"/>
    </row>
    <row r="4623" spans="6:18" x14ac:dyDescent="0.25">
      <c r="F4623" s="31"/>
      <c r="G4623" s="31"/>
      <c r="H4623" s="31"/>
      <c r="I4623" s="31"/>
      <c r="J4623" s="31"/>
      <c r="K4623" s="31"/>
      <c r="L4623" s="31"/>
      <c r="M4623" s="31"/>
      <c r="N4623" s="31"/>
      <c r="O4623" s="31"/>
      <c r="P4623" s="31"/>
      <c r="Q4623" s="31"/>
      <c r="R4623" s="31"/>
    </row>
    <row r="4624" spans="6:18" x14ac:dyDescent="0.25">
      <c r="F4624" s="31"/>
      <c r="G4624" s="31"/>
      <c r="H4624" s="31"/>
      <c r="I4624" s="31"/>
      <c r="J4624" s="31"/>
      <c r="K4624" s="31"/>
      <c r="L4624" s="31"/>
      <c r="M4624" s="31"/>
      <c r="N4624" s="31"/>
      <c r="O4624" s="31"/>
      <c r="P4624" s="31"/>
      <c r="Q4624" s="31"/>
      <c r="R4624" s="31"/>
    </row>
    <row r="4625" spans="6:18" x14ac:dyDescent="0.25">
      <c r="F4625" s="31"/>
      <c r="G4625" s="31"/>
      <c r="H4625" s="31"/>
      <c r="I4625" s="31"/>
      <c r="J4625" s="31"/>
      <c r="K4625" s="31"/>
      <c r="L4625" s="31"/>
      <c r="M4625" s="31"/>
      <c r="N4625" s="31"/>
      <c r="O4625" s="31"/>
      <c r="P4625" s="31"/>
      <c r="Q4625" s="31"/>
      <c r="R4625" s="31"/>
    </row>
    <row r="4626" spans="6:18" x14ac:dyDescent="0.25">
      <c r="F4626" s="31"/>
      <c r="G4626" s="31"/>
      <c r="H4626" s="31"/>
      <c r="I4626" s="31"/>
      <c r="J4626" s="31"/>
      <c r="K4626" s="31"/>
      <c r="L4626" s="31"/>
      <c r="M4626" s="31"/>
      <c r="N4626" s="31"/>
      <c r="O4626" s="31"/>
      <c r="P4626" s="31"/>
      <c r="Q4626" s="31"/>
      <c r="R4626" s="31"/>
    </row>
    <row r="4627" spans="6:18" x14ac:dyDescent="0.25">
      <c r="F4627" s="31"/>
      <c r="G4627" s="31"/>
      <c r="H4627" s="31"/>
      <c r="I4627" s="31"/>
      <c r="J4627" s="31"/>
      <c r="K4627" s="31"/>
      <c r="L4627" s="31"/>
      <c r="M4627" s="31"/>
      <c r="N4627" s="31"/>
      <c r="O4627" s="31"/>
      <c r="P4627" s="31"/>
      <c r="Q4627" s="31"/>
      <c r="R4627" s="31"/>
    </row>
    <row r="4628" spans="6:18" x14ac:dyDescent="0.25">
      <c r="F4628" s="31"/>
      <c r="G4628" s="31"/>
      <c r="H4628" s="31"/>
      <c r="I4628" s="31"/>
      <c r="J4628" s="31"/>
      <c r="K4628" s="31"/>
      <c r="L4628" s="31"/>
      <c r="M4628" s="31"/>
      <c r="N4628" s="31"/>
      <c r="O4628" s="31"/>
      <c r="P4628" s="31"/>
      <c r="Q4628" s="31"/>
      <c r="R4628" s="31"/>
    </row>
    <row r="4629" spans="6:18" x14ac:dyDescent="0.25">
      <c r="F4629" s="31"/>
      <c r="G4629" s="31"/>
      <c r="H4629" s="31"/>
      <c r="I4629" s="31"/>
      <c r="J4629" s="31"/>
      <c r="K4629" s="31"/>
      <c r="L4629" s="31"/>
      <c r="M4629" s="31"/>
      <c r="N4629" s="31"/>
      <c r="O4629" s="31"/>
      <c r="P4629" s="31"/>
      <c r="Q4629" s="31"/>
      <c r="R4629" s="31"/>
    </row>
    <row r="4630" spans="6:18" x14ac:dyDescent="0.25">
      <c r="F4630" s="31"/>
      <c r="G4630" s="31"/>
      <c r="H4630" s="31"/>
      <c r="I4630" s="31"/>
      <c r="J4630" s="31"/>
      <c r="K4630" s="31"/>
      <c r="L4630" s="31"/>
      <c r="M4630" s="31"/>
      <c r="N4630" s="31"/>
      <c r="O4630" s="31"/>
      <c r="P4630" s="31"/>
      <c r="Q4630" s="31"/>
      <c r="R4630" s="31"/>
    </row>
    <row r="4631" spans="6:18" x14ac:dyDescent="0.25">
      <c r="F4631" s="31"/>
      <c r="G4631" s="31"/>
      <c r="H4631" s="31"/>
      <c r="I4631" s="31"/>
      <c r="J4631" s="31"/>
      <c r="K4631" s="31"/>
      <c r="L4631" s="31"/>
      <c r="M4631" s="31"/>
      <c r="N4631" s="31"/>
      <c r="O4631" s="31"/>
      <c r="P4631" s="31"/>
      <c r="Q4631" s="31"/>
      <c r="R4631" s="31"/>
    </row>
    <row r="4632" spans="6:18" x14ac:dyDescent="0.25">
      <c r="F4632" s="31"/>
      <c r="G4632" s="31"/>
      <c r="H4632" s="31"/>
      <c r="I4632" s="31"/>
      <c r="J4632" s="31"/>
      <c r="K4632" s="31"/>
      <c r="L4632" s="31"/>
      <c r="M4632" s="31"/>
      <c r="N4632" s="31"/>
      <c r="O4632" s="31"/>
      <c r="P4632" s="31"/>
      <c r="Q4632" s="31"/>
      <c r="R4632" s="31"/>
    </row>
    <row r="4633" spans="6:18" x14ac:dyDescent="0.25">
      <c r="F4633" s="31"/>
      <c r="G4633" s="31"/>
      <c r="H4633" s="31"/>
      <c r="I4633" s="31"/>
      <c r="J4633" s="31"/>
      <c r="K4633" s="31"/>
      <c r="L4633" s="31"/>
      <c r="M4633" s="31"/>
      <c r="N4633" s="31"/>
      <c r="O4633" s="31"/>
      <c r="P4633" s="31"/>
      <c r="Q4633" s="31"/>
      <c r="R4633" s="31"/>
    </row>
    <row r="4634" spans="6:18" x14ac:dyDescent="0.25">
      <c r="F4634" s="31"/>
      <c r="G4634" s="31"/>
      <c r="H4634" s="31"/>
      <c r="I4634" s="31"/>
      <c r="J4634" s="31"/>
      <c r="K4634" s="31"/>
      <c r="L4634" s="31"/>
      <c r="M4634" s="31"/>
      <c r="N4634" s="31"/>
      <c r="O4634" s="31"/>
      <c r="P4634" s="31"/>
      <c r="Q4634" s="31"/>
      <c r="R4634" s="31"/>
    </row>
    <row r="4635" spans="6:18" x14ac:dyDescent="0.25">
      <c r="F4635" s="31"/>
      <c r="G4635" s="31"/>
      <c r="H4635" s="31"/>
      <c r="I4635" s="31"/>
      <c r="J4635" s="31"/>
      <c r="K4635" s="31"/>
      <c r="L4635" s="31"/>
      <c r="M4635" s="31"/>
      <c r="N4635" s="31"/>
      <c r="O4635" s="31"/>
      <c r="P4635" s="31"/>
      <c r="Q4635" s="31"/>
      <c r="R4635" s="31"/>
    </row>
    <row r="4636" spans="6:18" x14ac:dyDescent="0.25">
      <c r="F4636" s="31"/>
      <c r="G4636" s="31"/>
      <c r="H4636" s="31"/>
      <c r="I4636" s="31"/>
      <c r="J4636" s="31"/>
      <c r="K4636" s="31"/>
      <c r="L4636" s="31"/>
      <c r="M4636" s="31"/>
      <c r="N4636" s="31"/>
      <c r="O4636" s="31"/>
      <c r="P4636" s="31"/>
      <c r="Q4636" s="31"/>
      <c r="R4636" s="31"/>
    </row>
    <row r="4637" spans="6:18" x14ac:dyDescent="0.25">
      <c r="F4637" s="31"/>
      <c r="G4637" s="31"/>
      <c r="H4637" s="31"/>
      <c r="I4637" s="31"/>
      <c r="J4637" s="31"/>
      <c r="K4637" s="31"/>
      <c r="L4637" s="31"/>
      <c r="M4637" s="31"/>
      <c r="N4637" s="31"/>
      <c r="O4637" s="31"/>
      <c r="P4637" s="31"/>
      <c r="Q4637" s="31"/>
      <c r="R4637" s="31"/>
    </row>
    <row r="4638" spans="6:18" x14ac:dyDescent="0.25">
      <c r="F4638" s="31"/>
      <c r="G4638" s="31"/>
      <c r="H4638" s="31"/>
      <c r="I4638" s="31"/>
      <c r="J4638" s="31"/>
      <c r="K4638" s="31"/>
      <c r="L4638" s="31"/>
      <c r="M4638" s="31"/>
      <c r="N4638" s="31"/>
      <c r="O4638" s="31"/>
      <c r="P4638" s="31"/>
      <c r="Q4638" s="31"/>
      <c r="R4638" s="31"/>
    </row>
    <row r="4639" spans="6:18" x14ac:dyDescent="0.25">
      <c r="F4639" s="31"/>
      <c r="G4639" s="31"/>
      <c r="H4639" s="31"/>
      <c r="I4639" s="31"/>
      <c r="J4639" s="31"/>
      <c r="K4639" s="31"/>
      <c r="L4639" s="31"/>
      <c r="M4639" s="31"/>
      <c r="N4639" s="31"/>
      <c r="O4639" s="31"/>
      <c r="P4639" s="31"/>
      <c r="Q4639" s="31"/>
      <c r="R4639" s="31"/>
    </row>
    <row r="4640" spans="6:18" x14ac:dyDescent="0.25">
      <c r="F4640" s="31"/>
      <c r="G4640" s="31"/>
      <c r="H4640" s="31"/>
      <c r="I4640" s="31"/>
      <c r="J4640" s="31"/>
      <c r="K4640" s="31"/>
      <c r="L4640" s="31"/>
      <c r="M4640" s="31"/>
      <c r="N4640" s="31"/>
      <c r="O4640" s="31"/>
      <c r="P4640" s="31"/>
      <c r="Q4640" s="31"/>
      <c r="R4640" s="31"/>
    </row>
    <row r="4641" spans="6:18" x14ac:dyDescent="0.25">
      <c r="F4641" s="31"/>
      <c r="G4641" s="31"/>
      <c r="H4641" s="31"/>
      <c r="I4641" s="31"/>
      <c r="J4641" s="31"/>
      <c r="K4641" s="31"/>
      <c r="L4641" s="31"/>
      <c r="M4641" s="31"/>
      <c r="N4641" s="31"/>
      <c r="O4641" s="31"/>
      <c r="P4641" s="31"/>
      <c r="Q4641" s="31"/>
      <c r="R4641" s="31"/>
    </row>
    <row r="4642" spans="6:18" x14ac:dyDescent="0.25">
      <c r="F4642" s="31"/>
      <c r="G4642" s="31"/>
      <c r="H4642" s="31"/>
      <c r="I4642" s="31"/>
      <c r="J4642" s="31"/>
      <c r="K4642" s="31"/>
      <c r="L4642" s="31"/>
      <c r="M4642" s="31"/>
      <c r="N4642" s="31"/>
      <c r="O4642" s="31"/>
      <c r="P4642" s="31"/>
      <c r="Q4642" s="31"/>
      <c r="R4642" s="31"/>
    </row>
    <row r="4643" spans="6:18" x14ac:dyDescent="0.25">
      <c r="F4643" s="31"/>
      <c r="G4643" s="31"/>
      <c r="H4643" s="31"/>
      <c r="I4643" s="31"/>
      <c r="J4643" s="31"/>
      <c r="K4643" s="31"/>
      <c r="L4643" s="31"/>
      <c r="M4643" s="31"/>
      <c r="N4643" s="31"/>
      <c r="O4643" s="31"/>
      <c r="P4643" s="31"/>
      <c r="Q4643" s="31"/>
      <c r="R4643" s="31"/>
    </row>
    <row r="4644" spans="6:18" x14ac:dyDescent="0.25">
      <c r="F4644" s="31"/>
      <c r="G4644" s="31"/>
      <c r="H4644" s="31"/>
      <c r="I4644" s="31"/>
      <c r="J4644" s="31"/>
      <c r="K4644" s="31"/>
      <c r="L4644" s="31"/>
      <c r="M4644" s="31"/>
      <c r="N4644" s="31"/>
      <c r="O4644" s="31"/>
      <c r="P4644" s="31"/>
      <c r="Q4644" s="31"/>
      <c r="R4644" s="31"/>
    </row>
    <row r="4645" spans="6:18" x14ac:dyDescent="0.25">
      <c r="F4645" s="31"/>
      <c r="G4645" s="31"/>
      <c r="H4645" s="31"/>
      <c r="I4645" s="31"/>
      <c r="J4645" s="31"/>
      <c r="K4645" s="31"/>
      <c r="L4645" s="31"/>
      <c r="M4645" s="31"/>
      <c r="N4645" s="31"/>
      <c r="O4645" s="31"/>
      <c r="P4645" s="31"/>
      <c r="Q4645" s="31"/>
      <c r="R4645" s="31"/>
    </row>
    <row r="4646" spans="6:18" x14ac:dyDescent="0.25">
      <c r="F4646" s="31"/>
      <c r="G4646" s="31"/>
      <c r="H4646" s="31"/>
      <c r="I4646" s="31"/>
      <c r="J4646" s="31"/>
      <c r="K4646" s="31"/>
      <c r="L4646" s="31"/>
      <c r="M4646" s="31"/>
      <c r="N4646" s="31"/>
      <c r="O4646" s="31"/>
      <c r="P4646" s="31"/>
      <c r="Q4646" s="31"/>
      <c r="R4646" s="31"/>
    </row>
    <row r="4647" spans="6:18" x14ac:dyDescent="0.25">
      <c r="F4647" s="31"/>
      <c r="G4647" s="31"/>
      <c r="H4647" s="31"/>
      <c r="I4647" s="31"/>
      <c r="J4647" s="31"/>
      <c r="K4647" s="31"/>
      <c r="L4647" s="31"/>
      <c r="M4647" s="31"/>
      <c r="N4647" s="31"/>
      <c r="O4647" s="31"/>
      <c r="P4647" s="31"/>
      <c r="Q4647" s="31"/>
      <c r="R4647" s="31"/>
    </row>
    <row r="4648" spans="6:18" x14ac:dyDescent="0.25">
      <c r="F4648" s="31"/>
      <c r="G4648" s="31"/>
      <c r="H4648" s="31"/>
      <c r="I4648" s="31"/>
      <c r="J4648" s="31"/>
      <c r="K4648" s="31"/>
      <c r="L4648" s="31"/>
      <c r="M4648" s="31"/>
      <c r="N4648" s="31"/>
      <c r="O4648" s="31"/>
      <c r="P4648" s="31"/>
      <c r="Q4648" s="31"/>
      <c r="R4648" s="31"/>
    </row>
    <row r="4649" spans="6:18" x14ac:dyDescent="0.25">
      <c r="F4649" s="31"/>
      <c r="G4649" s="31"/>
      <c r="H4649" s="31"/>
      <c r="I4649" s="31"/>
      <c r="J4649" s="31"/>
      <c r="K4649" s="31"/>
      <c r="L4649" s="31"/>
      <c r="M4649" s="31"/>
      <c r="N4649" s="31"/>
      <c r="O4649" s="31"/>
      <c r="P4649" s="31"/>
      <c r="Q4649" s="31"/>
      <c r="R4649" s="31"/>
    </row>
    <row r="4650" spans="6:18" x14ac:dyDescent="0.25">
      <c r="F4650" s="31"/>
      <c r="G4650" s="31"/>
      <c r="H4650" s="31"/>
      <c r="I4650" s="31"/>
      <c r="J4650" s="31"/>
      <c r="K4650" s="31"/>
      <c r="L4650" s="31"/>
      <c r="M4650" s="31"/>
      <c r="N4650" s="31"/>
      <c r="O4650" s="31"/>
      <c r="P4650" s="31"/>
      <c r="Q4650" s="31"/>
      <c r="R4650" s="31"/>
    </row>
    <row r="4651" spans="6:18" x14ac:dyDescent="0.25">
      <c r="F4651" s="31"/>
      <c r="G4651" s="31"/>
      <c r="H4651" s="31"/>
      <c r="I4651" s="31"/>
      <c r="J4651" s="31"/>
      <c r="K4651" s="31"/>
      <c r="L4651" s="31"/>
      <c r="M4651" s="31"/>
      <c r="N4651" s="31"/>
      <c r="O4651" s="31"/>
      <c r="P4651" s="31"/>
      <c r="Q4651" s="31"/>
      <c r="R4651" s="31"/>
    </row>
    <row r="4652" spans="6:18" x14ac:dyDescent="0.25">
      <c r="F4652" s="31"/>
      <c r="G4652" s="31"/>
      <c r="H4652" s="31"/>
      <c r="I4652" s="31"/>
      <c r="J4652" s="31"/>
      <c r="K4652" s="31"/>
      <c r="L4652" s="31"/>
      <c r="M4652" s="31"/>
      <c r="N4652" s="31"/>
      <c r="O4652" s="31"/>
      <c r="P4652" s="31"/>
      <c r="Q4652" s="31"/>
      <c r="R4652" s="31"/>
    </row>
    <row r="4653" spans="6:18" x14ac:dyDescent="0.25">
      <c r="F4653" s="31"/>
      <c r="G4653" s="31"/>
      <c r="H4653" s="31"/>
      <c r="I4653" s="31"/>
      <c r="J4653" s="31"/>
      <c r="K4653" s="31"/>
      <c r="L4653" s="31"/>
      <c r="M4653" s="31"/>
      <c r="N4653" s="31"/>
      <c r="O4653" s="31"/>
      <c r="P4653" s="31"/>
      <c r="Q4653" s="31"/>
      <c r="R4653" s="31"/>
    </row>
    <row r="4654" spans="6:18" x14ac:dyDescent="0.25">
      <c r="F4654" s="31"/>
      <c r="G4654" s="31"/>
      <c r="H4654" s="31"/>
      <c r="I4654" s="31"/>
      <c r="J4654" s="31"/>
      <c r="K4654" s="31"/>
      <c r="L4654" s="31"/>
      <c r="M4654" s="31"/>
      <c r="N4654" s="31"/>
      <c r="O4654" s="31"/>
      <c r="P4654" s="31"/>
      <c r="Q4654" s="31"/>
      <c r="R4654" s="31"/>
    </row>
    <row r="4655" spans="6:18" x14ac:dyDescent="0.25">
      <c r="F4655" s="31"/>
      <c r="G4655" s="31"/>
      <c r="H4655" s="31"/>
      <c r="I4655" s="31"/>
      <c r="J4655" s="31"/>
      <c r="K4655" s="31"/>
      <c r="L4655" s="31"/>
      <c r="M4655" s="31"/>
      <c r="N4655" s="31"/>
      <c r="O4655" s="31"/>
      <c r="P4655" s="31"/>
      <c r="Q4655" s="31"/>
      <c r="R4655" s="31"/>
    </row>
    <row r="4656" spans="6:18" x14ac:dyDescent="0.25">
      <c r="F4656" s="31"/>
      <c r="G4656" s="31"/>
      <c r="H4656" s="31"/>
      <c r="I4656" s="31"/>
      <c r="J4656" s="31"/>
      <c r="K4656" s="31"/>
      <c r="L4656" s="31"/>
      <c r="M4656" s="31"/>
      <c r="N4656" s="31"/>
      <c r="O4656" s="31"/>
      <c r="P4656" s="31"/>
      <c r="Q4656" s="31"/>
      <c r="R4656" s="31"/>
    </row>
    <row r="4657" spans="6:18" x14ac:dyDescent="0.25">
      <c r="F4657" s="31"/>
      <c r="G4657" s="31"/>
      <c r="H4657" s="31"/>
      <c r="I4657" s="31"/>
      <c r="J4657" s="31"/>
      <c r="K4657" s="31"/>
      <c r="L4657" s="31"/>
      <c r="M4657" s="31"/>
      <c r="N4657" s="31"/>
      <c r="O4657" s="31"/>
      <c r="P4657" s="31"/>
      <c r="Q4657" s="31"/>
      <c r="R4657" s="31"/>
    </row>
    <row r="4658" spans="6:18" x14ac:dyDescent="0.25">
      <c r="F4658" s="31"/>
      <c r="G4658" s="31"/>
      <c r="H4658" s="31"/>
      <c r="I4658" s="31"/>
      <c r="J4658" s="31"/>
      <c r="K4658" s="31"/>
      <c r="L4658" s="31"/>
      <c r="M4658" s="31"/>
      <c r="N4658" s="31"/>
      <c r="O4658" s="31"/>
      <c r="P4658" s="31"/>
      <c r="Q4658" s="31"/>
      <c r="R4658" s="31"/>
    </row>
    <row r="4659" spans="6:18" x14ac:dyDescent="0.25">
      <c r="F4659" s="31"/>
      <c r="G4659" s="31"/>
      <c r="H4659" s="31"/>
      <c r="I4659" s="31"/>
      <c r="J4659" s="31"/>
      <c r="K4659" s="31"/>
      <c r="L4659" s="31"/>
      <c r="M4659" s="31"/>
      <c r="N4659" s="31"/>
      <c r="O4659" s="31"/>
      <c r="P4659" s="31"/>
      <c r="Q4659" s="31"/>
      <c r="R4659" s="31"/>
    </row>
    <row r="4660" spans="6:18" x14ac:dyDescent="0.25">
      <c r="F4660" s="31"/>
      <c r="G4660" s="31"/>
      <c r="H4660" s="31"/>
      <c r="I4660" s="31"/>
      <c r="J4660" s="31"/>
      <c r="K4660" s="31"/>
      <c r="L4660" s="31"/>
      <c r="M4660" s="31"/>
      <c r="N4660" s="31"/>
      <c r="O4660" s="31"/>
      <c r="P4660" s="31"/>
      <c r="Q4660" s="31"/>
      <c r="R4660" s="31"/>
    </row>
    <row r="4661" spans="6:18" x14ac:dyDescent="0.25">
      <c r="F4661" s="31"/>
      <c r="G4661" s="31"/>
      <c r="H4661" s="31"/>
      <c r="I4661" s="31"/>
      <c r="J4661" s="31"/>
      <c r="K4661" s="31"/>
      <c r="L4661" s="31"/>
      <c r="M4661" s="31"/>
      <c r="N4661" s="31"/>
      <c r="O4661" s="31"/>
      <c r="P4661" s="31"/>
      <c r="Q4661" s="31"/>
      <c r="R4661" s="31"/>
    </row>
    <row r="4662" spans="6:18" x14ac:dyDescent="0.25">
      <c r="F4662" s="31"/>
      <c r="G4662" s="31"/>
      <c r="H4662" s="31"/>
      <c r="I4662" s="31"/>
      <c r="J4662" s="31"/>
      <c r="K4662" s="31"/>
      <c r="L4662" s="31"/>
      <c r="M4662" s="31"/>
      <c r="N4662" s="31"/>
      <c r="O4662" s="31"/>
      <c r="P4662" s="31"/>
      <c r="Q4662" s="31"/>
      <c r="R4662" s="31"/>
    </row>
    <row r="4663" spans="6:18" x14ac:dyDescent="0.25">
      <c r="F4663" s="31"/>
      <c r="G4663" s="31"/>
      <c r="H4663" s="31"/>
      <c r="I4663" s="31"/>
      <c r="J4663" s="31"/>
      <c r="K4663" s="31"/>
      <c r="L4663" s="31"/>
      <c r="M4663" s="31"/>
      <c r="N4663" s="31"/>
      <c r="O4663" s="31"/>
      <c r="P4663" s="31"/>
      <c r="Q4663" s="31"/>
      <c r="R4663" s="31"/>
    </row>
    <row r="4664" spans="6:18" x14ac:dyDescent="0.25">
      <c r="F4664" s="31"/>
      <c r="G4664" s="31"/>
      <c r="H4664" s="31"/>
      <c r="I4664" s="31"/>
      <c r="J4664" s="31"/>
      <c r="K4664" s="31"/>
      <c r="L4664" s="31"/>
      <c r="M4664" s="31"/>
      <c r="N4664" s="31"/>
      <c r="O4664" s="31"/>
      <c r="P4664" s="31"/>
      <c r="Q4664" s="31"/>
      <c r="R4664" s="31"/>
    </row>
    <row r="4665" spans="6:18" x14ac:dyDescent="0.25">
      <c r="F4665" s="31"/>
      <c r="G4665" s="31"/>
      <c r="H4665" s="31"/>
      <c r="I4665" s="31"/>
      <c r="J4665" s="31"/>
      <c r="K4665" s="31"/>
      <c r="L4665" s="31"/>
      <c r="M4665" s="31"/>
      <c r="N4665" s="31"/>
      <c r="O4665" s="31"/>
      <c r="P4665" s="31"/>
      <c r="Q4665" s="31"/>
      <c r="R4665" s="31"/>
    </row>
    <row r="4666" spans="6:18" x14ac:dyDescent="0.25">
      <c r="F4666" s="31"/>
      <c r="G4666" s="31"/>
      <c r="H4666" s="31"/>
      <c r="I4666" s="31"/>
      <c r="J4666" s="31"/>
      <c r="K4666" s="31"/>
      <c r="L4666" s="31"/>
      <c r="M4666" s="31"/>
      <c r="N4666" s="31"/>
      <c r="O4666" s="31"/>
      <c r="P4666" s="31"/>
      <c r="Q4666" s="31"/>
      <c r="R4666" s="31"/>
    </row>
    <row r="4667" spans="6:18" x14ac:dyDescent="0.25">
      <c r="F4667" s="31"/>
      <c r="G4667" s="31"/>
      <c r="H4667" s="31"/>
      <c r="I4667" s="31"/>
      <c r="J4667" s="31"/>
      <c r="K4667" s="31"/>
      <c r="L4667" s="31"/>
      <c r="M4667" s="31"/>
      <c r="N4667" s="31"/>
      <c r="O4667" s="31"/>
      <c r="P4667" s="31"/>
      <c r="Q4667" s="31"/>
      <c r="R4667" s="31"/>
    </row>
    <row r="4668" spans="6:18" x14ac:dyDescent="0.25">
      <c r="F4668" s="31"/>
      <c r="G4668" s="31"/>
      <c r="H4668" s="31"/>
      <c r="I4668" s="31"/>
      <c r="J4668" s="31"/>
      <c r="K4668" s="31"/>
      <c r="L4668" s="31"/>
      <c r="M4668" s="31"/>
      <c r="N4668" s="31"/>
      <c r="O4668" s="31"/>
      <c r="P4668" s="31"/>
      <c r="Q4668" s="31"/>
      <c r="R4668" s="31"/>
    </row>
    <row r="4669" spans="6:18" x14ac:dyDescent="0.25">
      <c r="F4669" s="31"/>
      <c r="G4669" s="31"/>
      <c r="H4669" s="31"/>
      <c r="I4669" s="31"/>
      <c r="J4669" s="31"/>
      <c r="K4669" s="31"/>
      <c r="L4669" s="31"/>
      <c r="M4669" s="31"/>
      <c r="N4669" s="31"/>
      <c r="O4669" s="31"/>
      <c r="P4669" s="31"/>
      <c r="Q4669" s="31"/>
      <c r="R4669" s="31"/>
    </row>
    <row r="4670" spans="6:18" x14ac:dyDescent="0.25">
      <c r="F4670" s="31"/>
      <c r="G4670" s="31"/>
      <c r="H4670" s="31"/>
      <c r="I4670" s="31"/>
      <c r="J4670" s="31"/>
      <c r="K4670" s="31"/>
      <c r="L4670" s="31"/>
      <c r="M4670" s="31"/>
      <c r="N4670" s="31"/>
      <c r="O4670" s="31"/>
      <c r="P4670" s="31"/>
      <c r="Q4670" s="31"/>
      <c r="R4670" s="31"/>
    </row>
    <row r="4671" spans="6:18" x14ac:dyDescent="0.25">
      <c r="F4671" s="31"/>
      <c r="G4671" s="31"/>
      <c r="H4671" s="31"/>
      <c r="I4671" s="31"/>
      <c r="J4671" s="31"/>
      <c r="K4671" s="31"/>
      <c r="L4671" s="31"/>
      <c r="M4671" s="31"/>
      <c r="N4671" s="31"/>
      <c r="O4671" s="31"/>
      <c r="P4671" s="31"/>
      <c r="Q4671" s="31"/>
      <c r="R4671" s="31"/>
    </row>
    <row r="4672" spans="6:18" x14ac:dyDescent="0.25">
      <c r="F4672" s="31"/>
      <c r="G4672" s="31"/>
      <c r="H4672" s="31"/>
      <c r="I4672" s="31"/>
      <c r="J4672" s="31"/>
      <c r="K4672" s="31"/>
      <c r="L4672" s="31"/>
      <c r="M4672" s="31"/>
      <c r="N4672" s="31"/>
      <c r="O4672" s="31"/>
      <c r="P4672" s="31"/>
      <c r="Q4672" s="31"/>
      <c r="R4672" s="31"/>
    </row>
    <row r="4673" spans="6:18" x14ac:dyDescent="0.25">
      <c r="F4673" s="31"/>
      <c r="G4673" s="31"/>
      <c r="H4673" s="31"/>
      <c r="I4673" s="31"/>
      <c r="J4673" s="31"/>
      <c r="K4673" s="31"/>
      <c r="L4673" s="31"/>
      <c r="M4673" s="31"/>
      <c r="N4673" s="31"/>
      <c r="O4673" s="31"/>
      <c r="P4673" s="31"/>
      <c r="Q4673" s="31"/>
      <c r="R4673" s="31"/>
    </row>
    <row r="4674" spans="6:18" x14ac:dyDescent="0.25">
      <c r="F4674" s="31"/>
      <c r="G4674" s="31"/>
      <c r="H4674" s="31"/>
      <c r="I4674" s="31"/>
      <c r="J4674" s="31"/>
      <c r="K4674" s="31"/>
      <c r="L4674" s="31"/>
      <c r="M4674" s="31"/>
      <c r="N4674" s="31"/>
      <c r="O4674" s="31"/>
      <c r="P4674" s="31"/>
      <c r="Q4674" s="31"/>
      <c r="R4674" s="31"/>
    </row>
    <row r="4675" spans="6:18" x14ac:dyDescent="0.25">
      <c r="F4675" s="31"/>
      <c r="G4675" s="31"/>
      <c r="H4675" s="31"/>
      <c r="I4675" s="31"/>
      <c r="J4675" s="31"/>
      <c r="K4675" s="31"/>
      <c r="L4675" s="31"/>
      <c r="M4675" s="31"/>
      <c r="N4675" s="31"/>
      <c r="O4675" s="31"/>
      <c r="P4675" s="31"/>
      <c r="Q4675" s="31"/>
      <c r="R4675" s="31"/>
    </row>
    <row r="4676" spans="6:18" x14ac:dyDescent="0.25">
      <c r="F4676" s="31"/>
      <c r="G4676" s="31"/>
      <c r="H4676" s="31"/>
      <c r="I4676" s="31"/>
      <c r="J4676" s="31"/>
      <c r="K4676" s="31"/>
      <c r="L4676" s="31"/>
      <c r="M4676" s="31"/>
      <c r="N4676" s="31"/>
      <c r="O4676" s="31"/>
      <c r="P4676" s="31"/>
      <c r="Q4676" s="31"/>
      <c r="R4676" s="31"/>
    </row>
    <row r="4677" spans="6:18" x14ac:dyDescent="0.25">
      <c r="F4677" s="31"/>
      <c r="G4677" s="31"/>
      <c r="H4677" s="31"/>
      <c r="I4677" s="31"/>
      <c r="J4677" s="31"/>
      <c r="K4677" s="31"/>
      <c r="L4677" s="31"/>
      <c r="M4677" s="31"/>
      <c r="N4677" s="31"/>
      <c r="O4677" s="31"/>
      <c r="P4677" s="31"/>
      <c r="Q4677" s="31"/>
      <c r="R4677" s="31"/>
    </row>
    <row r="4678" spans="6:18" x14ac:dyDescent="0.25">
      <c r="F4678" s="31"/>
      <c r="G4678" s="31"/>
      <c r="H4678" s="31"/>
      <c r="I4678" s="31"/>
      <c r="J4678" s="31"/>
      <c r="K4678" s="31"/>
      <c r="L4678" s="31"/>
      <c r="M4678" s="31"/>
      <c r="N4678" s="31"/>
      <c r="O4678" s="31"/>
      <c r="P4678" s="31"/>
      <c r="Q4678" s="31"/>
      <c r="R4678" s="31"/>
    </row>
    <row r="4679" spans="6:18" x14ac:dyDescent="0.25">
      <c r="F4679" s="31"/>
      <c r="G4679" s="31"/>
      <c r="H4679" s="31"/>
      <c r="I4679" s="31"/>
      <c r="J4679" s="31"/>
      <c r="K4679" s="31"/>
      <c r="L4679" s="31"/>
      <c r="M4679" s="31"/>
      <c r="N4679" s="31"/>
      <c r="O4679" s="31"/>
      <c r="P4679" s="31"/>
      <c r="Q4679" s="31"/>
      <c r="R4679" s="31"/>
    </row>
    <row r="4680" spans="6:18" x14ac:dyDescent="0.25">
      <c r="F4680" s="31"/>
      <c r="G4680" s="31"/>
      <c r="H4680" s="31"/>
      <c r="I4680" s="31"/>
      <c r="J4680" s="31"/>
      <c r="K4680" s="31"/>
      <c r="L4680" s="31"/>
      <c r="M4680" s="31"/>
      <c r="N4680" s="31"/>
      <c r="O4680" s="31"/>
      <c r="P4680" s="31"/>
      <c r="Q4680" s="31"/>
      <c r="R4680" s="31"/>
    </row>
    <row r="4681" spans="6:18" x14ac:dyDescent="0.25">
      <c r="F4681" s="31"/>
      <c r="G4681" s="31"/>
      <c r="H4681" s="31"/>
      <c r="I4681" s="31"/>
      <c r="J4681" s="31"/>
      <c r="K4681" s="31"/>
      <c r="L4681" s="31"/>
      <c r="M4681" s="31"/>
      <c r="N4681" s="31"/>
      <c r="O4681" s="31"/>
      <c r="P4681" s="31"/>
      <c r="Q4681" s="31"/>
      <c r="R4681" s="31"/>
    </row>
    <row r="4682" spans="6:18" x14ac:dyDescent="0.25">
      <c r="F4682" s="31"/>
      <c r="G4682" s="31"/>
      <c r="H4682" s="31"/>
      <c r="I4682" s="31"/>
      <c r="J4682" s="31"/>
      <c r="K4682" s="31"/>
      <c r="L4682" s="31"/>
      <c r="M4682" s="31"/>
      <c r="N4682" s="31"/>
      <c r="O4682" s="31"/>
      <c r="P4682" s="31"/>
      <c r="Q4682" s="31"/>
      <c r="R4682" s="31"/>
    </row>
    <row r="4683" spans="6:18" x14ac:dyDescent="0.25">
      <c r="F4683" s="31"/>
      <c r="G4683" s="31"/>
      <c r="H4683" s="31"/>
      <c r="I4683" s="31"/>
      <c r="J4683" s="31"/>
      <c r="K4683" s="31"/>
      <c r="L4683" s="31"/>
      <c r="M4683" s="31"/>
      <c r="N4683" s="31"/>
      <c r="O4683" s="31"/>
      <c r="P4683" s="31"/>
      <c r="Q4683" s="31"/>
      <c r="R4683" s="31"/>
    </row>
    <row r="4684" spans="6:18" x14ac:dyDescent="0.25">
      <c r="F4684" s="31"/>
      <c r="G4684" s="31"/>
      <c r="H4684" s="31"/>
      <c r="I4684" s="31"/>
      <c r="J4684" s="31"/>
      <c r="K4684" s="31"/>
      <c r="L4684" s="31"/>
      <c r="M4684" s="31"/>
      <c r="N4684" s="31"/>
      <c r="O4684" s="31"/>
      <c r="P4684" s="31"/>
      <c r="Q4684" s="31"/>
      <c r="R4684" s="31"/>
    </row>
    <row r="4685" spans="6:18" x14ac:dyDescent="0.25">
      <c r="F4685" s="31"/>
      <c r="G4685" s="31"/>
      <c r="H4685" s="31"/>
      <c r="I4685" s="31"/>
      <c r="J4685" s="31"/>
      <c r="K4685" s="31"/>
      <c r="L4685" s="31"/>
      <c r="M4685" s="31"/>
      <c r="N4685" s="31"/>
      <c r="O4685" s="31"/>
      <c r="P4685" s="31"/>
      <c r="Q4685" s="31"/>
      <c r="R4685" s="31"/>
    </row>
    <row r="4686" spans="6:18" x14ac:dyDescent="0.25">
      <c r="F4686" s="31"/>
      <c r="G4686" s="31"/>
      <c r="H4686" s="31"/>
      <c r="I4686" s="31"/>
      <c r="J4686" s="31"/>
      <c r="K4686" s="31"/>
      <c r="L4686" s="31"/>
      <c r="M4686" s="31"/>
      <c r="N4686" s="31"/>
      <c r="O4686" s="31"/>
      <c r="P4686" s="31"/>
      <c r="Q4686" s="31"/>
      <c r="R4686" s="31"/>
    </row>
    <row r="4687" spans="6:18" x14ac:dyDescent="0.25">
      <c r="F4687" s="31"/>
      <c r="G4687" s="31"/>
      <c r="H4687" s="31"/>
      <c r="I4687" s="31"/>
      <c r="J4687" s="31"/>
      <c r="K4687" s="31"/>
      <c r="L4687" s="31"/>
      <c r="M4687" s="31"/>
      <c r="N4687" s="31"/>
      <c r="O4687" s="31"/>
      <c r="P4687" s="31"/>
      <c r="Q4687" s="31"/>
      <c r="R4687" s="31"/>
    </row>
    <row r="4688" spans="6:18" x14ac:dyDescent="0.25">
      <c r="F4688" s="31"/>
      <c r="G4688" s="31"/>
      <c r="H4688" s="31"/>
      <c r="I4688" s="31"/>
      <c r="J4688" s="31"/>
      <c r="K4688" s="31"/>
      <c r="L4688" s="31"/>
      <c r="M4688" s="31"/>
      <c r="N4688" s="31"/>
      <c r="O4688" s="31"/>
      <c r="P4688" s="31"/>
      <c r="Q4688" s="31"/>
      <c r="R4688" s="31"/>
    </row>
    <row r="4689" spans="6:18" x14ac:dyDescent="0.25">
      <c r="F4689" s="31"/>
      <c r="G4689" s="31"/>
      <c r="H4689" s="31"/>
      <c r="I4689" s="31"/>
      <c r="J4689" s="31"/>
      <c r="K4689" s="31"/>
      <c r="L4689" s="31"/>
      <c r="M4689" s="31"/>
      <c r="N4689" s="31"/>
      <c r="O4689" s="31"/>
      <c r="P4689" s="31"/>
      <c r="Q4689" s="31"/>
      <c r="R4689" s="31"/>
    </row>
    <row r="4690" spans="6:18" x14ac:dyDescent="0.25">
      <c r="F4690" s="31"/>
      <c r="G4690" s="31"/>
      <c r="H4690" s="31"/>
      <c r="I4690" s="31"/>
      <c r="J4690" s="31"/>
      <c r="K4690" s="31"/>
      <c r="L4690" s="31"/>
      <c r="M4690" s="31"/>
      <c r="N4690" s="31"/>
      <c r="O4690" s="31"/>
      <c r="P4690" s="31"/>
      <c r="Q4690" s="31"/>
      <c r="R4690" s="31"/>
    </row>
    <row r="4691" spans="6:18" x14ac:dyDescent="0.25">
      <c r="F4691" s="31"/>
      <c r="G4691" s="31"/>
      <c r="H4691" s="31"/>
      <c r="I4691" s="31"/>
      <c r="J4691" s="31"/>
      <c r="K4691" s="31"/>
      <c r="L4691" s="31"/>
      <c r="M4691" s="31"/>
      <c r="N4691" s="31"/>
      <c r="O4691" s="31"/>
      <c r="P4691" s="31"/>
      <c r="Q4691" s="31"/>
      <c r="R4691" s="31"/>
    </row>
    <row r="4692" spans="6:18" x14ac:dyDescent="0.25">
      <c r="F4692" s="31"/>
      <c r="G4692" s="31"/>
      <c r="H4692" s="31"/>
      <c r="I4692" s="31"/>
      <c r="J4692" s="31"/>
      <c r="K4692" s="31"/>
      <c r="L4692" s="31"/>
      <c r="M4692" s="31"/>
      <c r="N4692" s="31"/>
      <c r="O4692" s="31"/>
      <c r="P4692" s="31"/>
      <c r="Q4692" s="31"/>
      <c r="R4692" s="31"/>
    </row>
    <row r="4693" spans="6:18" x14ac:dyDescent="0.25">
      <c r="F4693" s="31"/>
      <c r="G4693" s="31"/>
      <c r="H4693" s="31"/>
      <c r="I4693" s="31"/>
      <c r="J4693" s="31"/>
      <c r="K4693" s="31"/>
      <c r="L4693" s="31"/>
      <c r="M4693" s="31"/>
      <c r="N4693" s="31"/>
      <c r="O4693" s="31"/>
      <c r="P4693" s="31"/>
      <c r="Q4693" s="31"/>
      <c r="R4693" s="31"/>
    </row>
    <row r="4694" spans="6:18" x14ac:dyDescent="0.25">
      <c r="F4694" s="31"/>
      <c r="G4694" s="31"/>
      <c r="H4694" s="31"/>
      <c r="I4694" s="31"/>
      <c r="J4694" s="31"/>
      <c r="K4694" s="31"/>
      <c r="L4694" s="31"/>
      <c r="M4694" s="31"/>
      <c r="N4694" s="31"/>
      <c r="O4694" s="31"/>
      <c r="P4694" s="31"/>
      <c r="Q4694" s="31"/>
      <c r="R4694" s="31"/>
    </row>
    <row r="4695" spans="6:18" x14ac:dyDescent="0.25">
      <c r="F4695" s="31"/>
      <c r="G4695" s="31"/>
      <c r="H4695" s="31"/>
      <c r="I4695" s="31"/>
      <c r="J4695" s="31"/>
      <c r="K4695" s="31"/>
      <c r="L4695" s="31"/>
      <c r="M4695" s="31"/>
      <c r="N4695" s="31"/>
      <c r="O4695" s="31"/>
      <c r="P4695" s="31"/>
      <c r="Q4695" s="31"/>
      <c r="R4695" s="31"/>
    </row>
    <row r="4696" spans="6:18" x14ac:dyDescent="0.25">
      <c r="F4696" s="31"/>
      <c r="G4696" s="31"/>
      <c r="H4696" s="31"/>
      <c r="I4696" s="31"/>
      <c r="J4696" s="31"/>
      <c r="K4696" s="31"/>
      <c r="L4696" s="31"/>
      <c r="M4696" s="31"/>
      <c r="N4696" s="31"/>
      <c r="O4696" s="31"/>
      <c r="P4696" s="31"/>
      <c r="Q4696" s="31"/>
      <c r="R4696" s="31"/>
    </row>
    <row r="4697" spans="6:18" x14ac:dyDescent="0.25">
      <c r="F4697" s="31"/>
      <c r="G4697" s="31"/>
      <c r="H4697" s="31"/>
      <c r="I4697" s="31"/>
      <c r="J4697" s="31"/>
      <c r="K4697" s="31"/>
      <c r="L4697" s="31"/>
      <c r="M4697" s="31"/>
      <c r="N4697" s="31"/>
      <c r="O4697" s="31"/>
      <c r="P4697" s="31"/>
      <c r="Q4697" s="31"/>
      <c r="R4697" s="31"/>
    </row>
    <row r="4698" spans="6:18" x14ac:dyDescent="0.25">
      <c r="F4698" s="31"/>
      <c r="G4698" s="31"/>
      <c r="H4698" s="31"/>
      <c r="I4698" s="31"/>
      <c r="J4698" s="31"/>
      <c r="K4698" s="31"/>
      <c r="L4698" s="31"/>
      <c r="M4698" s="31"/>
      <c r="N4698" s="31"/>
      <c r="O4698" s="31"/>
      <c r="P4698" s="31"/>
      <c r="Q4698" s="31"/>
      <c r="R4698" s="31"/>
    </row>
    <row r="4699" spans="6:18" x14ac:dyDescent="0.25">
      <c r="F4699" s="31"/>
      <c r="G4699" s="31"/>
      <c r="H4699" s="31"/>
      <c r="I4699" s="31"/>
      <c r="J4699" s="31"/>
      <c r="K4699" s="31"/>
      <c r="L4699" s="31"/>
      <c r="M4699" s="31"/>
      <c r="N4699" s="31"/>
      <c r="O4699" s="31"/>
      <c r="P4699" s="31"/>
      <c r="Q4699" s="31"/>
      <c r="R4699" s="31"/>
    </row>
    <row r="4700" spans="6:18" x14ac:dyDescent="0.25">
      <c r="F4700" s="31"/>
      <c r="G4700" s="31"/>
      <c r="H4700" s="31"/>
      <c r="I4700" s="31"/>
      <c r="J4700" s="31"/>
      <c r="K4700" s="31"/>
      <c r="L4700" s="31"/>
      <c r="M4700" s="31"/>
      <c r="N4700" s="31"/>
      <c r="O4700" s="31"/>
      <c r="P4700" s="31"/>
      <c r="Q4700" s="31"/>
      <c r="R4700" s="31"/>
    </row>
    <row r="4701" spans="6:18" x14ac:dyDescent="0.25">
      <c r="F4701" s="31"/>
      <c r="G4701" s="31"/>
      <c r="H4701" s="31"/>
      <c r="I4701" s="31"/>
      <c r="J4701" s="31"/>
      <c r="K4701" s="31"/>
      <c r="L4701" s="31"/>
      <c r="M4701" s="31"/>
      <c r="N4701" s="31"/>
      <c r="O4701" s="31"/>
      <c r="P4701" s="31"/>
      <c r="Q4701" s="31"/>
      <c r="R4701" s="31"/>
    </row>
    <row r="4702" spans="6:18" x14ac:dyDescent="0.25">
      <c r="F4702" s="31"/>
      <c r="G4702" s="31"/>
      <c r="H4702" s="31"/>
      <c r="I4702" s="31"/>
      <c r="J4702" s="31"/>
      <c r="K4702" s="31"/>
      <c r="L4702" s="31"/>
      <c r="M4702" s="31"/>
      <c r="N4702" s="31"/>
      <c r="O4702" s="31"/>
      <c r="P4702" s="31"/>
      <c r="Q4702" s="31"/>
      <c r="R4702" s="31"/>
    </row>
    <row r="4703" spans="6:18" x14ac:dyDescent="0.25">
      <c r="F4703" s="31"/>
      <c r="G4703" s="31"/>
      <c r="H4703" s="31"/>
      <c r="I4703" s="31"/>
      <c r="J4703" s="31"/>
      <c r="K4703" s="31"/>
      <c r="L4703" s="31"/>
      <c r="M4703" s="31"/>
      <c r="N4703" s="31"/>
      <c r="O4703" s="31"/>
      <c r="P4703" s="31"/>
      <c r="Q4703" s="31"/>
      <c r="R4703" s="31"/>
    </row>
    <row r="4704" spans="6:18" x14ac:dyDescent="0.25">
      <c r="F4704" s="31"/>
      <c r="G4704" s="31"/>
      <c r="H4704" s="31"/>
      <c r="I4704" s="31"/>
      <c r="J4704" s="31"/>
      <c r="K4704" s="31"/>
      <c r="L4704" s="31"/>
      <c r="M4704" s="31"/>
      <c r="N4704" s="31"/>
      <c r="O4704" s="31"/>
      <c r="P4704" s="31"/>
      <c r="Q4704" s="31"/>
      <c r="R4704" s="31"/>
    </row>
    <row r="4705" spans="6:18" x14ac:dyDescent="0.25">
      <c r="F4705" s="31"/>
      <c r="G4705" s="31"/>
      <c r="H4705" s="31"/>
      <c r="I4705" s="31"/>
      <c r="J4705" s="31"/>
      <c r="K4705" s="31"/>
      <c r="L4705" s="31"/>
      <c r="M4705" s="31"/>
      <c r="N4705" s="31"/>
      <c r="O4705" s="31"/>
      <c r="P4705" s="31"/>
      <c r="Q4705" s="31"/>
      <c r="R4705" s="31"/>
    </row>
    <row r="4706" spans="6:18" x14ac:dyDescent="0.25">
      <c r="F4706" s="31"/>
      <c r="G4706" s="31"/>
      <c r="H4706" s="31"/>
      <c r="I4706" s="31"/>
      <c r="J4706" s="31"/>
      <c r="K4706" s="31"/>
      <c r="L4706" s="31"/>
      <c r="M4706" s="31"/>
      <c r="N4706" s="31"/>
      <c r="O4706" s="31"/>
      <c r="P4706" s="31"/>
      <c r="Q4706" s="31"/>
      <c r="R4706" s="31"/>
    </row>
    <row r="4707" spans="6:18" x14ac:dyDescent="0.25">
      <c r="F4707" s="31"/>
      <c r="G4707" s="31"/>
      <c r="H4707" s="31"/>
      <c r="I4707" s="31"/>
      <c r="J4707" s="31"/>
      <c r="K4707" s="31"/>
      <c r="L4707" s="31"/>
      <c r="M4707" s="31"/>
      <c r="N4707" s="31"/>
      <c r="O4707" s="31"/>
      <c r="P4707" s="31"/>
      <c r="Q4707" s="31"/>
      <c r="R4707" s="31"/>
    </row>
    <row r="4708" spans="6:18" x14ac:dyDescent="0.25">
      <c r="F4708" s="31"/>
      <c r="G4708" s="31"/>
      <c r="H4708" s="31"/>
      <c r="I4708" s="31"/>
      <c r="J4708" s="31"/>
      <c r="K4708" s="31"/>
      <c r="L4708" s="31"/>
      <c r="M4708" s="31"/>
      <c r="N4708" s="31"/>
      <c r="O4708" s="31"/>
      <c r="P4708" s="31"/>
      <c r="Q4708" s="31"/>
      <c r="R4708" s="31"/>
    </row>
    <row r="4709" spans="6:18" x14ac:dyDescent="0.25">
      <c r="F4709" s="31"/>
      <c r="G4709" s="31"/>
      <c r="H4709" s="31"/>
      <c r="I4709" s="31"/>
      <c r="J4709" s="31"/>
      <c r="K4709" s="31"/>
      <c r="L4709" s="31"/>
      <c r="M4709" s="31"/>
      <c r="N4709" s="31"/>
      <c r="O4709" s="31"/>
      <c r="P4709" s="31"/>
      <c r="Q4709" s="31"/>
      <c r="R4709" s="31"/>
    </row>
    <row r="4710" spans="6:18" x14ac:dyDescent="0.25">
      <c r="F4710" s="31"/>
      <c r="G4710" s="31"/>
      <c r="H4710" s="31"/>
      <c r="I4710" s="31"/>
      <c r="J4710" s="31"/>
      <c r="K4710" s="31"/>
      <c r="L4710" s="31"/>
      <c r="M4710" s="31"/>
      <c r="N4710" s="31"/>
      <c r="O4710" s="31"/>
      <c r="P4710" s="31"/>
      <c r="Q4710" s="31"/>
      <c r="R4710" s="31"/>
    </row>
    <row r="4711" spans="6:18" x14ac:dyDescent="0.25">
      <c r="F4711" s="31"/>
      <c r="G4711" s="31"/>
      <c r="H4711" s="31"/>
      <c r="I4711" s="31"/>
      <c r="J4711" s="31"/>
      <c r="K4711" s="31"/>
      <c r="L4711" s="31"/>
      <c r="M4711" s="31"/>
      <c r="N4711" s="31"/>
      <c r="O4711" s="31"/>
      <c r="P4711" s="31"/>
      <c r="Q4711" s="31"/>
      <c r="R4711" s="31"/>
    </row>
    <row r="4712" spans="6:18" x14ac:dyDescent="0.25">
      <c r="F4712" s="31"/>
      <c r="G4712" s="31"/>
      <c r="H4712" s="31"/>
      <c r="I4712" s="31"/>
      <c r="J4712" s="31"/>
      <c r="K4712" s="31"/>
      <c r="L4712" s="31"/>
      <c r="M4712" s="31"/>
      <c r="N4712" s="31"/>
      <c r="O4712" s="31"/>
      <c r="P4712" s="31"/>
      <c r="Q4712" s="31"/>
      <c r="R4712" s="31"/>
    </row>
    <row r="4713" spans="6:18" x14ac:dyDescent="0.25">
      <c r="F4713" s="31"/>
      <c r="G4713" s="31"/>
      <c r="H4713" s="31"/>
      <c r="I4713" s="31"/>
      <c r="J4713" s="31"/>
      <c r="K4713" s="31"/>
      <c r="L4713" s="31"/>
      <c r="M4713" s="31"/>
      <c r="N4713" s="31"/>
      <c r="O4713" s="31"/>
      <c r="P4713" s="31"/>
      <c r="Q4713" s="31"/>
      <c r="R4713" s="31"/>
    </row>
    <row r="4714" spans="6:18" x14ac:dyDescent="0.25">
      <c r="F4714" s="31"/>
      <c r="G4714" s="31"/>
      <c r="H4714" s="31"/>
      <c r="I4714" s="31"/>
      <c r="J4714" s="31"/>
      <c r="K4714" s="31"/>
      <c r="L4714" s="31"/>
      <c r="M4714" s="31"/>
      <c r="N4714" s="31"/>
      <c r="O4714" s="31"/>
      <c r="P4714" s="31"/>
      <c r="Q4714" s="31"/>
      <c r="R4714" s="31"/>
    </row>
    <row r="4715" spans="6:18" x14ac:dyDescent="0.25">
      <c r="F4715" s="31"/>
      <c r="G4715" s="31"/>
      <c r="H4715" s="31"/>
      <c r="I4715" s="31"/>
      <c r="J4715" s="31"/>
      <c r="K4715" s="31"/>
      <c r="L4715" s="31"/>
      <c r="M4715" s="31"/>
      <c r="N4715" s="31"/>
      <c r="O4715" s="31"/>
      <c r="P4715" s="31"/>
      <c r="Q4715" s="31"/>
      <c r="R4715" s="31"/>
    </row>
    <row r="4716" spans="6:18" x14ac:dyDescent="0.25">
      <c r="F4716" s="31"/>
      <c r="G4716" s="31"/>
      <c r="H4716" s="31"/>
      <c r="I4716" s="31"/>
      <c r="J4716" s="31"/>
      <c r="K4716" s="31"/>
      <c r="L4716" s="31"/>
      <c r="M4716" s="31"/>
      <c r="N4716" s="31"/>
      <c r="O4716" s="31"/>
      <c r="P4716" s="31"/>
      <c r="Q4716" s="31"/>
      <c r="R4716" s="31"/>
    </row>
    <row r="4717" spans="6:18" x14ac:dyDescent="0.25">
      <c r="F4717" s="31"/>
      <c r="G4717" s="31"/>
      <c r="H4717" s="31"/>
      <c r="I4717" s="31"/>
      <c r="J4717" s="31"/>
      <c r="K4717" s="31"/>
      <c r="L4717" s="31"/>
      <c r="M4717" s="31"/>
      <c r="N4717" s="31"/>
      <c r="O4717" s="31"/>
      <c r="P4717" s="31"/>
      <c r="Q4717" s="31"/>
      <c r="R4717" s="31"/>
    </row>
    <row r="4718" spans="6:18" x14ac:dyDescent="0.25">
      <c r="F4718" s="31"/>
      <c r="G4718" s="31"/>
      <c r="H4718" s="31"/>
      <c r="I4718" s="31"/>
      <c r="J4718" s="31"/>
      <c r="K4718" s="31"/>
      <c r="L4718" s="31"/>
      <c r="M4718" s="31"/>
      <c r="N4718" s="31"/>
      <c r="O4718" s="31"/>
      <c r="P4718" s="31"/>
      <c r="Q4718" s="31"/>
      <c r="R4718" s="31"/>
    </row>
    <row r="4719" spans="6:18" x14ac:dyDescent="0.25">
      <c r="F4719" s="31"/>
      <c r="G4719" s="31"/>
      <c r="H4719" s="31"/>
      <c r="I4719" s="31"/>
      <c r="J4719" s="31"/>
      <c r="K4719" s="31"/>
      <c r="L4719" s="31"/>
      <c r="M4719" s="31"/>
      <c r="N4719" s="31"/>
      <c r="O4719" s="31"/>
      <c r="P4719" s="31"/>
      <c r="Q4719" s="31"/>
      <c r="R4719" s="31"/>
    </row>
    <row r="4720" spans="6:18" x14ac:dyDescent="0.25">
      <c r="F4720" s="31"/>
      <c r="G4720" s="31"/>
      <c r="H4720" s="31"/>
      <c r="I4720" s="31"/>
      <c r="J4720" s="31"/>
      <c r="K4720" s="31"/>
      <c r="L4720" s="31"/>
      <c r="M4720" s="31"/>
      <c r="N4720" s="31"/>
      <c r="O4720" s="31"/>
      <c r="P4720" s="31"/>
      <c r="Q4720" s="31"/>
      <c r="R4720" s="31"/>
    </row>
    <row r="4721" spans="6:18" x14ac:dyDescent="0.25">
      <c r="F4721" s="31"/>
      <c r="G4721" s="31"/>
      <c r="H4721" s="31"/>
      <c r="I4721" s="31"/>
      <c r="J4721" s="31"/>
      <c r="K4721" s="31"/>
      <c r="L4721" s="31"/>
      <c r="M4721" s="31"/>
      <c r="N4721" s="31"/>
      <c r="O4721" s="31"/>
      <c r="P4721" s="31"/>
      <c r="Q4721" s="31"/>
      <c r="R4721" s="31"/>
    </row>
    <row r="4722" spans="6:18" x14ac:dyDescent="0.25">
      <c r="F4722" s="31"/>
      <c r="G4722" s="31"/>
      <c r="H4722" s="31"/>
      <c r="I4722" s="31"/>
      <c r="J4722" s="31"/>
      <c r="K4722" s="31"/>
      <c r="L4722" s="31"/>
      <c r="M4722" s="31"/>
      <c r="N4722" s="31"/>
      <c r="O4722" s="31"/>
      <c r="P4722" s="31"/>
      <c r="Q4722" s="31"/>
      <c r="R4722" s="31"/>
    </row>
    <row r="4723" spans="6:18" x14ac:dyDescent="0.25">
      <c r="F4723" s="31"/>
      <c r="G4723" s="31"/>
      <c r="H4723" s="31"/>
      <c r="I4723" s="31"/>
      <c r="J4723" s="31"/>
      <c r="K4723" s="31"/>
      <c r="L4723" s="31"/>
      <c r="M4723" s="31"/>
      <c r="N4723" s="31"/>
      <c r="O4723" s="31"/>
      <c r="P4723" s="31"/>
      <c r="Q4723" s="31"/>
      <c r="R4723" s="31"/>
    </row>
    <row r="4724" spans="6:18" x14ac:dyDescent="0.25">
      <c r="F4724" s="31"/>
      <c r="G4724" s="31"/>
      <c r="H4724" s="31"/>
      <c r="I4724" s="31"/>
      <c r="J4724" s="31"/>
      <c r="K4724" s="31"/>
      <c r="L4724" s="31"/>
      <c r="M4724" s="31"/>
      <c r="N4724" s="31"/>
      <c r="O4724" s="31"/>
      <c r="P4724" s="31"/>
      <c r="Q4724" s="31"/>
      <c r="R4724" s="31"/>
    </row>
    <row r="4725" spans="6:18" x14ac:dyDescent="0.25">
      <c r="F4725" s="31"/>
      <c r="G4725" s="31"/>
      <c r="H4725" s="31"/>
      <c r="I4725" s="31"/>
      <c r="J4725" s="31"/>
      <c r="K4725" s="31"/>
      <c r="L4725" s="31"/>
      <c r="M4725" s="31"/>
      <c r="N4725" s="31"/>
      <c r="O4725" s="31"/>
      <c r="P4725" s="31"/>
      <c r="Q4725" s="31"/>
      <c r="R4725" s="31"/>
    </row>
    <row r="4726" spans="6:18" x14ac:dyDescent="0.25">
      <c r="F4726" s="31"/>
      <c r="G4726" s="31"/>
      <c r="H4726" s="31"/>
      <c r="I4726" s="31"/>
      <c r="J4726" s="31"/>
      <c r="K4726" s="31"/>
      <c r="L4726" s="31"/>
      <c r="M4726" s="31"/>
      <c r="N4726" s="31"/>
      <c r="O4726" s="31"/>
      <c r="P4726" s="31"/>
      <c r="Q4726" s="31"/>
      <c r="R4726" s="31"/>
    </row>
    <row r="4727" spans="6:18" x14ac:dyDescent="0.25">
      <c r="F4727" s="31"/>
      <c r="G4727" s="31"/>
      <c r="H4727" s="31"/>
      <c r="I4727" s="31"/>
      <c r="J4727" s="31"/>
      <c r="K4727" s="31"/>
      <c r="L4727" s="31"/>
      <c r="M4727" s="31"/>
      <c r="N4727" s="31"/>
      <c r="O4727" s="31"/>
      <c r="P4727" s="31"/>
      <c r="Q4727" s="31"/>
      <c r="R4727" s="31"/>
    </row>
    <row r="4728" spans="6:18" x14ac:dyDescent="0.25">
      <c r="F4728" s="31"/>
      <c r="G4728" s="31"/>
      <c r="H4728" s="31"/>
      <c r="I4728" s="31"/>
      <c r="J4728" s="31"/>
      <c r="K4728" s="31"/>
      <c r="L4728" s="31"/>
      <c r="M4728" s="31"/>
      <c r="N4728" s="31"/>
      <c r="O4728" s="31"/>
      <c r="P4728" s="31"/>
      <c r="Q4728" s="31"/>
      <c r="R4728" s="31"/>
    </row>
    <row r="4729" spans="6:18" x14ac:dyDescent="0.25">
      <c r="F4729" s="31"/>
      <c r="G4729" s="31"/>
      <c r="H4729" s="31"/>
      <c r="I4729" s="31"/>
      <c r="J4729" s="31"/>
      <c r="K4729" s="31"/>
      <c r="L4729" s="31"/>
      <c r="M4729" s="31"/>
      <c r="N4729" s="31"/>
      <c r="O4729" s="31"/>
      <c r="P4729" s="31"/>
      <c r="Q4729" s="31"/>
      <c r="R4729" s="31"/>
    </row>
    <row r="4730" spans="6:18" x14ac:dyDescent="0.25">
      <c r="F4730" s="31"/>
      <c r="G4730" s="31"/>
      <c r="H4730" s="31"/>
      <c r="I4730" s="31"/>
      <c r="J4730" s="31"/>
      <c r="K4730" s="31"/>
      <c r="L4730" s="31"/>
      <c r="M4730" s="31"/>
      <c r="N4730" s="31"/>
      <c r="O4730" s="31"/>
      <c r="P4730" s="31"/>
      <c r="Q4730" s="31"/>
      <c r="R4730" s="31"/>
    </row>
    <row r="4731" spans="6:18" x14ac:dyDescent="0.25">
      <c r="F4731" s="31"/>
      <c r="G4731" s="31"/>
      <c r="H4731" s="31"/>
      <c r="I4731" s="31"/>
      <c r="J4731" s="31"/>
      <c r="K4731" s="31"/>
      <c r="L4731" s="31"/>
      <c r="M4731" s="31"/>
      <c r="N4731" s="31"/>
      <c r="O4731" s="31"/>
      <c r="P4731" s="31"/>
      <c r="Q4731" s="31"/>
      <c r="R4731" s="31"/>
    </row>
    <row r="4732" spans="6:18" x14ac:dyDescent="0.25">
      <c r="F4732" s="31"/>
      <c r="G4732" s="31"/>
      <c r="H4732" s="31"/>
      <c r="I4732" s="31"/>
      <c r="J4732" s="31"/>
      <c r="K4732" s="31"/>
      <c r="L4732" s="31"/>
      <c r="M4732" s="31"/>
      <c r="N4732" s="31"/>
      <c r="O4732" s="31"/>
      <c r="P4732" s="31"/>
      <c r="Q4732" s="31"/>
      <c r="R4732" s="31"/>
    </row>
    <row r="4733" spans="6:18" x14ac:dyDescent="0.25">
      <c r="F4733" s="31"/>
      <c r="G4733" s="31"/>
      <c r="H4733" s="31"/>
      <c r="I4733" s="31"/>
      <c r="J4733" s="31"/>
      <c r="K4733" s="31"/>
      <c r="L4733" s="31"/>
      <c r="M4733" s="31"/>
      <c r="N4733" s="31"/>
      <c r="O4733" s="31"/>
      <c r="P4733" s="31"/>
      <c r="Q4733" s="31"/>
      <c r="R4733" s="31"/>
    </row>
    <row r="4734" spans="6:18" x14ac:dyDescent="0.25">
      <c r="F4734" s="31"/>
      <c r="G4734" s="31"/>
      <c r="H4734" s="31"/>
      <c r="I4734" s="31"/>
      <c r="J4734" s="31"/>
      <c r="K4734" s="31"/>
      <c r="L4734" s="31"/>
      <c r="M4734" s="31"/>
      <c r="N4734" s="31"/>
      <c r="O4734" s="31"/>
      <c r="P4734" s="31"/>
      <c r="Q4734" s="31"/>
      <c r="R4734" s="31"/>
    </row>
    <row r="4735" spans="6:18" x14ac:dyDescent="0.25">
      <c r="F4735" s="31"/>
      <c r="G4735" s="31"/>
      <c r="H4735" s="31"/>
      <c r="I4735" s="31"/>
      <c r="J4735" s="31"/>
      <c r="K4735" s="31"/>
      <c r="L4735" s="31"/>
      <c r="M4735" s="31"/>
      <c r="N4735" s="31"/>
      <c r="O4735" s="31"/>
      <c r="P4735" s="31"/>
      <c r="Q4735" s="31"/>
      <c r="R4735" s="31"/>
    </row>
    <row r="4736" spans="6:18" x14ac:dyDescent="0.25">
      <c r="F4736" s="31"/>
      <c r="G4736" s="31"/>
      <c r="H4736" s="31"/>
      <c r="I4736" s="31"/>
      <c r="J4736" s="31"/>
      <c r="K4736" s="31"/>
      <c r="L4736" s="31"/>
      <c r="M4736" s="31"/>
      <c r="N4736" s="31"/>
      <c r="O4736" s="31"/>
      <c r="P4736" s="31"/>
      <c r="Q4736" s="31"/>
      <c r="R4736" s="31"/>
    </row>
    <row r="4737" spans="6:18" x14ac:dyDescent="0.25">
      <c r="F4737" s="31"/>
      <c r="G4737" s="31"/>
      <c r="H4737" s="31"/>
      <c r="I4737" s="31"/>
      <c r="J4737" s="31"/>
      <c r="K4737" s="31"/>
      <c r="L4737" s="31"/>
      <c r="M4737" s="31"/>
      <c r="N4737" s="31"/>
      <c r="O4737" s="31"/>
      <c r="P4737" s="31"/>
      <c r="Q4737" s="31"/>
      <c r="R4737" s="31"/>
    </row>
    <row r="4738" spans="6:18" x14ac:dyDescent="0.25">
      <c r="F4738" s="31"/>
      <c r="G4738" s="31"/>
      <c r="H4738" s="31"/>
      <c r="I4738" s="31"/>
      <c r="J4738" s="31"/>
      <c r="K4738" s="31"/>
      <c r="L4738" s="31"/>
      <c r="M4738" s="31"/>
      <c r="N4738" s="31"/>
      <c r="O4738" s="31"/>
      <c r="P4738" s="31"/>
      <c r="Q4738" s="31"/>
      <c r="R4738" s="31"/>
    </row>
    <row r="4739" spans="6:18" x14ac:dyDescent="0.25">
      <c r="F4739" s="31"/>
      <c r="G4739" s="31"/>
      <c r="H4739" s="31"/>
      <c r="I4739" s="31"/>
      <c r="J4739" s="31"/>
      <c r="K4739" s="31"/>
      <c r="L4739" s="31"/>
      <c r="M4739" s="31"/>
      <c r="N4739" s="31"/>
      <c r="O4739" s="31"/>
      <c r="P4739" s="31"/>
      <c r="Q4739" s="31"/>
      <c r="R4739" s="31"/>
    </row>
    <row r="4740" spans="6:18" x14ac:dyDescent="0.25">
      <c r="F4740" s="31"/>
      <c r="G4740" s="31"/>
      <c r="H4740" s="31"/>
      <c r="I4740" s="31"/>
      <c r="J4740" s="31"/>
      <c r="K4740" s="31"/>
      <c r="L4740" s="31"/>
      <c r="M4740" s="31"/>
      <c r="N4740" s="31"/>
      <c r="O4740" s="31"/>
      <c r="P4740" s="31"/>
      <c r="Q4740" s="31"/>
      <c r="R4740" s="31"/>
    </row>
    <row r="4741" spans="6:18" x14ac:dyDescent="0.25">
      <c r="F4741" s="31"/>
      <c r="G4741" s="31"/>
      <c r="H4741" s="31"/>
      <c r="I4741" s="31"/>
      <c r="J4741" s="31"/>
      <c r="K4741" s="31"/>
      <c r="L4741" s="31"/>
      <c r="M4741" s="31"/>
      <c r="N4741" s="31"/>
      <c r="O4741" s="31"/>
      <c r="P4741" s="31"/>
      <c r="Q4741" s="31"/>
      <c r="R4741" s="31"/>
    </row>
    <row r="4742" spans="6:18" x14ac:dyDescent="0.25">
      <c r="F4742" s="31"/>
      <c r="G4742" s="31"/>
      <c r="H4742" s="31"/>
      <c r="I4742" s="31"/>
      <c r="J4742" s="31"/>
      <c r="K4742" s="31"/>
      <c r="L4742" s="31"/>
      <c r="M4742" s="31"/>
      <c r="N4742" s="31"/>
      <c r="O4742" s="31"/>
      <c r="P4742" s="31"/>
      <c r="Q4742" s="31"/>
      <c r="R4742" s="31"/>
    </row>
    <row r="4743" spans="6:18" x14ac:dyDescent="0.25">
      <c r="F4743" s="31"/>
      <c r="G4743" s="31"/>
      <c r="H4743" s="31"/>
      <c r="I4743" s="31"/>
      <c r="J4743" s="31"/>
      <c r="K4743" s="31"/>
      <c r="L4743" s="31"/>
      <c r="M4743" s="31"/>
      <c r="N4743" s="31"/>
      <c r="O4743" s="31"/>
      <c r="P4743" s="31"/>
      <c r="Q4743" s="31"/>
      <c r="R4743" s="31"/>
    </row>
    <row r="4744" spans="6:18" x14ac:dyDescent="0.25">
      <c r="F4744" s="31"/>
      <c r="G4744" s="31"/>
      <c r="H4744" s="31"/>
      <c r="I4744" s="31"/>
      <c r="J4744" s="31"/>
      <c r="K4744" s="31"/>
      <c r="L4744" s="31"/>
      <c r="M4744" s="31"/>
      <c r="N4744" s="31"/>
      <c r="O4744" s="31"/>
      <c r="P4744" s="31"/>
      <c r="Q4744" s="31"/>
      <c r="R4744" s="31"/>
    </row>
    <row r="4745" spans="6:18" x14ac:dyDescent="0.25">
      <c r="F4745" s="31"/>
      <c r="G4745" s="31"/>
      <c r="H4745" s="31"/>
      <c r="I4745" s="31"/>
      <c r="J4745" s="31"/>
      <c r="K4745" s="31"/>
      <c r="L4745" s="31"/>
      <c r="M4745" s="31"/>
      <c r="N4745" s="31"/>
      <c r="O4745" s="31"/>
      <c r="P4745" s="31"/>
      <c r="Q4745" s="31"/>
      <c r="R4745" s="31"/>
    </row>
    <row r="4746" spans="6:18" x14ac:dyDescent="0.25">
      <c r="F4746" s="31"/>
      <c r="G4746" s="31"/>
      <c r="H4746" s="31"/>
      <c r="I4746" s="31"/>
      <c r="J4746" s="31"/>
      <c r="K4746" s="31"/>
      <c r="L4746" s="31"/>
      <c r="M4746" s="31"/>
      <c r="N4746" s="31"/>
      <c r="O4746" s="31"/>
      <c r="P4746" s="31"/>
      <c r="Q4746" s="31"/>
      <c r="R4746" s="31"/>
    </row>
    <row r="4747" spans="6:18" x14ac:dyDescent="0.25">
      <c r="F4747" s="31"/>
      <c r="G4747" s="31"/>
      <c r="H4747" s="31"/>
      <c r="I4747" s="31"/>
      <c r="J4747" s="31"/>
      <c r="K4747" s="31"/>
      <c r="L4747" s="31"/>
      <c r="M4747" s="31"/>
      <c r="N4747" s="31"/>
      <c r="O4747" s="31"/>
      <c r="P4747" s="31"/>
      <c r="Q4747" s="31"/>
      <c r="R4747" s="31"/>
    </row>
    <row r="4748" spans="6:18" x14ac:dyDescent="0.25">
      <c r="F4748" s="31"/>
      <c r="G4748" s="31"/>
      <c r="H4748" s="31"/>
      <c r="I4748" s="31"/>
      <c r="J4748" s="31"/>
      <c r="K4748" s="31"/>
      <c r="L4748" s="31"/>
      <c r="M4748" s="31"/>
      <c r="N4748" s="31"/>
      <c r="O4748" s="31"/>
      <c r="P4748" s="31"/>
      <c r="Q4748" s="31"/>
      <c r="R4748" s="31"/>
    </row>
    <row r="4749" spans="6:18" x14ac:dyDescent="0.25">
      <c r="F4749" s="31"/>
      <c r="G4749" s="31"/>
      <c r="H4749" s="31"/>
      <c r="I4749" s="31"/>
      <c r="J4749" s="31"/>
      <c r="K4749" s="31"/>
      <c r="L4749" s="31"/>
      <c r="M4749" s="31"/>
      <c r="N4749" s="31"/>
      <c r="O4749" s="31"/>
      <c r="P4749" s="31"/>
      <c r="Q4749" s="31"/>
      <c r="R4749" s="31"/>
    </row>
    <row r="4750" spans="6:18" x14ac:dyDescent="0.25">
      <c r="F4750" s="31"/>
      <c r="G4750" s="31"/>
      <c r="H4750" s="31"/>
      <c r="I4750" s="31"/>
      <c r="J4750" s="31"/>
      <c r="K4750" s="31"/>
      <c r="L4750" s="31"/>
      <c r="M4750" s="31"/>
      <c r="N4750" s="31"/>
      <c r="O4750" s="31"/>
      <c r="P4750" s="31"/>
      <c r="Q4750" s="31"/>
      <c r="R4750" s="31"/>
    </row>
    <row r="4751" spans="6:18" x14ac:dyDescent="0.25">
      <c r="F4751" s="31"/>
      <c r="G4751" s="31"/>
      <c r="H4751" s="31"/>
      <c r="I4751" s="31"/>
      <c r="J4751" s="31"/>
      <c r="K4751" s="31"/>
      <c r="L4751" s="31"/>
      <c r="M4751" s="31"/>
      <c r="N4751" s="31"/>
      <c r="O4751" s="31"/>
      <c r="P4751" s="31"/>
      <c r="Q4751" s="31"/>
      <c r="R4751" s="31"/>
    </row>
    <row r="4752" spans="6:18" x14ac:dyDescent="0.25">
      <c r="F4752" s="31"/>
      <c r="G4752" s="31"/>
      <c r="H4752" s="31"/>
      <c r="I4752" s="31"/>
      <c r="J4752" s="31"/>
      <c r="K4752" s="31"/>
      <c r="L4752" s="31"/>
      <c r="M4752" s="31"/>
      <c r="N4752" s="31"/>
      <c r="O4752" s="31"/>
      <c r="P4752" s="31"/>
      <c r="Q4752" s="31"/>
      <c r="R4752" s="31"/>
    </row>
    <row r="4753" spans="6:18" x14ac:dyDescent="0.25">
      <c r="F4753" s="31"/>
      <c r="G4753" s="31"/>
      <c r="H4753" s="31"/>
      <c r="I4753" s="31"/>
      <c r="J4753" s="31"/>
      <c r="K4753" s="31"/>
      <c r="L4753" s="31"/>
      <c r="M4753" s="31"/>
      <c r="N4753" s="31"/>
      <c r="O4753" s="31"/>
      <c r="P4753" s="31"/>
      <c r="Q4753" s="31"/>
      <c r="R4753" s="31"/>
    </row>
    <row r="4754" spans="6:18" x14ac:dyDescent="0.25">
      <c r="F4754" s="31"/>
      <c r="G4754" s="31"/>
      <c r="H4754" s="31"/>
      <c r="I4754" s="31"/>
      <c r="J4754" s="31"/>
      <c r="K4754" s="31"/>
      <c r="L4754" s="31"/>
      <c r="M4754" s="31"/>
      <c r="N4754" s="31"/>
      <c r="O4754" s="31"/>
      <c r="P4754" s="31"/>
      <c r="Q4754" s="31"/>
      <c r="R4754" s="31"/>
    </row>
    <row r="4755" spans="6:18" x14ac:dyDescent="0.25">
      <c r="F4755" s="31"/>
      <c r="G4755" s="31"/>
      <c r="H4755" s="31"/>
      <c r="I4755" s="31"/>
      <c r="J4755" s="31"/>
      <c r="K4755" s="31"/>
      <c r="L4755" s="31"/>
      <c r="M4755" s="31"/>
      <c r="N4755" s="31"/>
      <c r="O4755" s="31"/>
      <c r="P4755" s="31"/>
      <c r="Q4755" s="31"/>
      <c r="R4755" s="31"/>
    </row>
    <row r="4756" spans="6:18" x14ac:dyDescent="0.25">
      <c r="F4756" s="31"/>
      <c r="G4756" s="31"/>
      <c r="H4756" s="31"/>
      <c r="I4756" s="31"/>
      <c r="J4756" s="31"/>
      <c r="K4756" s="31"/>
      <c r="L4756" s="31"/>
      <c r="M4756" s="31"/>
      <c r="N4756" s="31"/>
      <c r="O4756" s="31"/>
      <c r="P4756" s="31"/>
      <c r="Q4756" s="31"/>
      <c r="R4756" s="31"/>
    </row>
    <row r="4757" spans="6:18" x14ac:dyDescent="0.25">
      <c r="F4757" s="31"/>
      <c r="G4757" s="31"/>
      <c r="H4757" s="31"/>
      <c r="I4757" s="31"/>
      <c r="J4757" s="31"/>
      <c r="K4757" s="31"/>
      <c r="L4757" s="31"/>
      <c r="M4757" s="31"/>
      <c r="N4757" s="31"/>
      <c r="O4757" s="31"/>
      <c r="P4757" s="31"/>
      <c r="Q4757" s="31"/>
      <c r="R4757" s="31"/>
    </row>
    <row r="4758" spans="6:18" x14ac:dyDescent="0.25">
      <c r="F4758" s="31"/>
      <c r="G4758" s="31"/>
      <c r="H4758" s="31"/>
      <c r="I4758" s="31"/>
      <c r="J4758" s="31"/>
      <c r="K4758" s="31"/>
      <c r="L4758" s="31"/>
      <c r="M4758" s="31"/>
      <c r="N4758" s="31"/>
      <c r="O4758" s="31"/>
      <c r="P4758" s="31"/>
      <c r="Q4758" s="31"/>
      <c r="R4758" s="31"/>
    </row>
    <row r="4759" spans="6:18" x14ac:dyDescent="0.25">
      <c r="F4759" s="31"/>
      <c r="G4759" s="31"/>
      <c r="H4759" s="31"/>
      <c r="I4759" s="31"/>
      <c r="J4759" s="31"/>
      <c r="K4759" s="31"/>
      <c r="L4759" s="31"/>
      <c r="M4759" s="31"/>
      <c r="N4759" s="31"/>
      <c r="O4759" s="31"/>
      <c r="P4759" s="31"/>
      <c r="Q4759" s="31"/>
      <c r="R4759" s="31"/>
    </row>
    <row r="4760" spans="6:18" x14ac:dyDescent="0.25">
      <c r="F4760" s="31"/>
      <c r="G4760" s="31"/>
      <c r="H4760" s="31"/>
      <c r="I4760" s="31"/>
      <c r="J4760" s="31"/>
      <c r="K4760" s="31"/>
      <c r="L4760" s="31"/>
      <c r="M4760" s="31"/>
      <c r="N4760" s="31"/>
      <c r="O4760" s="31"/>
      <c r="P4760" s="31"/>
      <c r="Q4760" s="31"/>
      <c r="R4760" s="31"/>
    </row>
    <row r="4761" spans="6:18" x14ac:dyDescent="0.25">
      <c r="F4761" s="31"/>
      <c r="G4761" s="31"/>
      <c r="H4761" s="31"/>
      <c r="I4761" s="31"/>
      <c r="J4761" s="31"/>
      <c r="K4761" s="31"/>
      <c r="L4761" s="31"/>
      <c r="M4761" s="31"/>
      <c r="N4761" s="31"/>
      <c r="O4761" s="31"/>
      <c r="P4761" s="31"/>
      <c r="Q4761" s="31"/>
      <c r="R4761" s="31"/>
    </row>
    <row r="4762" spans="6:18" x14ac:dyDescent="0.25">
      <c r="F4762" s="31"/>
      <c r="G4762" s="31"/>
      <c r="H4762" s="31"/>
      <c r="I4762" s="31"/>
      <c r="J4762" s="31"/>
      <c r="K4762" s="31"/>
      <c r="L4762" s="31"/>
      <c r="M4762" s="31"/>
      <c r="N4762" s="31"/>
      <c r="O4762" s="31"/>
      <c r="P4762" s="31"/>
      <c r="Q4762" s="31"/>
      <c r="R4762" s="31"/>
    </row>
    <row r="4763" spans="6:18" x14ac:dyDescent="0.25">
      <c r="F4763" s="31"/>
      <c r="G4763" s="31"/>
      <c r="H4763" s="31"/>
      <c r="I4763" s="31"/>
      <c r="J4763" s="31"/>
      <c r="K4763" s="31"/>
      <c r="L4763" s="31"/>
      <c r="M4763" s="31"/>
      <c r="N4763" s="31"/>
      <c r="O4763" s="31"/>
      <c r="P4763" s="31"/>
      <c r="Q4763" s="31"/>
      <c r="R4763" s="31"/>
    </row>
    <row r="4764" spans="6:18" x14ac:dyDescent="0.25">
      <c r="F4764" s="31"/>
      <c r="G4764" s="31"/>
      <c r="H4764" s="31"/>
      <c r="I4764" s="31"/>
      <c r="J4764" s="31"/>
      <c r="K4764" s="31"/>
      <c r="L4764" s="31"/>
      <c r="M4764" s="31"/>
      <c r="N4764" s="31"/>
      <c r="O4764" s="31"/>
      <c r="P4764" s="31"/>
      <c r="Q4764" s="31"/>
      <c r="R4764" s="31"/>
    </row>
    <row r="4765" spans="6:18" x14ac:dyDescent="0.25">
      <c r="F4765" s="31"/>
      <c r="G4765" s="31"/>
      <c r="H4765" s="31"/>
      <c r="I4765" s="31"/>
      <c r="J4765" s="31"/>
      <c r="K4765" s="31"/>
      <c r="L4765" s="31"/>
      <c r="M4765" s="31"/>
      <c r="N4765" s="31"/>
      <c r="O4765" s="31"/>
      <c r="P4765" s="31"/>
      <c r="Q4765" s="31"/>
      <c r="R4765" s="31"/>
    </row>
    <row r="4766" spans="6:18" x14ac:dyDescent="0.25">
      <c r="F4766" s="31"/>
      <c r="G4766" s="31"/>
      <c r="H4766" s="31"/>
      <c r="I4766" s="31"/>
      <c r="J4766" s="31"/>
      <c r="K4766" s="31"/>
      <c r="L4766" s="31"/>
      <c r="M4766" s="31"/>
      <c r="N4766" s="31"/>
      <c r="O4766" s="31"/>
      <c r="P4766" s="31"/>
      <c r="Q4766" s="31"/>
      <c r="R4766" s="31"/>
    </row>
    <row r="4767" spans="6:18" x14ac:dyDescent="0.25">
      <c r="F4767" s="31"/>
      <c r="G4767" s="31"/>
      <c r="H4767" s="31"/>
      <c r="I4767" s="31"/>
      <c r="J4767" s="31"/>
      <c r="K4767" s="31"/>
      <c r="L4767" s="31"/>
      <c r="M4767" s="31"/>
      <c r="N4767" s="31"/>
      <c r="O4767" s="31"/>
      <c r="P4767" s="31"/>
      <c r="Q4767" s="31"/>
      <c r="R4767" s="31"/>
    </row>
    <row r="4768" spans="6:18" x14ac:dyDescent="0.25">
      <c r="F4768" s="31"/>
      <c r="G4768" s="31"/>
      <c r="H4768" s="31"/>
      <c r="I4768" s="31"/>
      <c r="J4768" s="31"/>
      <c r="K4768" s="31"/>
      <c r="L4768" s="31"/>
      <c r="M4768" s="31"/>
      <c r="N4768" s="31"/>
      <c r="O4768" s="31"/>
      <c r="P4768" s="31"/>
      <c r="Q4768" s="31"/>
      <c r="R4768" s="31"/>
    </row>
    <row r="4769" spans="6:18" x14ac:dyDescent="0.25">
      <c r="F4769" s="31"/>
      <c r="G4769" s="31"/>
      <c r="H4769" s="31"/>
      <c r="I4769" s="31"/>
      <c r="J4769" s="31"/>
      <c r="K4769" s="31"/>
      <c r="L4769" s="31"/>
      <c r="M4769" s="31"/>
      <c r="N4769" s="31"/>
      <c r="O4769" s="31"/>
      <c r="P4769" s="31"/>
      <c r="Q4769" s="31"/>
      <c r="R4769" s="31"/>
    </row>
    <row r="4770" spans="6:18" x14ac:dyDescent="0.25">
      <c r="F4770" s="31"/>
      <c r="G4770" s="31"/>
      <c r="H4770" s="31"/>
      <c r="I4770" s="31"/>
      <c r="J4770" s="31"/>
      <c r="K4770" s="31"/>
      <c r="L4770" s="31"/>
      <c r="M4770" s="31"/>
      <c r="N4770" s="31"/>
      <c r="O4770" s="31"/>
      <c r="P4770" s="31"/>
      <c r="Q4770" s="31"/>
      <c r="R4770" s="31"/>
    </row>
    <row r="4771" spans="6:18" x14ac:dyDescent="0.25">
      <c r="F4771" s="31"/>
      <c r="G4771" s="31"/>
      <c r="H4771" s="31"/>
      <c r="I4771" s="31"/>
      <c r="J4771" s="31"/>
      <c r="K4771" s="31"/>
      <c r="L4771" s="31"/>
      <c r="M4771" s="31"/>
      <c r="N4771" s="31"/>
      <c r="O4771" s="31"/>
      <c r="P4771" s="31"/>
      <c r="Q4771" s="31"/>
      <c r="R4771" s="31"/>
    </row>
    <row r="4772" spans="6:18" x14ac:dyDescent="0.25">
      <c r="F4772" s="31"/>
      <c r="G4772" s="31"/>
      <c r="H4772" s="31"/>
      <c r="I4772" s="31"/>
      <c r="J4772" s="31"/>
      <c r="K4772" s="31"/>
      <c r="L4772" s="31"/>
      <c r="M4772" s="31"/>
      <c r="N4772" s="31"/>
      <c r="O4772" s="31"/>
      <c r="P4772" s="31"/>
      <c r="Q4772" s="31"/>
      <c r="R4772" s="31"/>
    </row>
    <row r="4773" spans="6:18" x14ac:dyDescent="0.25">
      <c r="F4773" s="31"/>
      <c r="G4773" s="31"/>
      <c r="H4773" s="31"/>
      <c r="I4773" s="31"/>
      <c r="J4773" s="31"/>
      <c r="K4773" s="31"/>
      <c r="L4773" s="31"/>
      <c r="M4773" s="31"/>
      <c r="N4773" s="31"/>
      <c r="O4773" s="31"/>
      <c r="P4773" s="31"/>
      <c r="Q4773" s="31"/>
      <c r="R4773" s="31"/>
    </row>
    <row r="4774" spans="6:18" x14ac:dyDescent="0.25">
      <c r="F4774" s="31"/>
      <c r="G4774" s="31"/>
      <c r="H4774" s="31"/>
      <c r="I4774" s="31"/>
      <c r="J4774" s="31"/>
      <c r="K4774" s="31"/>
      <c r="L4774" s="31"/>
      <c r="M4774" s="31"/>
      <c r="N4774" s="31"/>
      <c r="O4774" s="31"/>
      <c r="P4774" s="31"/>
      <c r="Q4774" s="31"/>
      <c r="R4774" s="31"/>
    </row>
    <row r="4775" spans="6:18" x14ac:dyDescent="0.25">
      <c r="F4775" s="31"/>
      <c r="G4775" s="31"/>
      <c r="H4775" s="31"/>
      <c r="I4775" s="31"/>
      <c r="J4775" s="31"/>
      <c r="K4775" s="31"/>
      <c r="L4775" s="31"/>
      <c r="M4775" s="31"/>
      <c r="N4775" s="31"/>
      <c r="O4775" s="31"/>
      <c r="P4775" s="31"/>
      <c r="Q4775" s="31"/>
      <c r="R4775" s="31"/>
    </row>
    <row r="4776" spans="6:18" x14ac:dyDescent="0.25">
      <c r="F4776" s="31"/>
      <c r="G4776" s="31"/>
      <c r="H4776" s="31"/>
      <c r="I4776" s="31"/>
      <c r="J4776" s="31"/>
      <c r="K4776" s="31"/>
      <c r="L4776" s="31"/>
      <c r="M4776" s="31"/>
      <c r="N4776" s="31"/>
      <c r="O4776" s="31"/>
      <c r="P4776" s="31"/>
      <c r="Q4776" s="31"/>
      <c r="R4776" s="31"/>
    </row>
    <row r="4777" spans="6:18" x14ac:dyDescent="0.25">
      <c r="F4777" s="31"/>
      <c r="G4777" s="31"/>
      <c r="H4777" s="31"/>
      <c r="I4777" s="31"/>
      <c r="J4777" s="31"/>
      <c r="K4777" s="31"/>
      <c r="L4777" s="31"/>
      <c r="M4777" s="31"/>
      <c r="N4777" s="31"/>
      <c r="O4777" s="31"/>
      <c r="P4777" s="31"/>
      <c r="Q4777" s="31"/>
      <c r="R4777" s="31"/>
    </row>
    <row r="4778" spans="6:18" x14ac:dyDescent="0.25">
      <c r="F4778" s="31"/>
      <c r="G4778" s="31"/>
      <c r="H4778" s="31"/>
      <c r="I4778" s="31"/>
      <c r="J4778" s="31"/>
      <c r="K4778" s="31"/>
      <c r="L4778" s="31"/>
      <c r="M4778" s="31"/>
      <c r="N4778" s="31"/>
      <c r="O4778" s="31"/>
      <c r="P4778" s="31"/>
      <c r="Q4778" s="31"/>
      <c r="R4778" s="31"/>
    </row>
    <row r="4779" spans="6:18" x14ac:dyDescent="0.25">
      <c r="F4779" s="31"/>
      <c r="G4779" s="31"/>
      <c r="H4779" s="31"/>
      <c r="I4779" s="31"/>
      <c r="J4779" s="31"/>
      <c r="K4779" s="31"/>
      <c r="L4779" s="31"/>
      <c r="M4779" s="31"/>
      <c r="N4779" s="31"/>
      <c r="O4779" s="31"/>
      <c r="P4779" s="31"/>
      <c r="Q4779" s="31"/>
      <c r="R4779" s="31"/>
    </row>
    <row r="4780" spans="6:18" x14ac:dyDescent="0.25">
      <c r="F4780" s="31"/>
      <c r="G4780" s="31"/>
      <c r="H4780" s="31"/>
      <c r="I4780" s="31"/>
      <c r="J4780" s="31"/>
      <c r="K4780" s="31"/>
      <c r="L4780" s="31"/>
      <c r="M4780" s="31"/>
      <c r="N4780" s="31"/>
      <c r="O4780" s="31"/>
      <c r="P4780" s="31"/>
      <c r="Q4780" s="31"/>
      <c r="R4780" s="31"/>
    </row>
    <row r="4781" spans="6:18" x14ac:dyDescent="0.25">
      <c r="F4781" s="31"/>
      <c r="G4781" s="31"/>
      <c r="H4781" s="31"/>
      <c r="I4781" s="31"/>
      <c r="J4781" s="31"/>
      <c r="K4781" s="31"/>
      <c r="L4781" s="31"/>
      <c r="M4781" s="31"/>
      <c r="N4781" s="31"/>
      <c r="O4781" s="31"/>
      <c r="P4781" s="31"/>
      <c r="Q4781" s="31"/>
      <c r="R4781" s="31"/>
    </row>
    <row r="4782" spans="6:18" x14ac:dyDescent="0.25">
      <c r="F4782" s="31"/>
      <c r="G4782" s="31"/>
      <c r="H4782" s="31"/>
      <c r="I4782" s="31"/>
      <c r="J4782" s="31"/>
      <c r="K4782" s="31"/>
      <c r="L4782" s="31"/>
      <c r="M4782" s="31"/>
      <c r="N4782" s="31"/>
      <c r="O4782" s="31"/>
      <c r="P4782" s="31"/>
      <c r="Q4782" s="31"/>
      <c r="R4782" s="31"/>
    </row>
    <row r="4783" spans="6:18" x14ac:dyDescent="0.25">
      <c r="F4783" s="31"/>
      <c r="G4783" s="31"/>
      <c r="H4783" s="31"/>
      <c r="I4783" s="31"/>
      <c r="J4783" s="31"/>
      <c r="K4783" s="31"/>
      <c r="L4783" s="31"/>
      <c r="M4783" s="31"/>
      <c r="N4783" s="31"/>
      <c r="O4783" s="31"/>
      <c r="P4783" s="31"/>
      <c r="Q4783" s="31"/>
      <c r="R4783" s="31"/>
    </row>
    <row r="4784" spans="6:18" x14ac:dyDescent="0.25">
      <c r="F4784" s="31"/>
      <c r="G4784" s="31"/>
      <c r="H4784" s="31"/>
      <c r="I4784" s="31"/>
      <c r="J4784" s="31"/>
      <c r="K4784" s="31"/>
      <c r="L4784" s="31"/>
      <c r="M4784" s="31"/>
      <c r="N4784" s="31"/>
      <c r="O4784" s="31"/>
      <c r="P4784" s="31"/>
      <c r="Q4784" s="31"/>
      <c r="R4784" s="31"/>
    </row>
    <row r="4785" spans="6:18" x14ac:dyDescent="0.25">
      <c r="F4785" s="31"/>
      <c r="G4785" s="31"/>
      <c r="H4785" s="31"/>
      <c r="I4785" s="31"/>
      <c r="J4785" s="31"/>
      <c r="K4785" s="31"/>
      <c r="L4785" s="31"/>
      <c r="M4785" s="31"/>
      <c r="N4785" s="31"/>
      <c r="O4785" s="31"/>
      <c r="P4785" s="31"/>
      <c r="Q4785" s="31"/>
      <c r="R4785" s="31"/>
    </row>
    <row r="4786" spans="6:18" x14ac:dyDescent="0.25">
      <c r="F4786" s="31"/>
      <c r="G4786" s="31"/>
      <c r="H4786" s="31"/>
      <c r="I4786" s="31"/>
      <c r="J4786" s="31"/>
      <c r="K4786" s="31"/>
      <c r="L4786" s="31"/>
      <c r="M4786" s="31"/>
      <c r="N4786" s="31"/>
      <c r="O4786" s="31"/>
      <c r="P4786" s="31"/>
      <c r="Q4786" s="31"/>
      <c r="R4786" s="31"/>
    </row>
    <row r="4787" spans="6:18" x14ac:dyDescent="0.25">
      <c r="F4787" s="31"/>
      <c r="G4787" s="31"/>
      <c r="H4787" s="31"/>
      <c r="I4787" s="31"/>
      <c r="J4787" s="31"/>
      <c r="K4787" s="31"/>
      <c r="L4787" s="31"/>
      <c r="M4787" s="31"/>
      <c r="N4787" s="31"/>
      <c r="O4787" s="31"/>
      <c r="P4787" s="31"/>
      <c r="Q4787" s="31"/>
      <c r="R4787" s="31"/>
    </row>
    <row r="4788" spans="6:18" x14ac:dyDescent="0.25">
      <c r="F4788" s="31"/>
      <c r="G4788" s="31"/>
      <c r="H4788" s="31"/>
      <c r="I4788" s="31"/>
      <c r="J4788" s="31"/>
      <c r="K4788" s="31"/>
      <c r="L4788" s="31"/>
      <c r="M4788" s="31"/>
      <c r="N4788" s="31"/>
      <c r="O4788" s="31"/>
      <c r="P4788" s="31"/>
      <c r="Q4788" s="31"/>
      <c r="R4788" s="31"/>
    </row>
    <row r="4789" spans="6:18" x14ac:dyDescent="0.25">
      <c r="F4789" s="31"/>
      <c r="G4789" s="31"/>
      <c r="H4789" s="31"/>
      <c r="I4789" s="31"/>
      <c r="J4789" s="31"/>
      <c r="K4789" s="31"/>
      <c r="L4789" s="31"/>
      <c r="M4789" s="31"/>
      <c r="N4789" s="31"/>
      <c r="O4789" s="31"/>
      <c r="P4789" s="31"/>
      <c r="Q4789" s="31"/>
      <c r="R4789" s="31"/>
    </row>
    <row r="4790" spans="6:18" x14ac:dyDescent="0.25">
      <c r="F4790" s="31"/>
      <c r="G4790" s="31"/>
      <c r="H4790" s="31"/>
      <c r="I4790" s="31"/>
      <c r="J4790" s="31"/>
      <c r="K4790" s="31"/>
      <c r="L4790" s="31"/>
      <c r="M4790" s="31"/>
      <c r="N4790" s="31"/>
      <c r="O4790" s="31"/>
      <c r="P4790" s="31"/>
      <c r="Q4790" s="31"/>
      <c r="R4790" s="31"/>
    </row>
    <row r="4791" spans="6:18" x14ac:dyDescent="0.25">
      <c r="F4791" s="31"/>
      <c r="G4791" s="31"/>
      <c r="H4791" s="31"/>
      <c r="I4791" s="31"/>
      <c r="J4791" s="31"/>
      <c r="K4791" s="31"/>
      <c r="L4791" s="31"/>
      <c r="M4791" s="31"/>
      <c r="N4791" s="31"/>
      <c r="O4791" s="31"/>
      <c r="P4791" s="31"/>
      <c r="Q4791" s="31"/>
      <c r="R4791" s="31"/>
    </row>
    <row r="4792" spans="6:18" x14ac:dyDescent="0.25">
      <c r="F4792" s="31"/>
      <c r="G4792" s="31"/>
      <c r="H4792" s="31"/>
      <c r="I4792" s="31"/>
      <c r="J4792" s="31"/>
      <c r="K4792" s="31"/>
      <c r="L4792" s="31"/>
      <c r="M4792" s="31"/>
      <c r="N4792" s="31"/>
      <c r="O4792" s="31"/>
      <c r="P4792" s="31"/>
      <c r="Q4792" s="31"/>
      <c r="R4792" s="31"/>
    </row>
    <row r="4793" spans="6:18" x14ac:dyDescent="0.25">
      <c r="F4793" s="31"/>
      <c r="G4793" s="31"/>
      <c r="H4793" s="31"/>
      <c r="I4793" s="31"/>
      <c r="J4793" s="31"/>
      <c r="K4793" s="31"/>
      <c r="L4793" s="31"/>
      <c r="M4793" s="31"/>
      <c r="N4793" s="31"/>
      <c r="O4793" s="31"/>
      <c r="P4793" s="31"/>
      <c r="Q4793" s="31"/>
      <c r="R4793" s="31"/>
    </row>
    <row r="4794" spans="6:18" x14ac:dyDescent="0.25">
      <c r="F4794" s="31"/>
      <c r="G4794" s="31"/>
      <c r="H4794" s="31"/>
      <c r="I4794" s="31"/>
      <c r="J4794" s="31"/>
      <c r="K4794" s="31"/>
      <c r="L4794" s="31"/>
      <c r="M4794" s="31"/>
      <c r="N4794" s="31"/>
      <c r="O4794" s="31"/>
      <c r="P4794" s="31"/>
      <c r="Q4794" s="31"/>
      <c r="R4794" s="31"/>
    </row>
    <row r="4795" spans="6:18" x14ac:dyDescent="0.25">
      <c r="F4795" s="31"/>
      <c r="G4795" s="31"/>
      <c r="H4795" s="31"/>
      <c r="I4795" s="31"/>
      <c r="J4795" s="31"/>
      <c r="K4795" s="31"/>
      <c r="L4795" s="31"/>
      <c r="M4795" s="31"/>
      <c r="N4795" s="31"/>
      <c r="O4795" s="31"/>
      <c r="P4795" s="31"/>
      <c r="Q4795" s="31"/>
      <c r="R4795" s="31"/>
    </row>
    <row r="4796" spans="6:18" x14ac:dyDescent="0.25">
      <c r="F4796" s="31"/>
      <c r="G4796" s="31"/>
      <c r="H4796" s="31"/>
      <c r="I4796" s="31"/>
      <c r="J4796" s="31"/>
      <c r="K4796" s="31"/>
      <c r="L4796" s="31"/>
      <c r="M4796" s="31"/>
      <c r="N4796" s="31"/>
      <c r="O4796" s="31"/>
      <c r="P4796" s="31"/>
      <c r="Q4796" s="31"/>
      <c r="R4796" s="31"/>
    </row>
    <row r="4797" spans="6:18" x14ac:dyDescent="0.25">
      <c r="F4797" s="31"/>
      <c r="G4797" s="31"/>
      <c r="H4797" s="31"/>
      <c r="I4797" s="31"/>
      <c r="J4797" s="31"/>
      <c r="K4797" s="31"/>
      <c r="L4797" s="31"/>
      <c r="M4797" s="31"/>
      <c r="N4797" s="31"/>
      <c r="O4797" s="31"/>
      <c r="P4797" s="31"/>
      <c r="Q4797" s="31"/>
      <c r="R4797" s="31"/>
    </row>
    <row r="4798" spans="6:18" x14ac:dyDescent="0.25">
      <c r="F4798" s="31"/>
      <c r="G4798" s="31"/>
      <c r="H4798" s="31"/>
      <c r="I4798" s="31"/>
      <c r="J4798" s="31"/>
      <c r="K4798" s="31"/>
      <c r="L4798" s="31"/>
      <c r="M4798" s="31"/>
      <c r="N4798" s="31"/>
      <c r="O4798" s="31"/>
      <c r="P4798" s="31"/>
      <c r="Q4798" s="31"/>
      <c r="R4798" s="31"/>
    </row>
    <row r="4799" spans="6:18" x14ac:dyDescent="0.25">
      <c r="F4799" s="31"/>
      <c r="G4799" s="31"/>
      <c r="H4799" s="31"/>
      <c r="I4799" s="31"/>
      <c r="J4799" s="31"/>
      <c r="K4799" s="31"/>
      <c r="L4799" s="31"/>
      <c r="M4799" s="31"/>
      <c r="N4799" s="31"/>
      <c r="O4799" s="31"/>
      <c r="P4799" s="31"/>
      <c r="Q4799" s="31"/>
      <c r="R4799" s="31"/>
    </row>
    <row r="4800" spans="6:18" x14ac:dyDescent="0.25">
      <c r="F4800" s="31"/>
      <c r="G4800" s="31"/>
      <c r="H4800" s="31"/>
      <c r="I4800" s="31"/>
      <c r="J4800" s="31"/>
      <c r="K4800" s="31"/>
      <c r="L4800" s="31"/>
      <c r="M4800" s="31"/>
      <c r="N4800" s="31"/>
      <c r="O4800" s="31"/>
      <c r="P4800" s="31"/>
      <c r="Q4800" s="31"/>
      <c r="R4800" s="31"/>
    </row>
    <row r="4801" spans="6:18" x14ac:dyDescent="0.25">
      <c r="F4801" s="31"/>
      <c r="G4801" s="31"/>
      <c r="H4801" s="31"/>
      <c r="I4801" s="31"/>
      <c r="J4801" s="31"/>
      <c r="K4801" s="31"/>
      <c r="L4801" s="31"/>
      <c r="M4801" s="31"/>
      <c r="N4801" s="31"/>
      <c r="O4801" s="31"/>
      <c r="P4801" s="31"/>
      <c r="Q4801" s="31"/>
      <c r="R4801" s="31"/>
    </row>
    <row r="4802" spans="6:18" x14ac:dyDescent="0.25">
      <c r="F4802" s="31"/>
      <c r="G4802" s="31"/>
      <c r="H4802" s="31"/>
      <c r="I4802" s="31"/>
      <c r="J4802" s="31"/>
      <c r="K4802" s="31"/>
      <c r="L4802" s="31"/>
      <c r="M4802" s="31"/>
      <c r="N4802" s="31"/>
      <c r="O4802" s="31"/>
      <c r="P4802" s="31"/>
      <c r="Q4802" s="31"/>
      <c r="R4802" s="31"/>
    </row>
    <row r="4803" spans="6:18" x14ac:dyDescent="0.25">
      <c r="F4803" s="31"/>
      <c r="G4803" s="31"/>
      <c r="H4803" s="31"/>
      <c r="I4803" s="31"/>
      <c r="J4803" s="31"/>
      <c r="K4803" s="31"/>
      <c r="L4803" s="31"/>
      <c r="M4803" s="31"/>
      <c r="N4803" s="31"/>
      <c r="O4803" s="31"/>
      <c r="P4803" s="31"/>
      <c r="Q4803" s="31"/>
      <c r="R4803" s="31"/>
    </row>
    <row r="4804" spans="6:18" x14ac:dyDescent="0.25">
      <c r="F4804" s="31"/>
      <c r="G4804" s="31"/>
      <c r="H4804" s="31"/>
      <c r="I4804" s="31"/>
      <c r="J4804" s="31"/>
      <c r="K4804" s="31"/>
      <c r="L4804" s="31"/>
      <c r="M4804" s="31"/>
      <c r="N4804" s="31"/>
      <c r="O4804" s="31"/>
      <c r="P4804" s="31"/>
      <c r="Q4804" s="31"/>
      <c r="R4804" s="31"/>
    </row>
    <row r="4805" spans="6:18" x14ac:dyDescent="0.25">
      <c r="F4805" s="31"/>
      <c r="G4805" s="31"/>
      <c r="H4805" s="31"/>
      <c r="I4805" s="31"/>
      <c r="J4805" s="31"/>
      <c r="K4805" s="31"/>
      <c r="L4805" s="31"/>
      <c r="M4805" s="31"/>
      <c r="N4805" s="31"/>
      <c r="O4805" s="31"/>
      <c r="P4805" s="31"/>
      <c r="Q4805" s="31"/>
      <c r="R4805" s="31"/>
    </row>
    <row r="4806" spans="6:18" x14ac:dyDescent="0.25">
      <c r="F4806" s="31"/>
      <c r="G4806" s="31"/>
      <c r="H4806" s="31"/>
      <c r="I4806" s="31"/>
      <c r="J4806" s="31"/>
      <c r="K4806" s="31"/>
      <c r="L4806" s="31"/>
      <c r="M4806" s="31"/>
      <c r="N4806" s="31"/>
      <c r="O4806" s="31"/>
      <c r="P4806" s="31"/>
      <c r="Q4806" s="31"/>
      <c r="R4806" s="31"/>
    </row>
    <row r="4807" spans="6:18" x14ac:dyDescent="0.25">
      <c r="F4807" s="31"/>
      <c r="G4807" s="31"/>
      <c r="H4807" s="31"/>
      <c r="I4807" s="31"/>
      <c r="J4807" s="31"/>
      <c r="K4807" s="31"/>
      <c r="L4807" s="31"/>
      <c r="M4807" s="31"/>
      <c r="N4807" s="31"/>
      <c r="O4807" s="31"/>
      <c r="P4807" s="31"/>
      <c r="Q4807" s="31"/>
      <c r="R4807" s="31"/>
    </row>
    <row r="4808" spans="6:18" x14ac:dyDescent="0.25">
      <c r="F4808" s="31"/>
      <c r="G4808" s="31"/>
      <c r="H4808" s="31"/>
      <c r="I4808" s="31"/>
      <c r="J4808" s="31"/>
      <c r="K4808" s="31"/>
      <c r="L4808" s="31"/>
      <c r="M4808" s="31"/>
      <c r="N4808" s="31"/>
      <c r="O4808" s="31"/>
      <c r="P4808" s="31"/>
      <c r="Q4808" s="31"/>
      <c r="R4808" s="31"/>
    </row>
    <row r="4809" spans="6:18" x14ac:dyDescent="0.25">
      <c r="F4809" s="31"/>
      <c r="G4809" s="31"/>
      <c r="H4809" s="31"/>
      <c r="I4809" s="31"/>
      <c r="J4809" s="31"/>
      <c r="K4809" s="31"/>
      <c r="L4809" s="31"/>
      <c r="M4809" s="31"/>
      <c r="N4809" s="31"/>
      <c r="O4809" s="31"/>
      <c r="P4809" s="31"/>
      <c r="Q4809" s="31"/>
      <c r="R4809" s="31"/>
    </row>
    <row r="4810" spans="6:18" x14ac:dyDescent="0.25">
      <c r="F4810" s="31"/>
      <c r="G4810" s="31"/>
      <c r="H4810" s="31"/>
      <c r="I4810" s="31"/>
      <c r="J4810" s="31"/>
      <c r="K4810" s="31"/>
      <c r="L4810" s="31"/>
      <c r="M4810" s="31"/>
      <c r="N4810" s="31"/>
      <c r="O4810" s="31"/>
      <c r="P4810" s="31"/>
      <c r="Q4810" s="31"/>
      <c r="R4810" s="31"/>
    </row>
    <row r="4811" spans="6:18" x14ac:dyDescent="0.25">
      <c r="F4811" s="31"/>
      <c r="G4811" s="31"/>
      <c r="H4811" s="31"/>
      <c r="I4811" s="31"/>
      <c r="J4811" s="31"/>
      <c r="K4811" s="31"/>
      <c r="L4811" s="31"/>
      <c r="M4811" s="31"/>
      <c r="N4811" s="31"/>
      <c r="O4811" s="31"/>
      <c r="P4811" s="31"/>
      <c r="Q4811" s="31"/>
      <c r="R4811" s="31"/>
    </row>
    <row r="4812" spans="6:18" x14ac:dyDescent="0.25">
      <c r="F4812" s="31"/>
      <c r="G4812" s="31"/>
      <c r="H4812" s="31"/>
      <c r="I4812" s="31"/>
      <c r="J4812" s="31"/>
      <c r="K4812" s="31"/>
      <c r="L4812" s="31"/>
      <c r="M4812" s="31"/>
      <c r="N4812" s="31"/>
      <c r="O4812" s="31"/>
      <c r="P4812" s="31"/>
      <c r="Q4812" s="31"/>
      <c r="R4812" s="31"/>
    </row>
    <row r="4813" spans="6:18" x14ac:dyDescent="0.25">
      <c r="F4813" s="31"/>
      <c r="G4813" s="31"/>
      <c r="H4813" s="31"/>
      <c r="I4813" s="31"/>
      <c r="J4813" s="31"/>
      <c r="K4813" s="31"/>
      <c r="L4813" s="31"/>
      <c r="M4813" s="31"/>
      <c r="N4813" s="31"/>
      <c r="O4813" s="31"/>
      <c r="P4813" s="31"/>
      <c r="Q4813" s="31"/>
      <c r="R4813" s="31"/>
    </row>
    <row r="4814" spans="6:18" x14ac:dyDescent="0.25">
      <c r="F4814" s="31"/>
      <c r="G4814" s="31"/>
      <c r="H4814" s="31"/>
      <c r="I4814" s="31"/>
      <c r="J4814" s="31"/>
      <c r="K4814" s="31"/>
      <c r="L4814" s="31"/>
      <c r="M4814" s="31"/>
      <c r="N4814" s="31"/>
      <c r="O4814" s="31"/>
      <c r="P4814" s="31"/>
      <c r="Q4814" s="31"/>
      <c r="R4814" s="31"/>
    </row>
    <row r="4815" spans="6:18" x14ac:dyDescent="0.25">
      <c r="F4815" s="31"/>
      <c r="G4815" s="31"/>
      <c r="H4815" s="31"/>
      <c r="I4815" s="31"/>
      <c r="J4815" s="31"/>
      <c r="K4815" s="31"/>
      <c r="L4815" s="31"/>
      <c r="M4815" s="31"/>
      <c r="N4815" s="31"/>
      <c r="O4815" s="31"/>
      <c r="P4815" s="31"/>
      <c r="Q4815" s="31"/>
      <c r="R4815" s="31"/>
    </row>
    <row r="4816" spans="6:18" x14ac:dyDescent="0.25">
      <c r="F4816" s="31"/>
      <c r="G4816" s="31"/>
      <c r="H4816" s="31"/>
      <c r="I4816" s="31"/>
      <c r="J4816" s="31"/>
      <c r="K4816" s="31"/>
      <c r="L4816" s="31"/>
      <c r="M4816" s="31"/>
      <c r="N4816" s="31"/>
      <c r="O4816" s="31"/>
      <c r="P4816" s="31"/>
      <c r="Q4816" s="31"/>
      <c r="R4816" s="31"/>
    </row>
    <row r="4817" spans="6:18" x14ac:dyDescent="0.25">
      <c r="F4817" s="31"/>
      <c r="G4817" s="31"/>
      <c r="H4817" s="31"/>
      <c r="I4817" s="31"/>
      <c r="J4817" s="31"/>
      <c r="K4817" s="31"/>
      <c r="L4817" s="31"/>
      <c r="M4817" s="31"/>
      <c r="N4817" s="31"/>
      <c r="O4817" s="31"/>
      <c r="P4817" s="31"/>
      <c r="Q4817" s="31"/>
      <c r="R4817" s="31"/>
    </row>
    <row r="4818" spans="6:18" x14ac:dyDescent="0.25">
      <c r="F4818" s="31"/>
      <c r="G4818" s="31"/>
      <c r="H4818" s="31"/>
      <c r="I4818" s="31"/>
      <c r="J4818" s="31"/>
      <c r="K4818" s="31"/>
      <c r="L4818" s="31"/>
      <c r="M4818" s="31"/>
      <c r="N4818" s="31"/>
      <c r="O4818" s="31"/>
      <c r="P4818" s="31"/>
      <c r="Q4818" s="31"/>
      <c r="R4818" s="31"/>
    </row>
    <row r="4819" spans="6:18" x14ac:dyDescent="0.25">
      <c r="F4819" s="31"/>
      <c r="G4819" s="31"/>
      <c r="H4819" s="31"/>
      <c r="I4819" s="31"/>
      <c r="J4819" s="31"/>
      <c r="K4819" s="31"/>
      <c r="L4819" s="31"/>
      <c r="M4819" s="31"/>
      <c r="N4819" s="31"/>
      <c r="O4819" s="31"/>
      <c r="P4819" s="31"/>
      <c r="Q4819" s="31"/>
      <c r="R4819" s="31"/>
    </row>
    <row r="4820" spans="6:18" x14ac:dyDescent="0.25">
      <c r="F4820" s="31"/>
      <c r="G4820" s="31"/>
      <c r="H4820" s="31"/>
      <c r="I4820" s="31"/>
      <c r="J4820" s="31"/>
      <c r="K4820" s="31"/>
      <c r="L4820" s="31"/>
      <c r="M4820" s="31"/>
      <c r="N4820" s="31"/>
      <c r="O4820" s="31"/>
      <c r="P4820" s="31"/>
      <c r="Q4820" s="31"/>
      <c r="R4820" s="31"/>
    </row>
    <row r="4821" spans="6:18" x14ac:dyDescent="0.25">
      <c r="F4821" s="31"/>
      <c r="G4821" s="31"/>
      <c r="H4821" s="31"/>
      <c r="I4821" s="31"/>
      <c r="J4821" s="31"/>
      <c r="K4821" s="31"/>
      <c r="L4821" s="31"/>
      <c r="M4821" s="31"/>
      <c r="N4821" s="31"/>
      <c r="O4821" s="31"/>
      <c r="P4821" s="31"/>
      <c r="Q4821" s="31"/>
      <c r="R4821" s="31"/>
    </row>
    <row r="4822" spans="6:18" x14ac:dyDescent="0.25">
      <c r="F4822" s="31"/>
      <c r="G4822" s="31"/>
      <c r="H4822" s="31"/>
      <c r="I4822" s="31"/>
      <c r="J4822" s="31"/>
      <c r="K4822" s="31"/>
      <c r="L4822" s="31"/>
      <c r="M4822" s="31"/>
      <c r="N4822" s="31"/>
      <c r="O4822" s="31"/>
      <c r="P4822" s="31"/>
      <c r="Q4822" s="31"/>
      <c r="R4822" s="31"/>
    </row>
    <row r="4823" spans="6:18" x14ac:dyDescent="0.25">
      <c r="F4823" s="31"/>
      <c r="G4823" s="31"/>
      <c r="H4823" s="31"/>
      <c r="I4823" s="31"/>
      <c r="J4823" s="31"/>
      <c r="K4823" s="31"/>
      <c r="L4823" s="31"/>
      <c r="M4823" s="31"/>
      <c r="N4823" s="31"/>
      <c r="O4823" s="31"/>
      <c r="P4823" s="31"/>
      <c r="Q4823" s="31"/>
      <c r="R4823" s="31"/>
    </row>
    <row r="4824" spans="6:18" x14ac:dyDescent="0.25">
      <c r="F4824" s="31"/>
      <c r="G4824" s="31"/>
      <c r="H4824" s="31"/>
      <c r="I4824" s="31"/>
      <c r="J4824" s="31"/>
      <c r="K4824" s="31"/>
      <c r="L4824" s="31"/>
      <c r="M4824" s="31"/>
      <c r="N4824" s="31"/>
      <c r="O4824" s="31"/>
      <c r="P4824" s="31"/>
      <c r="Q4824" s="31"/>
      <c r="R4824" s="31"/>
    </row>
    <row r="4825" spans="6:18" x14ac:dyDescent="0.25">
      <c r="F4825" s="31"/>
      <c r="G4825" s="31"/>
      <c r="H4825" s="31"/>
      <c r="I4825" s="31"/>
      <c r="J4825" s="31"/>
      <c r="K4825" s="31"/>
      <c r="L4825" s="31"/>
      <c r="M4825" s="31"/>
      <c r="N4825" s="31"/>
      <c r="O4825" s="31"/>
      <c r="P4825" s="31"/>
      <c r="Q4825" s="31"/>
      <c r="R4825" s="31"/>
    </row>
    <row r="4826" spans="6:18" x14ac:dyDescent="0.25">
      <c r="F4826" s="31"/>
      <c r="G4826" s="31"/>
      <c r="H4826" s="31"/>
      <c r="I4826" s="31"/>
      <c r="J4826" s="31"/>
      <c r="K4826" s="31"/>
      <c r="L4826" s="31"/>
      <c r="M4826" s="31"/>
      <c r="N4826" s="31"/>
      <c r="O4826" s="31"/>
      <c r="P4826" s="31"/>
      <c r="Q4826" s="31"/>
      <c r="R4826" s="31"/>
    </row>
    <row r="4827" spans="6:18" x14ac:dyDescent="0.25">
      <c r="F4827" s="31"/>
      <c r="G4827" s="31"/>
      <c r="H4827" s="31"/>
      <c r="I4827" s="31"/>
      <c r="J4827" s="31"/>
      <c r="K4827" s="31"/>
      <c r="L4827" s="31"/>
      <c r="M4827" s="31"/>
      <c r="N4827" s="31"/>
      <c r="O4827" s="31"/>
      <c r="P4827" s="31"/>
      <c r="Q4827" s="31"/>
      <c r="R4827" s="31"/>
    </row>
    <row r="4828" spans="6:18" x14ac:dyDescent="0.25">
      <c r="F4828" s="31"/>
      <c r="G4828" s="31"/>
      <c r="H4828" s="31"/>
      <c r="I4828" s="31"/>
      <c r="J4828" s="31"/>
      <c r="K4828" s="31"/>
      <c r="L4828" s="31"/>
      <c r="M4828" s="31"/>
      <c r="N4828" s="31"/>
      <c r="O4828" s="31"/>
      <c r="P4828" s="31"/>
      <c r="Q4828" s="31"/>
      <c r="R4828" s="31"/>
    </row>
    <row r="4829" spans="6:18" x14ac:dyDescent="0.25">
      <c r="F4829" s="31"/>
      <c r="G4829" s="31"/>
      <c r="H4829" s="31"/>
      <c r="I4829" s="31"/>
      <c r="J4829" s="31"/>
      <c r="K4829" s="31"/>
      <c r="L4829" s="31"/>
      <c r="M4829" s="31"/>
      <c r="N4829" s="31"/>
      <c r="O4829" s="31"/>
      <c r="P4829" s="31"/>
      <c r="Q4829" s="31"/>
      <c r="R4829" s="31"/>
    </row>
    <row r="4830" spans="6:18" x14ac:dyDescent="0.25">
      <c r="F4830" s="31"/>
      <c r="G4830" s="31"/>
      <c r="H4830" s="31"/>
      <c r="I4830" s="31"/>
      <c r="J4830" s="31"/>
      <c r="K4830" s="31"/>
      <c r="L4830" s="31"/>
      <c r="M4830" s="31"/>
      <c r="N4830" s="31"/>
      <c r="O4830" s="31"/>
      <c r="P4830" s="31"/>
      <c r="Q4830" s="31"/>
      <c r="R4830" s="31"/>
    </row>
    <row r="4831" spans="6:18" x14ac:dyDescent="0.25">
      <c r="F4831" s="31"/>
      <c r="G4831" s="31"/>
      <c r="H4831" s="31"/>
      <c r="I4831" s="31"/>
      <c r="J4831" s="31"/>
      <c r="K4831" s="31"/>
      <c r="L4831" s="31"/>
      <c r="M4831" s="31"/>
      <c r="N4831" s="31"/>
      <c r="O4831" s="31"/>
      <c r="P4831" s="31"/>
      <c r="Q4831" s="31"/>
      <c r="R4831" s="31"/>
    </row>
    <row r="4832" spans="6:18" x14ac:dyDescent="0.25">
      <c r="F4832" s="31"/>
      <c r="G4832" s="31"/>
      <c r="H4832" s="31"/>
      <c r="I4832" s="31"/>
      <c r="J4832" s="31"/>
      <c r="K4832" s="31"/>
      <c r="L4832" s="31"/>
      <c r="M4832" s="31"/>
      <c r="N4832" s="31"/>
      <c r="O4832" s="31"/>
      <c r="P4832" s="31"/>
      <c r="Q4832" s="31"/>
      <c r="R4832" s="31"/>
    </row>
    <row r="4833" spans="6:18" x14ac:dyDescent="0.25">
      <c r="F4833" s="31"/>
      <c r="G4833" s="31"/>
      <c r="H4833" s="31"/>
      <c r="I4833" s="31"/>
      <c r="J4833" s="31"/>
      <c r="K4833" s="31"/>
      <c r="L4833" s="31"/>
      <c r="M4833" s="31"/>
      <c r="N4833" s="31"/>
      <c r="O4833" s="31"/>
      <c r="P4833" s="31"/>
      <c r="Q4833" s="31"/>
      <c r="R4833" s="31"/>
    </row>
    <row r="4834" spans="6:18" x14ac:dyDescent="0.25">
      <c r="F4834" s="31"/>
      <c r="G4834" s="31"/>
      <c r="H4834" s="31"/>
      <c r="I4834" s="31"/>
      <c r="J4834" s="31"/>
      <c r="K4834" s="31"/>
      <c r="L4834" s="31"/>
      <c r="M4834" s="31"/>
      <c r="N4834" s="31"/>
      <c r="O4834" s="31"/>
      <c r="P4834" s="31"/>
      <c r="Q4834" s="31"/>
      <c r="R4834" s="31"/>
    </row>
    <row r="4835" spans="6:18" x14ac:dyDescent="0.25">
      <c r="F4835" s="31"/>
      <c r="G4835" s="31"/>
      <c r="H4835" s="31"/>
      <c r="I4835" s="31"/>
      <c r="J4835" s="31"/>
      <c r="K4835" s="31"/>
      <c r="L4835" s="31"/>
      <c r="M4835" s="31"/>
      <c r="N4835" s="31"/>
      <c r="O4835" s="31"/>
      <c r="P4835" s="31"/>
      <c r="Q4835" s="31"/>
      <c r="R4835" s="31"/>
    </row>
    <row r="4836" spans="6:18" x14ac:dyDescent="0.25">
      <c r="F4836" s="31"/>
      <c r="G4836" s="31"/>
      <c r="H4836" s="31"/>
      <c r="I4836" s="31"/>
      <c r="J4836" s="31"/>
      <c r="K4836" s="31"/>
      <c r="L4836" s="31"/>
      <c r="M4836" s="31"/>
      <c r="N4836" s="31"/>
      <c r="O4836" s="31"/>
      <c r="P4836" s="31"/>
      <c r="Q4836" s="31"/>
      <c r="R4836" s="31"/>
    </row>
    <row r="4837" spans="6:18" x14ac:dyDescent="0.25">
      <c r="F4837" s="31"/>
      <c r="G4837" s="31"/>
      <c r="H4837" s="31"/>
      <c r="I4837" s="31"/>
      <c r="J4837" s="31"/>
      <c r="K4837" s="31"/>
      <c r="L4837" s="31"/>
      <c r="M4837" s="31"/>
      <c r="N4837" s="31"/>
      <c r="O4837" s="31"/>
      <c r="P4837" s="31"/>
      <c r="Q4837" s="31"/>
      <c r="R4837" s="31"/>
    </row>
    <row r="4838" spans="6:18" x14ac:dyDescent="0.25">
      <c r="F4838" s="31"/>
      <c r="G4838" s="31"/>
      <c r="H4838" s="31"/>
      <c r="I4838" s="31"/>
      <c r="J4838" s="31"/>
      <c r="K4838" s="31"/>
      <c r="L4838" s="31"/>
      <c r="M4838" s="31"/>
      <c r="N4838" s="31"/>
      <c r="O4838" s="31"/>
      <c r="P4838" s="31"/>
      <c r="Q4838" s="31"/>
      <c r="R4838" s="31"/>
    </row>
    <row r="4839" spans="6:18" x14ac:dyDescent="0.25">
      <c r="F4839" s="31"/>
      <c r="G4839" s="31"/>
      <c r="H4839" s="31"/>
      <c r="I4839" s="31"/>
      <c r="J4839" s="31"/>
      <c r="K4839" s="31"/>
      <c r="L4839" s="31"/>
      <c r="M4839" s="31"/>
      <c r="N4839" s="31"/>
      <c r="O4839" s="31"/>
      <c r="P4839" s="31"/>
      <c r="Q4839" s="31"/>
      <c r="R4839" s="31"/>
    </row>
    <row r="4840" spans="6:18" x14ac:dyDescent="0.25">
      <c r="F4840" s="31"/>
      <c r="G4840" s="31"/>
      <c r="H4840" s="31"/>
      <c r="I4840" s="31"/>
      <c r="J4840" s="31"/>
      <c r="K4840" s="31"/>
      <c r="L4840" s="31"/>
      <c r="M4840" s="31"/>
      <c r="N4840" s="31"/>
      <c r="O4840" s="31"/>
      <c r="P4840" s="31"/>
      <c r="Q4840" s="31"/>
      <c r="R4840" s="31"/>
    </row>
    <row r="4841" spans="6:18" x14ac:dyDescent="0.25">
      <c r="F4841" s="31"/>
      <c r="G4841" s="31"/>
      <c r="H4841" s="31"/>
      <c r="I4841" s="31"/>
      <c r="J4841" s="31"/>
      <c r="K4841" s="31"/>
      <c r="L4841" s="31"/>
      <c r="M4841" s="31"/>
      <c r="N4841" s="31"/>
      <c r="O4841" s="31"/>
      <c r="P4841" s="31"/>
      <c r="Q4841" s="31"/>
      <c r="R4841" s="31"/>
    </row>
    <row r="4842" spans="6:18" x14ac:dyDescent="0.25">
      <c r="F4842" s="31"/>
      <c r="G4842" s="31"/>
      <c r="H4842" s="31"/>
      <c r="I4842" s="31"/>
      <c r="J4842" s="31"/>
      <c r="K4842" s="31"/>
      <c r="L4842" s="31"/>
      <c r="M4842" s="31"/>
      <c r="N4842" s="31"/>
      <c r="O4842" s="31"/>
      <c r="P4842" s="31"/>
      <c r="Q4842" s="31"/>
      <c r="R4842" s="31"/>
    </row>
    <row r="4843" spans="6:18" x14ac:dyDescent="0.25">
      <c r="F4843" s="31"/>
      <c r="G4843" s="31"/>
      <c r="H4843" s="31"/>
      <c r="I4843" s="31"/>
      <c r="J4843" s="31"/>
      <c r="K4843" s="31"/>
      <c r="L4843" s="31"/>
      <c r="M4843" s="31"/>
      <c r="N4843" s="31"/>
      <c r="O4843" s="31"/>
      <c r="P4843" s="31"/>
      <c r="Q4843" s="31"/>
      <c r="R4843" s="31"/>
    </row>
    <row r="4844" spans="6:18" x14ac:dyDescent="0.25">
      <c r="F4844" s="31"/>
      <c r="G4844" s="31"/>
      <c r="H4844" s="31"/>
      <c r="I4844" s="31"/>
      <c r="J4844" s="31"/>
      <c r="K4844" s="31"/>
      <c r="L4844" s="31"/>
      <c r="M4844" s="31"/>
      <c r="N4844" s="31"/>
      <c r="O4844" s="31"/>
      <c r="P4844" s="31"/>
      <c r="Q4844" s="31"/>
      <c r="R4844" s="31"/>
    </row>
    <row r="4845" spans="6:18" x14ac:dyDescent="0.25">
      <c r="F4845" s="31"/>
      <c r="G4845" s="31"/>
      <c r="H4845" s="31"/>
      <c r="I4845" s="31"/>
      <c r="J4845" s="31"/>
      <c r="K4845" s="31"/>
      <c r="L4845" s="31"/>
      <c r="M4845" s="31"/>
      <c r="N4845" s="31"/>
      <c r="O4845" s="31"/>
      <c r="P4845" s="31"/>
      <c r="Q4845" s="31"/>
      <c r="R4845" s="31"/>
    </row>
    <row r="4846" spans="6:18" x14ac:dyDescent="0.25">
      <c r="F4846" s="31"/>
      <c r="G4846" s="31"/>
      <c r="H4846" s="31"/>
      <c r="I4846" s="31"/>
      <c r="J4846" s="31"/>
      <c r="K4846" s="31"/>
      <c r="L4846" s="31"/>
      <c r="M4846" s="31"/>
      <c r="N4846" s="31"/>
      <c r="O4846" s="31"/>
      <c r="P4846" s="31"/>
      <c r="Q4846" s="31"/>
      <c r="R4846" s="31"/>
    </row>
    <row r="4847" spans="6:18" x14ac:dyDescent="0.25">
      <c r="F4847" s="31"/>
      <c r="G4847" s="31"/>
      <c r="H4847" s="31"/>
      <c r="I4847" s="31"/>
      <c r="J4847" s="31"/>
      <c r="K4847" s="31"/>
      <c r="L4847" s="31"/>
      <c r="M4847" s="31"/>
      <c r="N4847" s="31"/>
      <c r="O4847" s="31"/>
      <c r="P4847" s="31"/>
      <c r="Q4847" s="31"/>
      <c r="R4847" s="31"/>
    </row>
    <row r="4848" spans="6:18" x14ac:dyDescent="0.25">
      <c r="F4848" s="31"/>
      <c r="G4848" s="31"/>
      <c r="H4848" s="31"/>
      <c r="I4848" s="31"/>
      <c r="J4848" s="31"/>
      <c r="K4848" s="31"/>
      <c r="L4848" s="31"/>
      <c r="M4848" s="31"/>
      <c r="N4848" s="31"/>
      <c r="O4848" s="31"/>
      <c r="P4848" s="31"/>
      <c r="Q4848" s="31"/>
      <c r="R4848" s="31"/>
    </row>
    <row r="4849" spans="6:18" x14ac:dyDescent="0.25">
      <c r="F4849" s="31"/>
      <c r="G4849" s="31"/>
      <c r="H4849" s="31"/>
      <c r="I4849" s="31"/>
      <c r="J4849" s="31"/>
      <c r="K4849" s="31"/>
      <c r="L4849" s="31"/>
      <c r="M4849" s="31"/>
      <c r="N4849" s="31"/>
      <c r="O4849" s="31"/>
      <c r="P4849" s="31"/>
      <c r="Q4849" s="31"/>
      <c r="R4849" s="31"/>
    </row>
    <row r="4850" spans="6:18" x14ac:dyDescent="0.25">
      <c r="F4850" s="31"/>
      <c r="G4850" s="31"/>
      <c r="H4850" s="31"/>
      <c r="I4850" s="31"/>
      <c r="J4850" s="31"/>
      <c r="K4850" s="31"/>
      <c r="L4850" s="31"/>
      <c r="M4850" s="31"/>
      <c r="N4850" s="31"/>
      <c r="O4850" s="31"/>
      <c r="P4850" s="31"/>
      <c r="Q4850" s="31"/>
      <c r="R4850" s="31"/>
    </row>
    <row r="4851" spans="6:18" x14ac:dyDescent="0.25">
      <c r="F4851" s="31"/>
      <c r="G4851" s="31"/>
      <c r="H4851" s="31"/>
      <c r="I4851" s="31"/>
      <c r="J4851" s="31"/>
      <c r="K4851" s="31"/>
      <c r="L4851" s="31"/>
      <c r="M4851" s="31"/>
      <c r="N4851" s="31"/>
      <c r="O4851" s="31"/>
      <c r="P4851" s="31"/>
      <c r="Q4851" s="31"/>
      <c r="R4851" s="31"/>
    </row>
    <row r="4852" spans="6:18" x14ac:dyDescent="0.25">
      <c r="F4852" s="31"/>
      <c r="G4852" s="31"/>
      <c r="H4852" s="31"/>
      <c r="I4852" s="31"/>
      <c r="J4852" s="31"/>
      <c r="K4852" s="31"/>
      <c r="L4852" s="31"/>
      <c r="M4852" s="31"/>
      <c r="N4852" s="31"/>
      <c r="O4852" s="31"/>
      <c r="P4852" s="31"/>
      <c r="Q4852" s="31"/>
      <c r="R4852" s="31"/>
    </row>
    <row r="4853" spans="6:18" x14ac:dyDescent="0.25">
      <c r="F4853" s="31"/>
      <c r="G4853" s="31"/>
      <c r="H4853" s="31"/>
      <c r="I4853" s="31"/>
      <c r="J4853" s="31"/>
      <c r="K4853" s="31"/>
      <c r="L4853" s="31"/>
      <c r="M4853" s="31"/>
      <c r="N4853" s="31"/>
      <c r="O4853" s="31"/>
      <c r="P4853" s="31"/>
      <c r="Q4853" s="31"/>
      <c r="R4853" s="31"/>
    </row>
    <row r="4854" spans="6:18" x14ac:dyDescent="0.25">
      <c r="F4854" s="31"/>
      <c r="G4854" s="31"/>
      <c r="H4854" s="31"/>
      <c r="I4854" s="31"/>
      <c r="J4854" s="31"/>
      <c r="K4854" s="31"/>
      <c r="L4854" s="31"/>
      <c r="M4854" s="31"/>
      <c r="N4854" s="31"/>
      <c r="O4854" s="31"/>
      <c r="P4854" s="31"/>
      <c r="Q4854" s="31"/>
      <c r="R4854" s="31"/>
    </row>
    <row r="4855" spans="6:18" x14ac:dyDescent="0.25">
      <c r="F4855" s="31"/>
      <c r="G4855" s="31"/>
      <c r="H4855" s="31"/>
      <c r="I4855" s="31"/>
      <c r="J4855" s="31"/>
      <c r="K4855" s="31"/>
      <c r="L4855" s="31"/>
      <c r="M4855" s="31"/>
      <c r="N4855" s="31"/>
      <c r="O4855" s="31"/>
      <c r="P4855" s="31"/>
      <c r="Q4855" s="31"/>
      <c r="R4855" s="31"/>
    </row>
    <row r="4856" spans="6:18" x14ac:dyDescent="0.25">
      <c r="F4856" s="31"/>
      <c r="G4856" s="31"/>
      <c r="H4856" s="31"/>
      <c r="I4856" s="31"/>
      <c r="J4856" s="31"/>
      <c r="K4856" s="31"/>
      <c r="L4856" s="31"/>
      <c r="M4856" s="31"/>
      <c r="N4856" s="31"/>
      <c r="O4856" s="31"/>
      <c r="P4856" s="31"/>
      <c r="Q4856" s="31"/>
      <c r="R4856" s="31"/>
    </row>
    <row r="4857" spans="6:18" x14ac:dyDescent="0.25">
      <c r="F4857" s="31"/>
      <c r="G4857" s="31"/>
      <c r="H4857" s="31"/>
      <c r="I4857" s="31"/>
      <c r="J4857" s="31"/>
      <c r="K4857" s="31"/>
      <c r="L4857" s="31"/>
      <c r="M4857" s="31"/>
      <c r="N4857" s="31"/>
      <c r="O4857" s="31"/>
      <c r="P4857" s="31"/>
      <c r="Q4857" s="31"/>
      <c r="R4857" s="31"/>
    </row>
    <row r="4858" spans="6:18" x14ac:dyDescent="0.25">
      <c r="F4858" s="31"/>
      <c r="G4858" s="31"/>
      <c r="H4858" s="31"/>
      <c r="I4858" s="31"/>
      <c r="J4858" s="31"/>
      <c r="K4858" s="31"/>
      <c r="L4858" s="31"/>
      <c r="M4858" s="31"/>
      <c r="N4858" s="31"/>
      <c r="O4858" s="31"/>
      <c r="P4858" s="31"/>
      <c r="Q4858" s="31"/>
      <c r="R4858" s="31"/>
    </row>
    <row r="4859" spans="6:18" x14ac:dyDescent="0.25">
      <c r="F4859" s="31"/>
      <c r="G4859" s="31"/>
      <c r="H4859" s="31"/>
      <c r="I4859" s="31"/>
      <c r="J4859" s="31"/>
      <c r="K4859" s="31"/>
      <c r="L4859" s="31"/>
      <c r="M4859" s="31"/>
      <c r="N4859" s="31"/>
      <c r="O4859" s="31"/>
      <c r="P4859" s="31"/>
      <c r="Q4859" s="31"/>
      <c r="R4859" s="31"/>
    </row>
    <row r="4860" spans="6:18" x14ac:dyDescent="0.25">
      <c r="F4860" s="31"/>
      <c r="G4860" s="31"/>
      <c r="H4860" s="31"/>
      <c r="I4860" s="31"/>
      <c r="J4860" s="31"/>
      <c r="K4860" s="31"/>
      <c r="L4860" s="31"/>
      <c r="M4860" s="31"/>
      <c r="N4860" s="31"/>
      <c r="O4860" s="31"/>
      <c r="P4860" s="31"/>
      <c r="Q4860" s="31"/>
      <c r="R4860" s="31"/>
    </row>
    <row r="4861" spans="6:18" x14ac:dyDescent="0.25">
      <c r="F4861" s="31"/>
      <c r="G4861" s="31"/>
      <c r="H4861" s="31"/>
      <c r="I4861" s="31"/>
      <c r="J4861" s="31"/>
      <c r="K4861" s="31"/>
      <c r="L4861" s="31"/>
      <c r="M4861" s="31"/>
      <c r="N4861" s="31"/>
      <c r="O4861" s="31"/>
      <c r="P4861" s="31"/>
      <c r="Q4861" s="31"/>
      <c r="R4861" s="31"/>
    </row>
    <row r="4862" spans="6:18" x14ac:dyDescent="0.25">
      <c r="F4862" s="31"/>
      <c r="G4862" s="31"/>
      <c r="H4862" s="31"/>
      <c r="I4862" s="31"/>
      <c r="J4862" s="31"/>
      <c r="K4862" s="31"/>
      <c r="L4862" s="31"/>
      <c r="M4862" s="31"/>
      <c r="N4862" s="31"/>
      <c r="O4862" s="31"/>
      <c r="P4862" s="31"/>
      <c r="Q4862" s="31"/>
      <c r="R4862" s="31"/>
    </row>
    <row r="4863" spans="6:18" x14ac:dyDescent="0.25">
      <c r="F4863" s="31"/>
      <c r="G4863" s="31"/>
      <c r="H4863" s="31"/>
      <c r="I4863" s="31"/>
      <c r="J4863" s="31"/>
      <c r="K4863" s="31"/>
      <c r="L4863" s="31"/>
      <c r="M4863" s="31"/>
      <c r="N4863" s="31"/>
      <c r="O4863" s="31"/>
      <c r="P4863" s="31"/>
      <c r="Q4863" s="31"/>
      <c r="R4863" s="31"/>
    </row>
    <row r="4864" spans="6:18" x14ac:dyDescent="0.25">
      <c r="F4864" s="31"/>
      <c r="G4864" s="31"/>
      <c r="H4864" s="31"/>
      <c r="I4864" s="31"/>
      <c r="J4864" s="31"/>
      <c r="K4864" s="31"/>
      <c r="L4864" s="31"/>
      <c r="M4864" s="31"/>
      <c r="N4864" s="31"/>
      <c r="O4864" s="31"/>
      <c r="P4864" s="31"/>
      <c r="Q4864" s="31"/>
      <c r="R4864" s="31"/>
    </row>
    <row r="4865" spans="6:18" x14ac:dyDescent="0.25">
      <c r="F4865" s="31"/>
      <c r="G4865" s="31"/>
      <c r="H4865" s="31"/>
      <c r="I4865" s="31"/>
      <c r="J4865" s="31"/>
      <c r="K4865" s="31"/>
      <c r="L4865" s="31"/>
      <c r="M4865" s="31"/>
      <c r="N4865" s="31"/>
      <c r="O4865" s="31"/>
      <c r="P4865" s="31"/>
      <c r="Q4865" s="31"/>
      <c r="R4865" s="31"/>
    </row>
    <row r="4866" spans="6:18" x14ac:dyDescent="0.25">
      <c r="F4866" s="31"/>
      <c r="G4866" s="31"/>
      <c r="H4866" s="31"/>
      <c r="I4866" s="31"/>
      <c r="J4866" s="31"/>
      <c r="K4866" s="31"/>
      <c r="L4866" s="31"/>
      <c r="M4866" s="31"/>
      <c r="N4866" s="31"/>
      <c r="O4866" s="31"/>
      <c r="P4866" s="31"/>
      <c r="Q4866" s="31"/>
      <c r="R4866" s="31"/>
    </row>
    <row r="4867" spans="6:18" x14ac:dyDescent="0.25">
      <c r="F4867" s="31"/>
      <c r="G4867" s="31"/>
      <c r="H4867" s="31"/>
      <c r="I4867" s="31"/>
      <c r="J4867" s="31"/>
      <c r="K4867" s="31"/>
      <c r="L4867" s="31"/>
      <c r="M4867" s="31"/>
      <c r="N4867" s="31"/>
      <c r="O4867" s="31"/>
      <c r="P4867" s="31"/>
      <c r="Q4867" s="31"/>
      <c r="R4867" s="31"/>
    </row>
    <row r="4868" spans="6:18" x14ac:dyDescent="0.25">
      <c r="F4868" s="31"/>
      <c r="G4868" s="31"/>
      <c r="H4868" s="31"/>
      <c r="I4868" s="31"/>
      <c r="J4868" s="31"/>
      <c r="K4868" s="31"/>
      <c r="L4868" s="31"/>
      <c r="M4868" s="31"/>
      <c r="N4868" s="31"/>
      <c r="O4868" s="31"/>
      <c r="P4868" s="31"/>
      <c r="Q4868" s="31"/>
      <c r="R4868" s="31"/>
    </row>
    <row r="4869" spans="6:18" x14ac:dyDescent="0.25">
      <c r="F4869" s="31"/>
      <c r="G4869" s="31"/>
      <c r="H4869" s="31"/>
      <c r="I4869" s="31"/>
      <c r="J4869" s="31"/>
      <c r="K4869" s="31"/>
      <c r="L4869" s="31"/>
      <c r="M4869" s="31"/>
      <c r="N4869" s="31"/>
      <c r="O4869" s="31"/>
      <c r="P4869" s="31"/>
      <c r="Q4869" s="31"/>
      <c r="R4869" s="31"/>
    </row>
    <row r="4870" spans="6:18" x14ac:dyDescent="0.25">
      <c r="F4870" s="31"/>
      <c r="G4870" s="31"/>
      <c r="H4870" s="31"/>
      <c r="I4870" s="31"/>
      <c r="J4870" s="31"/>
      <c r="K4870" s="31"/>
      <c r="L4870" s="31"/>
      <c r="M4870" s="31"/>
      <c r="N4870" s="31"/>
      <c r="O4870" s="31"/>
      <c r="P4870" s="31"/>
      <c r="Q4870" s="31"/>
      <c r="R4870" s="31"/>
    </row>
    <row r="4871" spans="6:18" x14ac:dyDescent="0.25">
      <c r="F4871" s="31"/>
      <c r="G4871" s="31"/>
      <c r="H4871" s="31"/>
      <c r="I4871" s="31"/>
      <c r="J4871" s="31"/>
      <c r="K4871" s="31"/>
      <c r="L4871" s="31"/>
      <c r="M4871" s="31"/>
      <c r="N4871" s="31"/>
      <c r="O4871" s="31"/>
      <c r="P4871" s="31"/>
      <c r="Q4871" s="31"/>
      <c r="R4871" s="31"/>
    </row>
    <row r="4872" spans="6:18" x14ac:dyDescent="0.25">
      <c r="F4872" s="31"/>
      <c r="G4872" s="31"/>
      <c r="H4872" s="31"/>
      <c r="I4872" s="31"/>
      <c r="J4872" s="31"/>
      <c r="K4872" s="31"/>
      <c r="L4872" s="31"/>
      <c r="M4872" s="31"/>
      <c r="N4872" s="31"/>
      <c r="O4872" s="31"/>
      <c r="P4872" s="31"/>
      <c r="Q4872" s="31"/>
      <c r="R4872" s="31"/>
    </row>
    <row r="4873" spans="6:18" x14ac:dyDescent="0.25">
      <c r="F4873" s="31"/>
      <c r="G4873" s="31"/>
      <c r="H4873" s="31"/>
      <c r="I4873" s="31"/>
      <c r="J4873" s="31"/>
      <c r="K4873" s="31"/>
      <c r="L4873" s="31"/>
      <c r="M4873" s="31"/>
      <c r="N4873" s="31"/>
      <c r="O4873" s="31"/>
      <c r="P4873" s="31"/>
      <c r="Q4873" s="31"/>
      <c r="R4873" s="31"/>
    </row>
    <row r="4874" spans="6:18" x14ac:dyDescent="0.25">
      <c r="F4874" s="31"/>
      <c r="G4874" s="31"/>
      <c r="H4874" s="31"/>
      <c r="I4874" s="31"/>
      <c r="J4874" s="31"/>
      <c r="K4874" s="31"/>
      <c r="L4874" s="31"/>
      <c r="M4874" s="31"/>
      <c r="N4874" s="31"/>
      <c r="O4874" s="31"/>
      <c r="P4874" s="31"/>
      <c r="Q4874" s="31"/>
      <c r="R4874" s="31"/>
    </row>
    <row r="4875" spans="6:18" x14ac:dyDescent="0.25">
      <c r="F4875" s="31"/>
      <c r="G4875" s="31"/>
      <c r="H4875" s="31"/>
      <c r="I4875" s="31"/>
      <c r="J4875" s="31"/>
      <c r="K4875" s="31"/>
      <c r="L4875" s="31"/>
      <c r="M4875" s="31"/>
      <c r="N4875" s="31"/>
      <c r="O4875" s="31"/>
      <c r="P4875" s="31"/>
      <c r="Q4875" s="31"/>
      <c r="R4875" s="31"/>
    </row>
    <row r="4876" spans="6:18" x14ac:dyDescent="0.25">
      <c r="F4876" s="31"/>
      <c r="G4876" s="31"/>
      <c r="H4876" s="31"/>
      <c r="I4876" s="31"/>
      <c r="J4876" s="31"/>
      <c r="K4876" s="31"/>
      <c r="L4876" s="31"/>
      <c r="M4876" s="31"/>
      <c r="N4876" s="31"/>
      <c r="O4876" s="31"/>
      <c r="P4876" s="31"/>
      <c r="Q4876" s="31"/>
      <c r="R4876" s="31"/>
    </row>
    <row r="4877" spans="6:18" x14ac:dyDescent="0.25">
      <c r="F4877" s="31"/>
      <c r="G4877" s="31"/>
      <c r="H4877" s="31"/>
      <c r="I4877" s="31"/>
      <c r="J4877" s="31"/>
      <c r="K4877" s="31"/>
      <c r="L4877" s="31"/>
      <c r="M4877" s="31"/>
      <c r="N4877" s="31"/>
      <c r="O4877" s="31"/>
      <c r="P4877" s="31"/>
      <c r="Q4877" s="31"/>
      <c r="R4877" s="31"/>
    </row>
    <row r="4878" spans="6:18" x14ac:dyDescent="0.25">
      <c r="F4878" s="31"/>
      <c r="G4878" s="31"/>
      <c r="H4878" s="31"/>
      <c r="I4878" s="31"/>
      <c r="J4878" s="31"/>
      <c r="K4878" s="31"/>
      <c r="L4878" s="31"/>
      <c r="M4878" s="31"/>
      <c r="N4878" s="31"/>
      <c r="O4878" s="31"/>
      <c r="P4878" s="31"/>
      <c r="Q4878" s="31"/>
      <c r="R4878" s="31"/>
    </row>
    <row r="4879" spans="6:18" x14ac:dyDescent="0.25">
      <c r="F4879" s="31"/>
      <c r="G4879" s="31"/>
      <c r="H4879" s="31"/>
      <c r="I4879" s="31"/>
      <c r="J4879" s="31"/>
      <c r="K4879" s="31"/>
      <c r="L4879" s="31"/>
      <c r="M4879" s="31"/>
      <c r="N4879" s="31"/>
      <c r="O4879" s="31"/>
      <c r="P4879" s="31"/>
      <c r="Q4879" s="31"/>
      <c r="R4879" s="31"/>
    </row>
    <row r="4880" spans="6:18" x14ac:dyDescent="0.25">
      <c r="F4880" s="31"/>
      <c r="G4880" s="31"/>
      <c r="H4880" s="31"/>
      <c r="I4880" s="31"/>
      <c r="J4880" s="31"/>
      <c r="K4880" s="31"/>
      <c r="L4880" s="31"/>
      <c r="M4880" s="31"/>
      <c r="N4880" s="31"/>
      <c r="O4880" s="31"/>
      <c r="P4880" s="31"/>
      <c r="Q4880" s="31"/>
      <c r="R4880" s="31"/>
    </row>
    <row r="4881" spans="6:18" x14ac:dyDescent="0.25">
      <c r="F4881" s="31"/>
      <c r="G4881" s="31"/>
      <c r="H4881" s="31"/>
      <c r="I4881" s="31"/>
      <c r="J4881" s="31"/>
      <c r="K4881" s="31"/>
      <c r="L4881" s="31"/>
      <c r="M4881" s="31"/>
      <c r="N4881" s="31"/>
      <c r="O4881" s="31"/>
      <c r="P4881" s="31"/>
      <c r="Q4881" s="31"/>
      <c r="R4881" s="31"/>
    </row>
    <row r="4882" spans="6:18" x14ac:dyDescent="0.25">
      <c r="F4882" s="31"/>
      <c r="G4882" s="31"/>
      <c r="H4882" s="31"/>
      <c r="I4882" s="31"/>
      <c r="J4882" s="31"/>
      <c r="K4882" s="31"/>
      <c r="L4882" s="31"/>
      <c r="M4882" s="31"/>
      <c r="N4882" s="31"/>
      <c r="O4882" s="31"/>
      <c r="P4882" s="31"/>
      <c r="Q4882" s="31"/>
      <c r="R4882" s="31"/>
    </row>
    <row r="4883" spans="6:18" x14ac:dyDescent="0.25">
      <c r="F4883" s="31"/>
      <c r="G4883" s="31"/>
      <c r="H4883" s="31"/>
      <c r="I4883" s="31"/>
      <c r="J4883" s="31"/>
      <c r="K4883" s="31"/>
      <c r="L4883" s="31"/>
      <c r="M4883" s="31"/>
      <c r="N4883" s="31"/>
      <c r="O4883" s="31"/>
      <c r="P4883" s="31"/>
      <c r="Q4883" s="31"/>
      <c r="R4883" s="31"/>
    </row>
    <row r="4884" spans="6:18" x14ac:dyDescent="0.25">
      <c r="F4884" s="31"/>
      <c r="G4884" s="31"/>
      <c r="H4884" s="31"/>
      <c r="I4884" s="31"/>
      <c r="J4884" s="31"/>
      <c r="K4884" s="31"/>
      <c r="L4884" s="31"/>
      <c r="M4884" s="31"/>
      <c r="N4884" s="31"/>
      <c r="O4884" s="31"/>
      <c r="P4884" s="31"/>
      <c r="Q4884" s="31"/>
      <c r="R4884" s="31"/>
    </row>
    <row r="4885" spans="6:18" x14ac:dyDescent="0.25">
      <c r="F4885" s="31"/>
      <c r="G4885" s="31"/>
      <c r="H4885" s="31"/>
      <c r="I4885" s="31"/>
      <c r="J4885" s="31"/>
      <c r="K4885" s="31"/>
      <c r="L4885" s="31"/>
      <c r="M4885" s="31"/>
      <c r="N4885" s="31"/>
      <c r="O4885" s="31"/>
      <c r="P4885" s="31"/>
      <c r="Q4885" s="31"/>
      <c r="R4885" s="31"/>
    </row>
    <row r="4886" spans="6:18" x14ac:dyDescent="0.25">
      <c r="F4886" s="31"/>
      <c r="G4886" s="31"/>
      <c r="H4886" s="31"/>
      <c r="I4886" s="31"/>
      <c r="J4886" s="31"/>
      <c r="K4886" s="31"/>
      <c r="L4886" s="31"/>
      <c r="M4886" s="31"/>
      <c r="N4886" s="31"/>
      <c r="O4886" s="31"/>
      <c r="P4886" s="31"/>
      <c r="Q4886" s="31"/>
      <c r="R4886" s="31"/>
    </row>
    <row r="4887" spans="6:18" x14ac:dyDescent="0.25">
      <c r="F4887" s="31"/>
      <c r="G4887" s="31"/>
      <c r="H4887" s="31"/>
      <c r="I4887" s="31"/>
      <c r="J4887" s="31"/>
      <c r="K4887" s="31"/>
      <c r="L4887" s="31"/>
      <c r="M4887" s="31"/>
      <c r="N4887" s="31"/>
      <c r="O4887" s="31"/>
      <c r="P4887" s="31"/>
      <c r="Q4887" s="31"/>
      <c r="R4887" s="31"/>
    </row>
    <row r="4888" spans="6:18" x14ac:dyDescent="0.25">
      <c r="F4888" s="31"/>
      <c r="G4888" s="31"/>
      <c r="H4888" s="31"/>
      <c r="I4888" s="31"/>
      <c r="J4888" s="31"/>
      <c r="K4888" s="31"/>
      <c r="L4888" s="31"/>
      <c r="M4888" s="31"/>
      <c r="N4888" s="31"/>
      <c r="O4888" s="31"/>
      <c r="P4888" s="31"/>
      <c r="Q4888" s="31"/>
      <c r="R4888" s="31"/>
    </row>
    <row r="4889" spans="6:18" x14ac:dyDescent="0.25">
      <c r="F4889" s="31"/>
      <c r="G4889" s="31"/>
      <c r="H4889" s="31"/>
      <c r="I4889" s="31"/>
      <c r="J4889" s="31"/>
      <c r="K4889" s="31"/>
      <c r="L4889" s="31"/>
      <c r="M4889" s="31"/>
      <c r="N4889" s="31"/>
      <c r="O4889" s="31"/>
      <c r="P4889" s="31"/>
      <c r="Q4889" s="31"/>
      <c r="R4889" s="31"/>
    </row>
    <row r="4890" spans="6:18" x14ac:dyDescent="0.25">
      <c r="F4890" s="31"/>
      <c r="G4890" s="31"/>
      <c r="H4890" s="31"/>
      <c r="I4890" s="31"/>
      <c r="J4890" s="31"/>
      <c r="K4890" s="31"/>
      <c r="L4890" s="31"/>
      <c r="M4890" s="31"/>
      <c r="N4890" s="31"/>
      <c r="O4890" s="31"/>
      <c r="P4890" s="31"/>
      <c r="Q4890" s="31"/>
      <c r="R4890" s="31"/>
    </row>
    <row r="4891" spans="6:18" x14ac:dyDescent="0.25">
      <c r="F4891" s="31"/>
      <c r="G4891" s="31"/>
      <c r="H4891" s="31"/>
      <c r="I4891" s="31"/>
      <c r="J4891" s="31"/>
      <c r="K4891" s="31"/>
      <c r="L4891" s="31"/>
      <c r="M4891" s="31"/>
      <c r="N4891" s="31"/>
      <c r="O4891" s="31"/>
      <c r="P4891" s="31"/>
      <c r="Q4891" s="31"/>
      <c r="R4891" s="31"/>
    </row>
    <row r="4892" spans="6:18" x14ac:dyDescent="0.25">
      <c r="F4892" s="31"/>
      <c r="G4892" s="31"/>
      <c r="H4892" s="31"/>
      <c r="I4892" s="31"/>
      <c r="J4892" s="31"/>
      <c r="K4892" s="31"/>
      <c r="L4892" s="31"/>
      <c r="M4892" s="31"/>
      <c r="N4892" s="31"/>
      <c r="O4892" s="31"/>
      <c r="P4892" s="31"/>
      <c r="Q4892" s="31"/>
      <c r="R4892" s="31"/>
    </row>
    <row r="4893" spans="6:18" x14ac:dyDescent="0.25">
      <c r="F4893" s="31"/>
      <c r="G4893" s="31"/>
      <c r="H4893" s="31"/>
      <c r="I4893" s="31"/>
      <c r="J4893" s="31"/>
      <c r="K4893" s="31"/>
      <c r="L4893" s="31"/>
      <c r="M4893" s="31"/>
      <c r="N4893" s="31"/>
      <c r="O4893" s="31"/>
      <c r="P4893" s="31"/>
      <c r="Q4893" s="31"/>
      <c r="R4893" s="31"/>
    </row>
    <row r="4894" spans="6:18" x14ac:dyDescent="0.25">
      <c r="F4894" s="31"/>
      <c r="G4894" s="31"/>
      <c r="H4894" s="31"/>
      <c r="I4894" s="31"/>
      <c r="J4894" s="31"/>
      <c r="K4894" s="31"/>
      <c r="L4894" s="31"/>
      <c r="M4894" s="31"/>
      <c r="N4894" s="31"/>
      <c r="O4894" s="31"/>
      <c r="P4894" s="31"/>
      <c r="Q4894" s="31"/>
      <c r="R4894" s="31"/>
    </row>
    <row r="4895" spans="6:18" x14ac:dyDescent="0.25">
      <c r="F4895" s="31"/>
      <c r="G4895" s="31"/>
      <c r="H4895" s="31"/>
      <c r="I4895" s="31"/>
      <c r="J4895" s="31"/>
      <c r="K4895" s="31"/>
      <c r="L4895" s="31"/>
      <c r="M4895" s="31"/>
      <c r="N4895" s="31"/>
      <c r="O4895" s="31"/>
      <c r="P4895" s="31"/>
      <c r="Q4895" s="31"/>
      <c r="R4895" s="31"/>
    </row>
    <row r="4896" spans="6:18" x14ac:dyDescent="0.25">
      <c r="F4896" s="31"/>
      <c r="G4896" s="31"/>
      <c r="H4896" s="31"/>
      <c r="I4896" s="31"/>
      <c r="J4896" s="31"/>
      <c r="K4896" s="31"/>
      <c r="L4896" s="31"/>
      <c r="M4896" s="31"/>
      <c r="N4896" s="31"/>
      <c r="O4896" s="31"/>
      <c r="P4896" s="31"/>
      <c r="Q4896" s="31"/>
      <c r="R4896" s="31"/>
    </row>
    <row r="4897" spans="6:18" x14ac:dyDescent="0.25">
      <c r="F4897" s="31"/>
      <c r="G4897" s="31"/>
      <c r="H4897" s="31"/>
      <c r="I4897" s="31"/>
      <c r="J4897" s="31"/>
      <c r="K4897" s="31"/>
      <c r="L4897" s="31"/>
      <c r="M4897" s="31"/>
      <c r="N4897" s="31"/>
      <c r="O4897" s="31"/>
      <c r="P4897" s="31"/>
      <c r="Q4897" s="31"/>
      <c r="R4897" s="31"/>
    </row>
    <row r="4898" spans="6:18" x14ac:dyDescent="0.25">
      <c r="F4898" s="31"/>
      <c r="G4898" s="31"/>
      <c r="H4898" s="31"/>
      <c r="I4898" s="31"/>
      <c r="J4898" s="31"/>
      <c r="K4898" s="31"/>
      <c r="L4898" s="31"/>
      <c r="M4898" s="31"/>
      <c r="N4898" s="31"/>
      <c r="O4898" s="31"/>
      <c r="P4898" s="31"/>
      <c r="Q4898" s="31"/>
      <c r="R4898" s="31"/>
    </row>
    <row r="4899" spans="6:18" x14ac:dyDescent="0.25">
      <c r="F4899" s="31"/>
      <c r="G4899" s="31"/>
      <c r="H4899" s="31"/>
      <c r="I4899" s="31"/>
      <c r="J4899" s="31"/>
      <c r="K4899" s="31"/>
      <c r="L4899" s="31"/>
      <c r="M4899" s="31"/>
      <c r="N4899" s="31"/>
      <c r="O4899" s="31"/>
      <c r="P4899" s="31"/>
      <c r="Q4899" s="31"/>
      <c r="R4899" s="31"/>
    </row>
    <row r="4900" spans="6:18" x14ac:dyDescent="0.25">
      <c r="F4900" s="31"/>
      <c r="G4900" s="31"/>
      <c r="H4900" s="31"/>
      <c r="I4900" s="31"/>
      <c r="J4900" s="31"/>
      <c r="K4900" s="31"/>
      <c r="L4900" s="31"/>
      <c r="M4900" s="31"/>
      <c r="N4900" s="31"/>
      <c r="O4900" s="31"/>
      <c r="P4900" s="31"/>
      <c r="Q4900" s="31"/>
      <c r="R4900" s="31"/>
    </row>
    <row r="4901" spans="6:18" x14ac:dyDescent="0.25">
      <c r="F4901" s="31"/>
      <c r="G4901" s="31"/>
      <c r="H4901" s="31"/>
      <c r="I4901" s="31"/>
      <c r="J4901" s="31"/>
      <c r="K4901" s="31"/>
      <c r="L4901" s="31"/>
      <c r="M4901" s="31"/>
      <c r="N4901" s="31"/>
      <c r="O4901" s="31"/>
      <c r="P4901" s="31"/>
      <c r="Q4901" s="31"/>
      <c r="R4901" s="31"/>
    </row>
    <row r="4902" spans="6:18" x14ac:dyDescent="0.25">
      <c r="F4902" s="31"/>
      <c r="G4902" s="31"/>
      <c r="H4902" s="31"/>
      <c r="I4902" s="31"/>
      <c r="J4902" s="31"/>
      <c r="K4902" s="31"/>
      <c r="L4902" s="31"/>
      <c r="M4902" s="31"/>
      <c r="N4902" s="31"/>
      <c r="O4902" s="31"/>
      <c r="P4902" s="31"/>
      <c r="Q4902" s="31"/>
      <c r="R4902" s="31"/>
    </row>
    <row r="4903" spans="6:18" x14ac:dyDescent="0.25">
      <c r="F4903" s="31"/>
      <c r="G4903" s="31"/>
      <c r="H4903" s="31"/>
      <c r="I4903" s="31"/>
      <c r="J4903" s="31"/>
      <c r="K4903" s="31"/>
      <c r="L4903" s="31"/>
      <c r="M4903" s="31"/>
      <c r="N4903" s="31"/>
      <c r="O4903" s="31"/>
      <c r="P4903" s="31"/>
      <c r="Q4903" s="31"/>
      <c r="R4903" s="31"/>
    </row>
    <row r="4904" spans="6:18" x14ac:dyDescent="0.25">
      <c r="F4904" s="31"/>
      <c r="G4904" s="31"/>
      <c r="H4904" s="31"/>
      <c r="I4904" s="31"/>
      <c r="J4904" s="31"/>
      <c r="K4904" s="31"/>
      <c r="L4904" s="31"/>
      <c r="M4904" s="31"/>
      <c r="N4904" s="31"/>
      <c r="O4904" s="31"/>
      <c r="P4904" s="31"/>
      <c r="Q4904" s="31"/>
      <c r="R4904" s="31"/>
    </row>
    <row r="4905" spans="6:18" x14ac:dyDescent="0.25">
      <c r="F4905" s="31"/>
      <c r="G4905" s="31"/>
      <c r="H4905" s="31"/>
      <c r="I4905" s="31"/>
      <c r="J4905" s="31"/>
      <c r="K4905" s="31"/>
      <c r="L4905" s="31"/>
      <c r="M4905" s="31"/>
      <c r="N4905" s="31"/>
      <c r="O4905" s="31"/>
      <c r="P4905" s="31"/>
      <c r="Q4905" s="31"/>
      <c r="R4905" s="31"/>
    </row>
    <row r="4906" spans="6:18" x14ac:dyDescent="0.25">
      <c r="F4906" s="31"/>
      <c r="G4906" s="31"/>
      <c r="H4906" s="31"/>
      <c r="I4906" s="31"/>
      <c r="J4906" s="31"/>
      <c r="K4906" s="31"/>
      <c r="L4906" s="31"/>
      <c r="M4906" s="31"/>
      <c r="N4906" s="31"/>
      <c r="O4906" s="31"/>
      <c r="P4906" s="31"/>
      <c r="Q4906" s="31"/>
      <c r="R4906" s="31"/>
    </row>
    <row r="4907" spans="6:18" x14ac:dyDescent="0.25">
      <c r="F4907" s="31"/>
      <c r="G4907" s="31"/>
      <c r="H4907" s="31"/>
      <c r="I4907" s="31"/>
      <c r="J4907" s="31"/>
      <c r="K4907" s="31"/>
      <c r="L4907" s="31"/>
      <c r="M4907" s="31"/>
      <c r="N4907" s="31"/>
      <c r="O4907" s="31"/>
      <c r="P4907" s="31"/>
      <c r="Q4907" s="31"/>
      <c r="R4907" s="31"/>
    </row>
    <row r="4908" spans="6:18" x14ac:dyDescent="0.25">
      <c r="F4908" s="31"/>
      <c r="G4908" s="31"/>
      <c r="H4908" s="31"/>
      <c r="I4908" s="31"/>
      <c r="J4908" s="31"/>
      <c r="K4908" s="31"/>
      <c r="L4908" s="31"/>
      <c r="M4908" s="31"/>
      <c r="N4908" s="31"/>
      <c r="O4908" s="31"/>
      <c r="P4908" s="31"/>
      <c r="Q4908" s="31"/>
      <c r="R4908" s="31"/>
    </row>
    <row r="4909" spans="6:18" x14ac:dyDescent="0.25">
      <c r="F4909" s="31"/>
      <c r="G4909" s="31"/>
      <c r="H4909" s="31"/>
      <c r="I4909" s="31"/>
      <c r="J4909" s="31"/>
      <c r="K4909" s="31"/>
      <c r="L4909" s="31"/>
      <c r="M4909" s="31"/>
      <c r="N4909" s="31"/>
      <c r="O4909" s="31"/>
      <c r="P4909" s="31"/>
      <c r="Q4909" s="31"/>
      <c r="R4909" s="31"/>
    </row>
    <row r="4910" spans="6:18" x14ac:dyDescent="0.25">
      <c r="F4910" s="31"/>
      <c r="G4910" s="31"/>
      <c r="H4910" s="31"/>
      <c r="I4910" s="31"/>
      <c r="J4910" s="31"/>
      <c r="K4910" s="31"/>
      <c r="L4910" s="31"/>
      <c r="M4910" s="31"/>
      <c r="N4910" s="31"/>
      <c r="O4910" s="31"/>
      <c r="P4910" s="31"/>
      <c r="Q4910" s="31"/>
      <c r="R4910" s="31"/>
    </row>
    <row r="4911" spans="6:18" x14ac:dyDescent="0.25">
      <c r="F4911" s="31"/>
      <c r="G4911" s="31"/>
      <c r="H4911" s="31"/>
      <c r="I4911" s="31"/>
      <c r="J4911" s="31"/>
      <c r="K4911" s="31"/>
      <c r="L4911" s="31"/>
      <c r="M4911" s="31"/>
      <c r="N4911" s="31"/>
      <c r="O4911" s="31"/>
      <c r="P4911" s="31"/>
      <c r="Q4911" s="31"/>
      <c r="R4911" s="31"/>
    </row>
    <row r="4912" spans="6:18" x14ac:dyDescent="0.25">
      <c r="F4912" s="31"/>
      <c r="G4912" s="31"/>
      <c r="H4912" s="31"/>
      <c r="I4912" s="31"/>
      <c r="J4912" s="31"/>
      <c r="K4912" s="31"/>
      <c r="L4912" s="31"/>
      <c r="M4912" s="31"/>
      <c r="N4912" s="31"/>
      <c r="O4912" s="31"/>
      <c r="P4912" s="31"/>
      <c r="Q4912" s="31"/>
      <c r="R4912" s="31"/>
    </row>
    <row r="4913" spans="6:18" x14ac:dyDescent="0.25">
      <c r="F4913" s="31"/>
      <c r="G4913" s="31"/>
      <c r="H4913" s="31"/>
      <c r="I4913" s="31"/>
      <c r="J4913" s="31"/>
      <c r="K4913" s="31"/>
      <c r="L4913" s="31"/>
      <c r="M4913" s="31"/>
      <c r="N4913" s="31"/>
      <c r="O4913" s="31"/>
      <c r="P4913" s="31"/>
      <c r="Q4913" s="31"/>
      <c r="R4913" s="31"/>
    </row>
    <row r="4914" spans="6:18" x14ac:dyDescent="0.25">
      <c r="F4914" s="31"/>
      <c r="G4914" s="31"/>
      <c r="H4914" s="31"/>
      <c r="I4914" s="31"/>
      <c r="J4914" s="31"/>
      <c r="K4914" s="31"/>
      <c r="L4914" s="31"/>
      <c r="M4914" s="31"/>
      <c r="N4914" s="31"/>
      <c r="O4914" s="31"/>
      <c r="P4914" s="31"/>
      <c r="Q4914" s="31"/>
      <c r="R4914" s="31"/>
    </row>
    <row r="4915" spans="6:18" x14ac:dyDescent="0.25">
      <c r="F4915" s="31"/>
      <c r="G4915" s="31"/>
      <c r="H4915" s="31"/>
      <c r="I4915" s="31"/>
      <c r="J4915" s="31"/>
      <c r="K4915" s="31"/>
      <c r="L4915" s="31"/>
      <c r="M4915" s="31"/>
      <c r="N4915" s="31"/>
      <c r="O4915" s="31"/>
      <c r="P4915" s="31"/>
      <c r="Q4915" s="31"/>
      <c r="R4915" s="31"/>
    </row>
    <row r="4916" spans="6:18" x14ac:dyDescent="0.25">
      <c r="F4916" s="31"/>
      <c r="G4916" s="31"/>
      <c r="H4916" s="31"/>
      <c r="I4916" s="31"/>
      <c r="J4916" s="31"/>
      <c r="K4916" s="31"/>
      <c r="L4916" s="31"/>
      <c r="M4916" s="31"/>
      <c r="N4916" s="31"/>
      <c r="O4916" s="31"/>
      <c r="P4916" s="31"/>
      <c r="Q4916" s="31"/>
      <c r="R4916" s="31"/>
    </row>
    <row r="4917" spans="6:18" x14ac:dyDescent="0.25">
      <c r="F4917" s="31"/>
      <c r="G4917" s="31"/>
      <c r="H4917" s="31"/>
      <c r="I4917" s="31"/>
      <c r="J4917" s="31"/>
      <c r="K4917" s="31"/>
      <c r="L4917" s="31"/>
      <c r="M4917" s="31"/>
      <c r="N4917" s="31"/>
      <c r="O4917" s="31"/>
      <c r="P4917" s="31"/>
      <c r="Q4917" s="31"/>
      <c r="R4917" s="31"/>
    </row>
    <row r="4918" spans="6:18" x14ac:dyDescent="0.25">
      <c r="F4918" s="31"/>
      <c r="G4918" s="31"/>
      <c r="H4918" s="31"/>
      <c r="I4918" s="31"/>
      <c r="J4918" s="31"/>
      <c r="K4918" s="31"/>
      <c r="L4918" s="31"/>
      <c r="M4918" s="31"/>
      <c r="N4918" s="31"/>
      <c r="O4918" s="31"/>
      <c r="P4918" s="31"/>
      <c r="Q4918" s="31"/>
      <c r="R4918" s="31"/>
    </row>
    <row r="4919" spans="6:18" x14ac:dyDescent="0.25">
      <c r="F4919" s="31"/>
      <c r="G4919" s="31"/>
      <c r="H4919" s="31"/>
      <c r="I4919" s="31"/>
      <c r="J4919" s="31"/>
      <c r="K4919" s="31"/>
      <c r="L4919" s="31"/>
      <c r="M4919" s="31"/>
      <c r="N4919" s="31"/>
      <c r="O4919" s="31"/>
      <c r="P4919" s="31"/>
      <c r="Q4919" s="31"/>
      <c r="R4919" s="31"/>
    </row>
    <row r="4920" spans="6:18" x14ac:dyDescent="0.25">
      <c r="F4920" s="31"/>
      <c r="G4920" s="31"/>
      <c r="H4920" s="31"/>
      <c r="I4920" s="31"/>
      <c r="J4920" s="31"/>
      <c r="K4920" s="31"/>
      <c r="L4920" s="31"/>
      <c r="M4920" s="31"/>
      <c r="N4920" s="31"/>
      <c r="O4920" s="31"/>
      <c r="P4920" s="31"/>
      <c r="Q4920" s="31"/>
      <c r="R4920" s="31"/>
    </row>
    <row r="4921" spans="6:18" x14ac:dyDescent="0.25">
      <c r="F4921" s="31"/>
      <c r="G4921" s="31"/>
      <c r="H4921" s="31"/>
      <c r="I4921" s="31"/>
      <c r="J4921" s="31"/>
      <c r="K4921" s="31"/>
      <c r="L4921" s="31"/>
      <c r="M4921" s="31"/>
      <c r="N4921" s="31"/>
      <c r="O4921" s="31"/>
      <c r="P4921" s="31"/>
      <c r="Q4921" s="31"/>
      <c r="R4921" s="31"/>
    </row>
    <row r="4922" spans="6:18" x14ac:dyDescent="0.25">
      <c r="F4922" s="31"/>
      <c r="G4922" s="31"/>
      <c r="H4922" s="31"/>
      <c r="I4922" s="31"/>
      <c r="J4922" s="31"/>
      <c r="K4922" s="31"/>
      <c r="L4922" s="31"/>
      <c r="M4922" s="31"/>
      <c r="N4922" s="31"/>
      <c r="O4922" s="31"/>
      <c r="P4922" s="31"/>
      <c r="Q4922" s="31"/>
      <c r="R4922" s="31"/>
    </row>
    <row r="4923" spans="6:18" x14ac:dyDescent="0.25">
      <c r="F4923" s="31"/>
      <c r="G4923" s="31"/>
      <c r="H4923" s="31"/>
      <c r="I4923" s="31"/>
      <c r="J4923" s="31"/>
      <c r="K4923" s="31"/>
      <c r="L4923" s="31"/>
      <c r="M4923" s="31"/>
      <c r="N4923" s="31"/>
      <c r="O4923" s="31"/>
      <c r="P4923" s="31"/>
      <c r="Q4923" s="31"/>
      <c r="R4923" s="31"/>
    </row>
    <row r="4924" spans="6:18" x14ac:dyDescent="0.25">
      <c r="F4924" s="31"/>
      <c r="G4924" s="31"/>
      <c r="H4924" s="31"/>
      <c r="I4924" s="31"/>
      <c r="J4924" s="31"/>
      <c r="K4924" s="31"/>
      <c r="L4924" s="31"/>
      <c r="M4924" s="31"/>
      <c r="N4924" s="31"/>
      <c r="O4924" s="31"/>
      <c r="P4924" s="31"/>
      <c r="Q4924" s="31"/>
      <c r="R4924" s="31"/>
    </row>
    <row r="4925" spans="6:18" x14ac:dyDescent="0.25">
      <c r="F4925" s="31"/>
      <c r="G4925" s="31"/>
      <c r="H4925" s="31"/>
      <c r="I4925" s="31"/>
      <c r="J4925" s="31"/>
      <c r="K4925" s="31"/>
      <c r="L4925" s="31"/>
      <c r="M4925" s="31"/>
      <c r="N4925" s="31"/>
      <c r="O4925" s="31"/>
      <c r="P4925" s="31"/>
      <c r="Q4925" s="31"/>
      <c r="R4925" s="31"/>
    </row>
    <row r="4926" spans="6:18" x14ac:dyDescent="0.25">
      <c r="F4926" s="31"/>
      <c r="G4926" s="31"/>
      <c r="H4926" s="31"/>
      <c r="I4926" s="31"/>
      <c r="J4926" s="31"/>
      <c r="K4926" s="31"/>
      <c r="L4926" s="31"/>
      <c r="M4926" s="31"/>
      <c r="N4926" s="31"/>
      <c r="O4926" s="31"/>
      <c r="P4926" s="31"/>
      <c r="Q4926" s="31"/>
      <c r="R4926" s="31"/>
    </row>
    <row r="4927" spans="6:18" x14ac:dyDescent="0.25">
      <c r="F4927" s="31"/>
      <c r="G4927" s="31"/>
      <c r="H4927" s="31"/>
      <c r="I4927" s="31"/>
      <c r="J4927" s="31"/>
      <c r="K4927" s="31"/>
      <c r="L4927" s="31"/>
      <c r="M4927" s="31"/>
      <c r="N4927" s="31"/>
      <c r="O4927" s="31"/>
      <c r="P4927" s="31"/>
      <c r="Q4927" s="31"/>
      <c r="R4927" s="31"/>
    </row>
    <row r="4928" spans="6:18" x14ac:dyDescent="0.25">
      <c r="F4928" s="31"/>
      <c r="G4928" s="31"/>
      <c r="H4928" s="31"/>
      <c r="I4928" s="31"/>
      <c r="J4928" s="31"/>
      <c r="K4928" s="31"/>
      <c r="L4928" s="31"/>
      <c r="M4928" s="31"/>
      <c r="N4928" s="31"/>
      <c r="O4928" s="31"/>
      <c r="P4928" s="31"/>
      <c r="Q4928" s="31"/>
      <c r="R4928" s="31"/>
    </row>
    <row r="4929" spans="6:18" x14ac:dyDescent="0.25">
      <c r="F4929" s="31"/>
      <c r="G4929" s="31"/>
      <c r="H4929" s="31"/>
      <c r="I4929" s="31"/>
      <c r="J4929" s="31"/>
      <c r="K4929" s="31"/>
      <c r="L4929" s="31"/>
      <c r="M4929" s="31"/>
      <c r="N4929" s="31"/>
      <c r="O4929" s="31"/>
      <c r="P4929" s="31"/>
      <c r="Q4929" s="31"/>
      <c r="R4929" s="31"/>
    </row>
    <row r="4930" spans="6:18" x14ac:dyDescent="0.25">
      <c r="F4930" s="31"/>
      <c r="G4930" s="31"/>
      <c r="H4930" s="31"/>
      <c r="I4930" s="31"/>
      <c r="J4930" s="31"/>
      <c r="K4930" s="31"/>
      <c r="L4930" s="31"/>
      <c r="M4930" s="31"/>
      <c r="N4930" s="31"/>
      <c r="O4930" s="31"/>
      <c r="P4930" s="31"/>
      <c r="Q4930" s="31"/>
      <c r="R4930" s="31"/>
    </row>
    <row r="4931" spans="6:18" x14ac:dyDescent="0.25">
      <c r="F4931" s="31"/>
      <c r="G4931" s="31"/>
      <c r="H4931" s="31"/>
      <c r="I4931" s="31"/>
      <c r="J4931" s="31"/>
      <c r="K4931" s="31"/>
      <c r="L4931" s="31"/>
      <c r="M4931" s="31"/>
      <c r="N4931" s="31"/>
      <c r="O4931" s="31"/>
      <c r="P4931" s="31"/>
      <c r="Q4931" s="31"/>
      <c r="R4931" s="31"/>
    </row>
    <row r="4932" spans="6:18" x14ac:dyDescent="0.25">
      <c r="F4932" s="31"/>
      <c r="G4932" s="31"/>
      <c r="H4932" s="31"/>
      <c r="I4932" s="31"/>
      <c r="J4932" s="31"/>
      <c r="K4932" s="31"/>
      <c r="L4932" s="31"/>
      <c r="M4932" s="31"/>
      <c r="N4932" s="31"/>
      <c r="O4932" s="31"/>
      <c r="P4932" s="31"/>
      <c r="Q4932" s="31"/>
      <c r="R4932" s="31"/>
    </row>
    <row r="4933" spans="6:18" x14ac:dyDescent="0.25">
      <c r="F4933" s="31"/>
      <c r="G4933" s="31"/>
      <c r="H4933" s="31"/>
      <c r="I4933" s="31"/>
      <c r="J4933" s="31"/>
      <c r="K4933" s="31"/>
      <c r="L4933" s="31"/>
      <c r="M4933" s="31"/>
      <c r="N4933" s="31"/>
      <c r="O4933" s="31"/>
      <c r="P4933" s="31"/>
      <c r="Q4933" s="31"/>
      <c r="R4933" s="31"/>
    </row>
    <row r="4934" spans="6:18" x14ac:dyDescent="0.25">
      <c r="F4934" s="31"/>
      <c r="G4934" s="31"/>
      <c r="H4934" s="31"/>
      <c r="I4934" s="31"/>
      <c r="J4934" s="31"/>
      <c r="K4934" s="31"/>
      <c r="L4934" s="31"/>
      <c r="M4934" s="31"/>
      <c r="N4934" s="31"/>
      <c r="O4934" s="31"/>
      <c r="P4934" s="31"/>
      <c r="Q4934" s="31"/>
      <c r="R4934" s="31"/>
    </row>
    <row r="4935" spans="6:18" x14ac:dyDescent="0.25">
      <c r="F4935" s="31"/>
      <c r="G4935" s="31"/>
      <c r="H4935" s="31"/>
      <c r="I4935" s="31"/>
      <c r="J4935" s="31"/>
      <c r="K4935" s="31"/>
      <c r="L4935" s="31"/>
      <c r="M4935" s="31"/>
      <c r="N4935" s="31"/>
      <c r="O4935" s="31"/>
      <c r="P4935" s="31"/>
      <c r="Q4935" s="31"/>
      <c r="R4935" s="31"/>
    </row>
    <row r="4936" spans="6:18" x14ac:dyDescent="0.25">
      <c r="F4936" s="31"/>
      <c r="G4936" s="31"/>
      <c r="H4936" s="31"/>
      <c r="I4936" s="31"/>
      <c r="J4936" s="31"/>
      <c r="K4936" s="31"/>
      <c r="L4936" s="31"/>
      <c r="M4936" s="31"/>
      <c r="N4936" s="31"/>
      <c r="O4936" s="31"/>
      <c r="P4936" s="31"/>
      <c r="Q4936" s="31"/>
      <c r="R4936" s="31"/>
    </row>
    <row r="4937" spans="6:18" x14ac:dyDescent="0.25">
      <c r="F4937" s="31"/>
      <c r="G4937" s="31"/>
      <c r="H4937" s="31"/>
      <c r="I4937" s="31"/>
      <c r="J4937" s="31"/>
      <c r="K4937" s="31"/>
      <c r="L4937" s="31"/>
      <c r="M4937" s="31"/>
      <c r="N4937" s="31"/>
      <c r="O4937" s="31"/>
      <c r="P4937" s="31"/>
      <c r="Q4937" s="31"/>
      <c r="R4937" s="31"/>
    </row>
    <row r="4938" spans="6:18" x14ac:dyDescent="0.25">
      <c r="F4938" s="31"/>
      <c r="G4938" s="31"/>
      <c r="H4938" s="31"/>
      <c r="I4938" s="31"/>
      <c r="J4938" s="31"/>
      <c r="K4938" s="31"/>
      <c r="L4938" s="31"/>
      <c r="M4938" s="31"/>
      <c r="N4938" s="31"/>
      <c r="O4938" s="31"/>
      <c r="P4938" s="31"/>
      <c r="Q4938" s="31"/>
      <c r="R4938" s="31"/>
    </row>
    <row r="4939" spans="6:18" x14ac:dyDescent="0.25">
      <c r="F4939" s="31"/>
      <c r="G4939" s="31"/>
      <c r="H4939" s="31"/>
      <c r="I4939" s="31"/>
      <c r="J4939" s="31"/>
      <c r="K4939" s="31"/>
      <c r="L4939" s="31"/>
      <c r="M4939" s="31"/>
      <c r="N4939" s="31"/>
      <c r="O4939" s="31"/>
      <c r="P4939" s="31"/>
      <c r="Q4939" s="31"/>
      <c r="R4939" s="31"/>
    </row>
    <row r="4940" spans="6:18" x14ac:dyDescent="0.25">
      <c r="F4940" s="31"/>
      <c r="G4940" s="31"/>
      <c r="H4940" s="31"/>
      <c r="I4940" s="31"/>
      <c r="J4940" s="31"/>
      <c r="K4940" s="31"/>
      <c r="L4940" s="31"/>
      <c r="M4940" s="31"/>
      <c r="N4940" s="31"/>
      <c r="O4940" s="31"/>
      <c r="P4940" s="31"/>
      <c r="Q4940" s="31"/>
      <c r="R4940" s="31"/>
    </row>
    <row r="4941" spans="6:18" x14ac:dyDescent="0.25">
      <c r="F4941" s="31"/>
      <c r="G4941" s="31"/>
      <c r="H4941" s="31"/>
      <c r="I4941" s="31"/>
      <c r="J4941" s="31"/>
      <c r="K4941" s="31"/>
      <c r="L4941" s="31"/>
      <c r="M4941" s="31"/>
      <c r="N4941" s="31"/>
      <c r="O4941" s="31"/>
      <c r="P4941" s="31"/>
      <c r="Q4941" s="31"/>
      <c r="R4941" s="31"/>
    </row>
    <row r="4942" spans="6:18" x14ac:dyDescent="0.25">
      <c r="F4942" s="31"/>
      <c r="G4942" s="31"/>
      <c r="H4942" s="31"/>
      <c r="I4942" s="31"/>
      <c r="J4942" s="31"/>
      <c r="K4942" s="31"/>
      <c r="L4942" s="31"/>
      <c r="M4942" s="31"/>
      <c r="N4942" s="31"/>
      <c r="O4942" s="31"/>
      <c r="P4942" s="31"/>
      <c r="Q4942" s="31"/>
      <c r="R4942" s="31"/>
    </row>
    <row r="4943" spans="6:18" x14ac:dyDescent="0.25">
      <c r="F4943" s="31"/>
      <c r="G4943" s="31"/>
      <c r="H4943" s="31"/>
      <c r="I4943" s="31"/>
      <c r="J4943" s="31"/>
      <c r="K4943" s="31"/>
      <c r="L4943" s="31"/>
      <c r="M4943" s="31"/>
      <c r="N4943" s="31"/>
      <c r="O4943" s="31"/>
      <c r="P4943" s="31"/>
      <c r="Q4943" s="31"/>
      <c r="R4943" s="31"/>
    </row>
    <row r="4944" spans="6:18" x14ac:dyDescent="0.25">
      <c r="F4944" s="31"/>
      <c r="G4944" s="31"/>
      <c r="H4944" s="31"/>
      <c r="I4944" s="31"/>
      <c r="J4944" s="31"/>
      <c r="K4944" s="31"/>
      <c r="L4944" s="31"/>
      <c r="M4944" s="31"/>
      <c r="N4944" s="31"/>
      <c r="O4944" s="31"/>
      <c r="P4944" s="31"/>
      <c r="Q4944" s="31"/>
      <c r="R4944" s="31"/>
    </row>
    <row r="4945" spans="6:18" x14ac:dyDescent="0.25">
      <c r="F4945" s="31"/>
      <c r="G4945" s="31"/>
      <c r="H4945" s="31"/>
      <c r="I4945" s="31"/>
      <c r="J4945" s="31"/>
      <c r="K4945" s="31"/>
      <c r="L4945" s="31"/>
      <c r="M4945" s="31"/>
      <c r="N4945" s="31"/>
      <c r="O4945" s="31"/>
      <c r="P4945" s="31"/>
      <c r="Q4945" s="31"/>
      <c r="R4945" s="31"/>
    </row>
    <row r="4946" spans="6:18" x14ac:dyDescent="0.25">
      <c r="F4946" s="31"/>
      <c r="G4946" s="31"/>
      <c r="H4946" s="31"/>
      <c r="I4946" s="31"/>
      <c r="J4946" s="31"/>
      <c r="K4946" s="31"/>
      <c r="L4946" s="31"/>
      <c r="M4946" s="31"/>
      <c r="N4946" s="31"/>
      <c r="O4946" s="31"/>
      <c r="P4946" s="31"/>
      <c r="Q4946" s="31"/>
      <c r="R4946" s="31"/>
    </row>
    <row r="4947" spans="6:18" x14ac:dyDescent="0.25">
      <c r="F4947" s="31"/>
      <c r="G4947" s="31"/>
      <c r="H4947" s="31"/>
      <c r="I4947" s="31"/>
      <c r="J4947" s="31"/>
      <c r="K4947" s="31"/>
      <c r="L4947" s="31"/>
      <c r="M4947" s="31"/>
      <c r="N4947" s="31"/>
      <c r="O4947" s="31"/>
      <c r="P4947" s="31"/>
      <c r="Q4947" s="31"/>
      <c r="R4947" s="31"/>
    </row>
    <row r="4948" spans="6:18" x14ac:dyDescent="0.25">
      <c r="F4948" s="31"/>
      <c r="G4948" s="31"/>
      <c r="H4948" s="31"/>
      <c r="I4948" s="31"/>
      <c r="J4948" s="31"/>
      <c r="K4948" s="31"/>
      <c r="L4948" s="31"/>
      <c r="M4948" s="31"/>
      <c r="N4948" s="31"/>
      <c r="O4948" s="31"/>
      <c r="P4948" s="31"/>
      <c r="Q4948" s="31"/>
      <c r="R4948" s="31"/>
    </row>
    <row r="4949" spans="6:18" x14ac:dyDescent="0.25">
      <c r="F4949" s="31"/>
      <c r="G4949" s="31"/>
      <c r="H4949" s="31"/>
      <c r="I4949" s="31"/>
      <c r="J4949" s="31"/>
      <c r="K4949" s="31"/>
      <c r="L4949" s="31"/>
      <c r="M4949" s="31"/>
      <c r="N4949" s="31"/>
      <c r="O4949" s="31"/>
      <c r="P4949" s="31"/>
      <c r="Q4949" s="31"/>
      <c r="R4949" s="31"/>
    </row>
    <row r="4950" spans="6:18" x14ac:dyDescent="0.25">
      <c r="F4950" s="31"/>
      <c r="G4950" s="31"/>
      <c r="H4950" s="31"/>
      <c r="I4950" s="31"/>
      <c r="J4950" s="31"/>
      <c r="K4950" s="31"/>
      <c r="L4950" s="31"/>
      <c r="M4950" s="31"/>
      <c r="N4950" s="31"/>
      <c r="O4950" s="31"/>
      <c r="P4950" s="31"/>
      <c r="Q4950" s="31"/>
      <c r="R4950" s="31"/>
    </row>
    <row r="4951" spans="6:18" x14ac:dyDescent="0.25">
      <c r="F4951" s="31"/>
      <c r="G4951" s="31"/>
      <c r="H4951" s="31"/>
      <c r="I4951" s="31"/>
      <c r="J4951" s="31"/>
      <c r="K4951" s="31"/>
      <c r="L4951" s="31"/>
      <c r="M4951" s="31"/>
      <c r="N4951" s="31"/>
      <c r="O4951" s="31"/>
      <c r="P4951" s="31"/>
      <c r="Q4951" s="31"/>
      <c r="R4951" s="31"/>
    </row>
    <row r="4952" spans="6:18" x14ac:dyDescent="0.25">
      <c r="F4952" s="31"/>
      <c r="G4952" s="31"/>
      <c r="H4952" s="31"/>
      <c r="I4952" s="31"/>
      <c r="J4952" s="31"/>
      <c r="K4952" s="31"/>
      <c r="L4952" s="31"/>
      <c r="M4952" s="31"/>
      <c r="N4952" s="31"/>
      <c r="O4952" s="31"/>
      <c r="P4952" s="31"/>
      <c r="Q4952" s="31"/>
      <c r="R4952" s="31"/>
    </row>
    <row r="4953" spans="6:18" x14ac:dyDescent="0.25">
      <c r="F4953" s="31"/>
      <c r="G4953" s="31"/>
      <c r="H4953" s="31"/>
      <c r="I4953" s="31"/>
      <c r="J4953" s="31"/>
      <c r="K4953" s="31"/>
      <c r="L4953" s="31"/>
      <c r="M4953" s="31"/>
      <c r="N4953" s="31"/>
      <c r="O4953" s="31"/>
      <c r="P4953" s="31"/>
      <c r="Q4953" s="31"/>
      <c r="R4953" s="31"/>
    </row>
    <row r="4954" spans="6:18" x14ac:dyDescent="0.25">
      <c r="F4954" s="31"/>
      <c r="G4954" s="31"/>
      <c r="H4954" s="31"/>
      <c r="I4954" s="31"/>
      <c r="J4954" s="31"/>
      <c r="K4954" s="31"/>
      <c r="L4954" s="31"/>
      <c r="M4954" s="31"/>
      <c r="N4954" s="31"/>
      <c r="O4954" s="31"/>
      <c r="P4954" s="31"/>
      <c r="Q4954" s="31"/>
      <c r="R4954" s="31"/>
    </row>
    <row r="4955" spans="6:18" x14ac:dyDescent="0.25">
      <c r="F4955" s="31"/>
      <c r="G4955" s="31"/>
      <c r="H4955" s="31"/>
      <c r="I4955" s="31"/>
      <c r="J4955" s="31"/>
      <c r="K4955" s="31"/>
      <c r="L4955" s="31"/>
      <c r="M4955" s="31"/>
      <c r="N4955" s="31"/>
      <c r="O4955" s="31"/>
      <c r="P4955" s="31"/>
      <c r="Q4955" s="31"/>
      <c r="R4955" s="31"/>
    </row>
    <row r="4956" spans="6:18" x14ac:dyDescent="0.25">
      <c r="F4956" s="31"/>
      <c r="G4956" s="31"/>
      <c r="H4956" s="31"/>
      <c r="I4956" s="31"/>
      <c r="J4956" s="31"/>
      <c r="K4956" s="31"/>
      <c r="L4956" s="31"/>
      <c r="M4956" s="31"/>
      <c r="N4956" s="31"/>
      <c r="O4956" s="31"/>
      <c r="P4956" s="31"/>
      <c r="Q4956" s="31"/>
      <c r="R4956" s="31"/>
    </row>
    <row r="4957" spans="6:18" x14ac:dyDescent="0.25">
      <c r="F4957" s="31"/>
      <c r="G4957" s="31"/>
      <c r="H4957" s="31"/>
      <c r="I4957" s="31"/>
      <c r="J4957" s="31"/>
      <c r="K4957" s="31"/>
      <c r="L4957" s="31"/>
      <c r="M4957" s="31"/>
      <c r="N4957" s="31"/>
      <c r="O4957" s="31"/>
      <c r="P4957" s="31"/>
      <c r="Q4957" s="31"/>
      <c r="R4957" s="31"/>
    </row>
    <row r="4958" spans="6:18" x14ac:dyDescent="0.25">
      <c r="F4958" s="31"/>
      <c r="G4958" s="31"/>
      <c r="H4958" s="31"/>
      <c r="I4958" s="31"/>
      <c r="J4958" s="31"/>
      <c r="K4958" s="31"/>
      <c r="L4958" s="31"/>
      <c r="M4958" s="31"/>
      <c r="N4958" s="31"/>
      <c r="O4958" s="31"/>
      <c r="P4958" s="31"/>
      <c r="Q4958" s="31"/>
      <c r="R4958" s="31"/>
    </row>
    <row r="4959" spans="6:18" x14ac:dyDescent="0.25">
      <c r="F4959" s="31"/>
      <c r="G4959" s="31"/>
      <c r="H4959" s="31"/>
      <c r="I4959" s="31"/>
      <c r="J4959" s="31"/>
      <c r="K4959" s="31"/>
      <c r="L4959" s="31"/>
      <c r="M4959" s="31"/>
      <c r="N4959" s="31"/>
      <c r="O4959" s="31"/>
      <c r="P4959" s="31"/>
      <c r="Q4959" s="31"/>
      <c r="R4959" s="31"/>
    </row>
    <row r="4960" spans="6:18" x14ac:dyDescent="0.25">
      <c r="F4960" s="31"/>
      <c r="G4960" s="31"/>
      <c r="H4960" s="31"/>
      <c r="I4960" s="31"/>
      <c r="J4960" s="31"/>
      <c r="K4960" s="31"/>
      <c r="L4960" s="31"/>
      <c r="M4960" s="31"/>
      <c r="N4960" s="31"/>
      <c r="O4960" s="31"/>
      <c r="P4960" s="31"/>
      <c r="Q4960" s="31"/>
      <c r="R4960" s="31"/>
    </row>
    <row r="4961" spans="6:18" x14ac:dyDescent="0.25">
      <c r="F4961" s="31"/>
      <c r="G4961" s="31"/>
      <c r="H4961" s="31"/>
      <c r="I4961" s="31"/>
      <c r="J4961" s="31"/>
      <c r="K4961" s="31"/>
      <c r="L4961" s="31"/>
      <c r="M4961" s="31"/>
      <c r="N4961" s="31"/>
      <c r="O4961" s="31"/>
      <c r="P4961" s="31"/>
      <c r="Q4961" s="31"/>
      <c r="R4961" s="31"/>
    </row>
    <row r="4962" spans="6:18" x14ac:dyDescent="0.25">
      <c r="F4962" s="31"/>
      <c r="G4962" s="31"/>
      <c r="H4962" s="31"/>
      <c r="I4962" s="31"/>
      <c r="J4962" s="31"/>
      <c r="K4962" s="31"/>
      <c r="L4962" s="31"/>
      <c r="M4962" s="31"/>
      <c r="N4962" s="31"/>
      <c r="O4962" s="31"/>
      <c r="P4962" s="31"/>
      <c r="Q4962" s="31"/>
      <c r="R4962" s="31"/>
    </row>
    <row r="4963" spans="6:18" x14ac:dyDescent="0.25">
      <c r="F4963" s="31"/>
      <c r="G4963" s="31"/>
      <c r="H4963" s="31"/>
      <c r="I4963" s="31"/>
      <c r="J4963" s="31"/>
      <c r="K4963" s="31"/>
      <c r="L4963" s="31"/>
      <c r="M4963" s="31"/>
      <c r="N4963" s="31"/>
      <c r="O4963" s="31"/>
      <c r="P4963" s="31"/>
      <c r="Q4963" s="31"/>
      <c r="R4963" s="31"/>
    </row>
    <row r="4964" spans="6:18" x14ac:dyDescent="0.25">
      <c r="F4964" s="31"/>
      <c r="G4964" s="31"/>
      <c r="H4964" s="31"/>
      <c r="I4964" s="31"/>
      <c r="J4964" s="31"/>
      <c r="K4964" s="31"/>
      <c r="L4964" s="31"/>
      <c r="M4964" s="31"/>
      <c r="N4964" s="31"/>
      <c r="O4964" s="31"/>
      <c r="P4964" s="31"/>
      <c r="Q4964" s="31"/>
      <c r="R4964" s="31"/>
    </row>
    <row r="4965" spans="6:18" x14ac:dyDescent="0.25">
      <c r="F4965" s="31"/>
      <c r="G4965" s="31"/>
      <c r="H4965" s="31"/>
      <c r="I4965" s="31"/>
      <c r="J4965" s="31"/>
      <c r="K4965" s="31"/>
      <c r="L4965" s="31"/>
      <c r="M4965" s="31"/>
      <c r="N4965" s="31"/>
      <c r="O4965" s="31"/>
      <c r="P4965" s="31"/>
      <c r="Q4965" s="31"/>
      <c r="R4965" s="31"/>
    </row>
    <row r="4966" spans="6:18" x14ac:dyDescent="0.25">
      <c r="F4966" s="31"/>
      <c r="G4966" s="31"/>
      <c r="H4966" s="31"/>
      <c r="I4966" s="31"/>
      <c r="J4966" s="31"/>
      <c r="K4966" s="31"/>
      <c r="L4966" s="31"/>
      <c r="M4966" s="31"/>
      <c r="N4966" s="31"/>
      <c r="O4966" s="31"/>
      <c r="P4966" s="31"/>
      <c r="Q4966" s="31"/>
      <c r="R4966" s="31"/>
    </row>
    <row r="4967" spans="6:18" x14ac:dyDescent="0.25">
      <c r="F4967" s="31"/>
      <c r="G4967" s="31"/>
      <c r="H4967" s="31"/>
      <c r="I4967" s="31"/>
      <c r="J4967" s="31"/>
      <c r="K4967" s="31"/>
      <c r="L4967" s="31"/>
      <c r="M4967" s="31"/>
      <c r="N4967" s="31"/>
      <c r="O4967" s="31"/>
      <c r="P4967" s="31"/>
      <c r="Q4967" s="31"/>
      <c r="R4967" s="31"/>
    </row>
    <row r="4968" spans="6:18" x14ac:dyDescent="0.25">
      <c r="F4968" s="31"/>
      <c r="G4968" s="31"/>
      <c r="H4968" s="31"/>
      <c r="I4968" s="31"/>
      <c r="J4968" s="31"/>
      <c r="K4968" s="31"/>
      <c r="L4968" s="31"/>
      <c r="M4968" s="31"/>
      <c r="N4968" s="31"/>
      <c r="O4968" s="31"/>
      <c r="P4968" s="31"/>
      <c r="Q4968" s="31"/>
      <c r="R4968" s="31"/>
    </row>
    <row r="4969" spans="6:18" x14ac:dyDescent="0.25">
      <c r="F4969" s="31"/>
      <c r="G4969" s="31"/>
      <c r="H4969" s="31"/>
      <c r="I4969" s="31"/>
      <c r="J4969" s="31"/>
      <c r="K4969" s="31"/>
      <c r="L4969" s="31"/>
      <c r="M4969" s="31"/>
      <c r="N4969" s="31"/>
      <c r="O4969" s="31"/>
      <c r="P4969" s="31"/>
      <c r="Q4969" s="31"/>
      <c r="R4969" s="31"/>
    </row>
    <row r="4970" spans="6:18" x14ac:dyDescent="0.25">
      <c r="F4970" s="31"/>
      <c r="G4970" s="31"/>
      <c r="H4970" s="31"/>
      <c r="I4970" s="31"/>
      <c r="J4970" s="31"/>
      <c r="K4970" s="31"/>
      <c r="L4970" s="31"/>
      <c r="M4970" s="31"/>
      <c r="N4970" s="31"/>
      <c r="O4970" s="31"/>
      <c r="P4970" s="31"/>
      <c r="Q4970" s="31"/>
      <c r="R4970" s="31"/>
    </row>
    <row r="4971" spans="6:18" x14ac:dyDescent="0.25">
      <c r="F4971" s="31"/>
      <c r="G4971" s="31"/>
      <c r="H4971" s="31"/>
      <c r="I4971" s="31"/>
      <c r="J4971" s="31"/>
      <c r="K4971" s="31"/>
      <c r="L4971" s="31"/>
      <c r="M4971" s="31"/>
      <c r="N4971" s="31"/>
      <c r="O4971" s="31"/>
      <c r="P4971" s="31"/>
      <c r="Q4971" s="31"/>
      <c r="R4971" s="31"/>
    </row>
    <row r="4972" spans="6:18" x14ac:dyDescent="0.25">
      <c r="F4972" s="31"/>
      <c r="G4972" s="31"/>
      <c r="H4972" s="31"/>
      <c r="I4972" s="31"/>
      <c r="J4972" s="31"/>
      <c r="K4972" s="31"/>
      <c r="L4972" s="31"/>
      <c r="M4972" s="31"/>
      <c r="N4972" s="31"/>
      <c r="O4972" s="31"/>
      <c r="P4972" s="31"/>
      <c r="Q4972" s="31"/>
      <c r="R4972" s="31"/>
    </row>
    <row r="4973" spans="6:18" x14ac:dyDescent="0.25">
      <c r="F4973" s="31"/>
      <c r="G4973" s="31"/>
      <c r="H4973" s="31"/>
      <c r="I4973" s="31"/>
      <c r="J4973" s="31"/>
      <c r="K4973" s="31"/>
      <c r="L4973" s="31"/>
      <c r="M4973" s="31"/>
      <c r="N4973" s="31"/>
      <c r="O4973" s="31"/>
      <c r="P4973" s="31"/>
      <c r="Q4973" s="31"/>
      <c r="R4973" s="31"/>
    </row>
    <row r="4974" spans="6:18" x14ac:dyDescent="0.25">
      <c r="F4974" s="31"/>
      <c r="G4974" s="31"/>
      <c r="H4974" s="31"/>
      <c r="I4974" s="31"/>
      <c r="J4974" s="31"/>
      <c r="K4974" s="31"/>
      <c r="L4974" s="31"/>
      <c r="M4974" s="31"/>
      <c r="N4974" s="31"/>
      <c r="O4974" s="31"/>
      <c r="P4974" s="31"/>
      <c r="Q4974" s="31"/>
      <c r="R4974" s="31"/>
    </row>
    <row r="4975" spans="6:18" x14ac:dyDescent="0.25">
      <c r="F4975" s="31"/>
      <c r="G4975" s="31"/>
      <c r="H4975" s="31"/>
      <c r="I4975" s="31"/>
      <c r="J4975" s="31"/>
      <c r="K4975" s="31"/>
      <c r="L4975" s="31"/>
      <c r="M4975" s="31"/>
      <c r="N4975" s="31"/>
      <c r="O4975" s="31"/>
      <c r="P4975" s="31"/>
      <c r="Q4975" s="31"/>
      <c r="R4975" s="31"/>
    </row>
    <row r="4976" spans="6:18" x14ac:dyDescent="0.25">
      <c r="F4976" s="31"/>
      <c r="G4976" s="31"/>
      <c r="H4976" s="31"/>
      <c r="I4976" s="31"/>
      <c r="J4976" s="31"/>
      <c r="K4976" s="31"/>
      <c r="L4976" s="31"/>
      <c r="M4976" s="31"/>
      <c r="N4976" s="31"/>
      <c r="O4976" s="31"/>
      <c r="P4976" s="31"/>
      <c r="Q4976" s="31"/>
      <c r="R4976" s="31"/>
    </row>
    <row r="4977" spans="6:18" x14ac:dyDescent="0.25">
      <c r="F4977" s="31"/>
      <c r="G4977" s="31"/>
      <c r="H4977" s="31"/>
      <c r="I4977" s="31"/>
      <c r="J4977" s="31"/>
      <c r="K4977" s="31"/>
      <c r="L4977" s="31"/>
      <c r="M4977" s="31"/>
      <c r="N4977" s="31"/>
      <c r="O4977" s="31"/>
      <c r="P4977" s="31"/>
      <c r="Q4977" s="31"/>
      <c r="R4977" s="31"/>
    </row>
    <row r="4978" spans="6:18" x14ac:dyDescent="0.25">
      <c r="F4978" s="31"/>
      <c r="G4978" s="31"/>
      <c r="H4978" s="31"/>
      <c r="I4978" s="31"/>
      <c r="J4978" s="31"/>
      <c r="K4978" s="31"/>
      <c r="L4978" s="31"/>
      <c r="M4978" s="31"/>
      <c r="N4978" s="31"/>
      <c r="O4978" s="31"/>
      <c r="P4978" s="31"/>
      <c r="Q4978" s="31"/>
      <c r="R4978" s="31"/>
    </row>
    <row r="4979" spans="6:18" x14ac:dyDescent="0.25">
      <c r="F4979" s="31"/>
      <c r="G4979" s="31"/>
      <c r="H4979" s="31"/>
      <c r="I4979" s="31"/>
      <c r="J4979" s="31"/>
      <c r="K4979" s="31"/>
      <c r="L4979" s="31"/>
      <c r="M4979" s="31"/>
      <c r="N4979" s="31"/>
      <c r="O4979" s="31"/>
      <c r="P4979" s="31"/>
      <c r="Q4979" s="31"/>
      <c r="R4979" s="31"/>
    </row>
    <row r="4980" spans="6:18" x14ac:dyDescent="0.25">
      <c r="F4980" s="31"/>
      <c r="G4980" s="31"/>
      <c r="H4980" s="31"/>
      <c r="I4980" s="31"/>
      <c r="J4980" s="31"/>
      <c r="K4980" s="31"/>
      <c r="L4980" s="31"/>
      <c r="M4980" s="31"/>
      <c r="N4980" s="31"/>
      <c r="O4980" s="31"/>
      <c r="P4980" s="31"/>
      <c r="Q4980" s="31"/>
      <c r="R4980" s="31"/>
    </row>
    <row r="4981" spans="6:18" x14ac:dyDescent="0.25">
      <c r="F4981" s="31"/>
      <c r="G4981" s="31"/>
      <c r="H4981" s="31"/>
      <c r="I4981" s="31"/>
      <c r="J4981" s="31"/>
      <c r="K4981" s="31"/>
      <c r="L4981" s="31"/>
      <c r="M4981" s="31"/>
      <c r="N4981" s="31"/>
      <c r="O4981" s="31"/>
      <c r="P4981" s="31"/>
      <c r="Q4981" s="31"/>
      <c r="R4981" s="31"/>
    </row>
    <row r="4982" spans="6:18" x14ac:dyDescent="0.25">
      <c r="F4982" s="31"/>
      <c r="G4982" s="31"/>
      <c r="H4982" s="31"/>
      <c r="I4982" s="31"/>
      <c r="J4982" s="31"/>
      <c r="K4982" s="31"/>
      <c r="L4982" s="31"/>
      <c r="M4982" s="31"/>
      <c r="N4982" s="31"/>
      <c r="O4982" s="31"/>
      <c r="P4982" s="31"/>
      <c r="Q4982" s="31"/>
      <c r="R4982" s="31"/>
    </row>
    <row r="4983" spans="6:18" x14ac:dyDescent="0.25">
      <c r="F4983" s="31"/>
      <c r="G4983" s="31"/>
      <c r="H4983" s="31"/>
      <c r="I4983" s="31"/>
      <c r="J4983" s="31"/>
      <c r="K4983" s="31"/>
      <c r="L4983" s="31"/>
      <c r="M4983" s="31"/>
      <c r="N4983" s="31"/>
      <c r="O4983" s="31"/>
      <c r="P4983" s="31"/>
      <c r="Q4983" s="31"/>
      <c r="R4983" s="31"/>
    </row>
    <row r="4984" spans="6:18" x14ac:dyDescent="0.25">
      <c r="F4984" s="31"/>
      <c r="G4984" s="31"/>
      <c r="H4984" s="31"/>
      <c r="I4984" s="31"/>
      <c r="J4984" s="31"/>
      <c r="K4984" s="31"/>
      <c r="L4984" s="31"/>
      <c r="M4984" s="31"/>
      <c r="N4984" s="31"/>
      <c r="O4984" s="31"/>
      <c r="P4984" s="31"/>
      <c r="Q4984" s="31"/>
      <c r="R4984" s="31"/>
    </row>
    <row r="4985" spans="6:18" x14ac:dyDescent="0.25">
      <c r="F4985" s="31"/>
      <c r="G4985" s="31"/>
      <c r="H4985" s="31"/>
      <c r="I4985" s="31"/>
      <c r="J4985" s="31"/>
      <c r="K4985" s="31"/>
      <c r="L4985" s="31"/>
      <c r="M4985" s="31"/>
      <c r="N4985" s="31"/>
      <c r="O4985" s="31"/>
      <c r="P4985" s="31"/>
      <c r="Q4985" s="31"/>
      <c r="R4985" s="31"/>
    </row>
    <row r="4986" spans="6:18" x14ac:dyDescent="0.25">
      <c r="F4986" s="31"/>
      <c r="G4986" s="31"/>
      <c r="H4986" s="31"/>
      <c r="I4986" s="31"/>
      <c r="J4986" s="31"/>
      <c r="K4986" s="31"/>
      <c r="L4986" s="31"/>
      <c r="M4986" s="31"/>
      <c r="N4986" s="31"/>
      <c r="O4986" s="31"/>
      <c r="P4986" s="31"/>
      <c r="Q4986" s="31"/>
      <c r="R4986" s="31"/>
    </row>
    <row r="4987" spans="6:18" x14ac:dyDescent="0.25">
      <c r="F4987" s="31"/>
      <c r="G4987" s="31"/>
      <c r="H4987" s="31"/>
      <c r="I4987" s="31"/>
      <c r="J4987" s="31"/>
      <c r="K4987" s="31"/>
      <c r="L4987" s="31"/>
      <c r="M4987" s="31"/>
      <c r="N4987" s="31"/>
      <c r="O4987" s="31"/>
      <c r="P4987" s="31"/>
      <c r="Q4987" s="31"/>
      <c r="R4987" s="31"/>
    </row>
    <row r="4988" spans="6:18" x14ac:dyDescent="0.25">
      <c r="F4988" s="31"/>
      <c r="G4988" s="31"/>
      <c r="H4988" s="31"/>
      <c r="I4988" s="31"/>
      <c r="J4988" s="31"/>
      <c r="K4988" s="31"/>
      <c r="L4988" s="31"/>
      <c r="M4988" s="31"/>
      <c r="N4988" s="31"/>
      <c r="O4988" s="31"/>
      <c r="P4988" s="31"/>
      <c r="Q4988" s="31"/>
      <c r="R4988" s="31"/>
    </row>
    <row r="4989" spans="6:18" x14ac:dyDescent="0.25">
      <c r="F4989" s="31"/>
      <c r="G4989" s="31"/>
      <c r="H4989" s="31"/>
      <c r="I4989" s="31"/>
      <c r="J4989" s="31"/>
      <c r="K4989" s="31"/>
      <c r="L4989" s="31"/>
      <c r="M4989" s="31"/>
      <c r="N4989" s="31"/>
      <c r="O4989" s="31"/>
      <c r="P4989" s="31"/>
      <c r="Q4989" s="31"/>
      <c r="R4989" s="31"/>
    </row>
    <row r="4990" spans="6:18" x14ac:dyDescent="0.25">
      <c r="F4990" s="31"/>
      <c r="G4990" s="31"/>
      <c r="H4990" s="31"/>
      <c r="I4990" s="31"/>
      <c r="J4990" s="31"/>
      <c r="K4990" s="31"/>
      <c r="L4990" s="31"/>
      <c r="M4990" s="31"/>
      <c r="N4990" s="31"/>
      <c r="O4990" s="31"/>
      <c r="P4990" s="31"/>
      <c r="Q4990" s="31"/>
      <c r="R4990" s="31"/>
    </row>
    <row r="4991" spans="6:18" x14ac:dyDescent="0.25">
      <c r="F4991" s="31"/>
      <c r="G4991" s="31"/>
      <c r="H4991" s="31"/>
      <c r="I4991" s="31"/>
      <c r="J4991" s="31"/>
      <c r="K4991" s="31"/>
      <c r="L4991" s="31"/>
      <c r="M4991" s="31"/>
      <c r="N4991" s="31"/>
      <c r="O4991" s="31"/>
      <c r="P4991" s="31"/>
      <c r="Q4991" s="31"/>
      <c r="R4991" s="31"/>
    </row>
    <row r="4992" spans="6:18" x14ac:dyDescent="0.25">
      <c r="F4992" s="31"/>
      <c r="G4992" s="31"/>
      <c r="H4992" s="31"/>
      <c r="I4992" s="31"/>
      <c r="J4992" s="31"/>
      <c r="K4992" s="31"/>
      <c r="L4992" s="31"/>
      <c r="M4992" s="31"/>
      <c r="N4992" s="31"/>
      <c r="O4992" s="31"/>
      <c r="P4992" s="31"/>
      <c r="Q4992" s="31"/>
      <c r="R4992" s="31"/>
    </row>
    <row r="4993" spans="6:18" x14ac:dyDescent="0.25">
      <c r="F4993" s="31"/>
      <c r="G4993" s="31"/>
      <c r="H4993" s="31"/>
      <c r="I4993" s="31"/>
      <c r="J4993" s="31"/>
      <c r="K4993" s="31"/>
      <c r="L4993" s="31"/>
      <c r="M4993" s="31"/>
      <c r="N4993" s="31"/>
      <c r="O4993" s="31"/>
      <c r="P4993" s="31"/>
      <c r="Q4993" s="31"/>
      <c r="R4993" s="31"/>
    </row>
    <row r="4994" spans="6:18" x14ac:dyDescent="0.25">
      <c r="F4994" s="31"/>
      <c r="G4994" s="31"/>
      <c r="H4994" s="31"/>
      <c r="I4994" s="31"/>
      <c r="J4994" s="31"/>
      <c r="K4994" s="31"/>
      <c r="L4994" s="31"/>
      <c r="M4994" s="31"/>
      <c r="N4994" s="31"/>
      <c r="O4994" s="31"/>
      <c r="P4994" s="31"/>
      <c r="Q4994" s="31"/>
      <c r="R4994" s="31"/>
    </row>
    <row r="4995" spans="6:18" x14ac:dyDescent="0.25">
      <c r="F4995" s="31"/>
      <c r="G4995" s="31"/>
      <c r="H4995" s="31"/>
      <c r="I4995" s="31"/>
      <c r="J4995" s="31"/>
      <c r="K4995" s="31"/>
      <c r="L4995" s="31"/>
      <c r="M4995" s="31"/>
      <c r="N4995" s="31"/>
      <c r="O4995" s="31"/>
      <c r="P4995" s="31"/>
      <c r="Q4995" s="31"/>
      <c r="R4995" s="31"/>
    </row>
    <row r="4996" spans="6:18" x14ac:dyDescent="0.25">
      <c r="F4996" s="31"/>
      <c r="G4996" s="31"/>
      <c r="H4996" s="31"/>
      <c r="I4996" s="31"/>
      <c r="J4996" s="31"/>
      <c r="K4996" s="31"/>
      <c r="L4996" s="31"/>
      <c r="M4996" s="31"/>
      <c r="N4996" s="31"/>
      <c r="O4996" s="31"/>
      <c r="P4996" s="31"/>
      <c r="Q4996" s="31"/>
      <c r="R4996" s="31"/>
    </row>
    <row r="4997" spans="6:18" x14ac:dyDescent="0.25">
      <c r="F4997" s="31"/>
      <c r="G4997" s="31"/>
      <c r="H4997" s="31"/>
      <c r="I4997" s="31"/>
      <c r="J4997" s="31"/>
      <c r="K4997" s="31"/>
      <c r="L4997" s="31"/>
      <c r="M4997" s="31"/>
      <c r="N4997" s="31"/>
      <c r="O4997" s="31"/>
      <c r="P4997" s="31"/>
      <c r="Q4997" s="31"/>
      <c r="R4997" s="31"/>
    </row>
    <row r="4998" spans="6:18" x14ac:dyDescent="0.25">
      <c r="F4998" s="31"/>
      <c r="G4998" s="31"/>
      <c r="H4998" s="31"/>
      <c r="I4998" s="31"/>
      <c r="J4998" s="31"/>
      <c r="K4998" s="31"/>
      <c r="L4998" s="31"/>
      <c r="M4998" s="31"/>
      <c r="N4998" s="31"/>
      <c r="O4998" s="31"/>
      <c r="P4998" s="31"/>
      <c r="Q4998" s="31"/>
      <c r="R4998" s="31"/>
    </row>
    <row r="4999" spans="6:18" x14ac:dyDescent="0.25">
      <c r="F4999" s="31"/>
      <c r="G4999" s="14"/>
      <c r="H4999" s="14"/>
      <c r="I4999" s="14"/>
      <c r="J4999" s="14"/>
      <c r="K4999" s="14"/>
      <c r="L4999" s="14"/>
      <c r="M4999" s="14"/>
      <c r="N4999" s="14"/>
      <c r="O4999" s="14"/>
      <c r="P4999" s="14"/>
      <c r="Q4999" s="14"/>
      <c r="R4999" s="14"/>
    </row>
    <row r="5000" spans="6:18" x14ac:dyDescent="0.25">
      <c r="F5000" s="31"/>
    </row>
    <row r="5001" spans="6:18" x14ac:dyDescent="0.25">
      <c r="F5001" s="31"/>
    </row>
    <row r="5002" spans="6:18" x14ac:dyDescent="0.25">
      <c r="F5002" s="31"/>
    </row>
    <row r="5003" spans="6:18" x14ac:dyDescent="0.25">
      <c r="F5003" s="31"/>
    </row>
    <row r="5004" spans="6:18" x14ac:dyDescent="0.25">
      <c r="F5004" s="31"/>
    </row>
    <row r="5005" spans="6:18" x14ac:dyDescent="0.25">
      <c r="F5005" s="31"/>
    </row>
    <row r="5006" spans="6:18" x14ac:dyDescent="0.25">
      <c r="F5006" s="31"/>
    </row>
    <row r="5007" spans="6:18" x14ac:dyDescent="0.25">
      <c r="F5007" s="31"/>
    </row>
    <row r="5008" spans="6:18" x14ac:dyDescent="0.25">
      <c r="F5008" s="31"/>
    </row>
    <row r="5009" spans="6:6" x14ac:dyDescent="0.25">
      <c r="F5009" s="31"/>
    </row>
    <row r="5010" spans="6:6" x14ac:dyDescent="0.25">
      <c r="F5010" s="31"/>
    </row>
    <row r="5011" spans="6:6" x14ac:dyDescent="0.25">
      <c r="F5011" s="31"/>
    </row>
    <row r="5012" spans="6:6" x14ac:dyDescent="0.25">
      <c r="F5012" s="31"/>
    </row>
    <row r="5013" spans="6:6" x14ac:dyDescent="0.25">
      <c r="F5013" s="31"/>
    </row>
    <row r="5014" spans="6:6" x14ac:dyDescent="0.25">
      <c r="F5014" s="31"/>
    </row>
    <row r="5015" spans="6:6" x14ac:dyDescent="0.25">
      <c r="F5015" s="31"/>
    </row>
    <row r="5016" spans="6:6" x14ac:dyDescent="0.25">
      <c r="F5016" s="14"/>
    </row>
  </sheetData>
  <mergeCells count="6">
    <mergeCell ref="AD11:AF11"/>
    <mergeCell ref="G11:N11"/>
    <mergeCell ref="P11:R11"/>
    <mergeCell ref="F7:R9"/>
    <mergeCell ref="B17:D27"/>
    <mergeCell ref="U11:AB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I5017"/>
  <sheetViews>
    <sheetView topLeftCell="H1" zoomScale="80" zoomScaleNormal="80" workbookViewId="0">
      <selection activeCell="I13" sqref="I13"/>
    </sheetView>
  </sheetViews>
  <sheetFormatPr defaultColWidth="9.33203125" defaultRowHeight="13.2" x14ac:dyDescent="0.25"/>
  <cols>
    <col min="1" max="1" width="4.6640625" style="4" customWidth="1"/>
    <col min="2" max="4" width="9.33203125" style="4"/>
    <col min="5" max="5" width="4.6640625" style="4" customWidth="1"/>
    <col min="6" max="6" width="22.6640625" style="4" customWidth="1"/>
    <col min="7" max="7" width="14" style="4" customWidth="1"/>
    <col min="8" max="8" width="8.44140625" style="4" bestFit="1" customWidth="1"/>
    <col min="9" max="9" width="7.6640625" style="4" bestFit="1" customWidth="1"/>
    <col min="10" max="10" width="12" style="4" bestFit="1" customWidth="1"/>
    <col min="11" max="11" width="9.33203125" style="4" bestFit="1" customWidth="1"/>
    <col min="12" max="12" width="8" style="4" bestFit="1" customWidth="1"/>
    <col min="13" max="13" width="7.44140625" style="4" bestFit="1" customWidth="1"/>
    <col min="14" max="14" width="12" style="4" bestFit="1" customWidth="1"/>
    <col min="15" max="15" width="9.33203125" style="4" bestFit="1" customWidth="1"/>
    <col min="16" max="17" width="7.6640625" style="4" bestFit="1" customWidth="1"/>
    <col min="18" max="18" width="12" style="4" bestFit="1" customWidth="1"/>
    <col min="19" max="20" width="9.33203125" style="4" bestFit="1" customWidth="1"/>
    <col min="21" max="21" width="7.6640625" style="4" bestFit="1" customWidth="1"/>
    <col min="22" max="22" width="12" style="4" bestFit="1" customWidth="1"/>
    <col min="23" max="23" width="9.33203125" style="4"/>
    <col min="24" max="24" width="29.44140625" style="4" bestFit="1" customWidth="1"/>
    <col min="25" max="16384" width="9.33203125" style="4"/>
  </cols>
  <sheetData>
    <row r="2" spans="2:35" ht="29.4" x14ac:dyDescent="0.45">
      <c r="F2" s="2" t="s">
        <v>144</v>
      </c>
    </row>
    <row r="3" spans="2:35" ht="15" x14ac:dyDescent="0.25">
      <c r="F3" s="3" t="str">
        <f>UPFRONTS!F4</f>
        <v>ALTA PLANNING + DESIGN</v>
      </c>
    </row>
    <row r="4" spans="2:35" ht="15" x14ac:dyDescent="0.25">
      <c r="F4" s="3" t="str">
        <f>UPFRONTS!F5</f>
        <v>2022 RAISE GRANT</v>
      </c>
    </row>
    <row r="5" spans="2:35" ht="13.8" x14ac:dyDescent="0.25">
      <c r="F5" s="1"/>
    </row>
    <row r="6" spans="2:35" x14ac:dyDescent="0.25">
      <c r="F6" s="5" t="s">
        <v>148</v>
      </c>
    </row>
    <row r="7" spans="2:35" x14ac:dyDescent="0.25">
      <c r="F7" s="532" t="s">
        <v>756</v>
      </c>
      <c r="G7" s="532"/>
      <c r="H7" s="532"/>
      <c r="I7" s="532"/>
      <c r="J7" s="532"/>
      <c r="K7" s="532"/>
      <c r="L7" s="532"/>
      <c r="M7" s="532"/>
      <c r="N7" s="532"/>
      <c r="O7" s="532"/>
      <c r="P7" s="532"/>
      <c r="Q7" s="532"/>
      <c r="R7" s="532"/>
      <c r="S7" s="532"/>
      <c r="T7" s="532"/>
      <c r="U7" s="532"/>
      <c r="V7" s="532"/>
    </row>
    <row r="8" spans="2:35" x14ac:dyDescent="0.25">
      <c r="F8" s="532"/>
      <c r="G8" s="532"/>
      <c r="H8" s="532"/>
      <c r="I8" s="532"/>
      <c r="J8" s="532"/>
      <c r="K8" s="532"/>
      <c r="L8" s="532"/>
      <c r="M8" s="532"/>
      <c r="N8" s="532"/>
      <c r="O8" s="532"/>
      <c r="P8" s="532"/>
      <c r="Q8" s="532"/>
      <c r="R8" s="532"/>
      <c r="S8" s="532"/>
      <c r="T8" s="532"/>
      <c r="U8" s="532"/>
      <c r="V8" s="532"/>
      <c r="X8" s="9"/>
    </row>
    <row r="9" spans="2:35" x14ac:dyDescent="0.25">
      <c r="F9" s="532"/>
      <c r="G9" s="532"/>
      <c r="H9" s="532"/>
      <c r="I9" s="532"/>
      <c r="J9" s="532"/>
      <c r="K9" s="532"/>
      <c r="L9" s="532"/>
      <c r="M9" s="532"/>
      <c r="N9" s="532"/>
      <c r="O9" s="532"/>
      <c r="P9" s="532"/>
      <c r="Q9" s="532"/>
      <c r="R9" s="532"/>
      <c r="S9" s="532"/>
      <c r="T9" s="532"/>
      <c r="U9" s="532"/>
      <c r="V9" s="532"/>
      <c r="Y9" s="184"/>
      <c r="Z9" s="184"/>
      <c r="AA9" s="184"/>
      <c r="AB9" s="184"/>
      <c r="AC9" s="184"/>
      <c r="AD9" s="184"/>
      <c r="AE9" s="184"/>
      <c r="AF9" s="184"/>
      <c r="AG9" s="184"/>
      <c r="AH9" s="184"/>
      <c r="AI9" s="184"/>
    </row>
    <row r="10" spans="2:35" x14ac:dyDescent="0.25">
      <c r="F10" s="20">
        <f>COUNTA(F14:F5016)+13</f>
        <v>76</v>
      </c>
      <c r="H10" s="9"/>
      <c r="I10" s="9"/>
      <c r="J10" s="9"/>
      <c r="K10" s="9"/>
      <c r="L10" s="9"/>
      <c r="M10" s="9"/>
      <c r="N10" s="9"/>
      <c r="O10" s="9"/>
      <c r="P10" s="9"/>
      <c r="Q10" s="9"/>
      <c r="R10" s="9"/>
      <c r="S10" s="9"/>
      <c r="T10" s="9"/>
      <c r="U10" s="9"/>
    </row>
    <row r="11" spans="2:35" x14ac:dyDescent="0.25">
      <c r="F11" s="26"/>
      <c r="G11" s="536">
        <v>2015</v>
      </c>
      <c r="H11" s="537"/>
      <c r="I11" s="537"/>
      <c r="J11" s="538"/>
      <c r="K11" s="533">
        <v>2025</v>
      </c>
      <c r="L11" s="534"/>
      <c r="M11" s="534"/>
      <c r="N11" s="535"/>
      <c r="O11" s="533">
        <v>2035</v>
      </c>
      <c r="P11" s="534"/>
      <c r="Q11" s="534"/>
      <c r="R11" s="535"/>
      <c r="S11" s="533">
        <v>2045</v>
      </c>
      <c r="T11" s="534"/>
      <c r="U11" s="534"/>
      <c r="V11" s="535"/>
    </row>
    <row r="12" spans="2:35" x14ac:dyDescent="0.25">
      <c r="F12" s="38" t="s">
        <v>146</v>
      </c>
      <c r="G12" s="39" t="s">
        <v>139</v>
      </c>
      <c r="H12" s="37" t="s">
        <v>135</v>
      </c>
      <c r="I12" s="37" t="s">
        <v>145</v>
      </c>
      <c r="J12" s="40" t="s">
        <v>142</v>
      </c>
      <c r="K12" s="39" t="s">
        <v>139</v>
      </c>
      <c r="L12" s="37" t="s">
        <v>135</v>
      </c>
      <c r="M12" s="37" t="s">
        <v>145</v>
      </c>
      <c r="N12" s="40" t="s">
        <v>142</v>
      </c>
      <c r="O12" s="39" t="s">
        <v>139</v>
      </c>
      <c r="P12" s="37" t="s">
        <v>135</v>
      </c>
      <c r="Q12" s="37" t="s">
        <v>145</v>
      </c>
      <c r="R12" s="40" t="s">
        <v>142</v>
      </c>
      <c r="S12" s="39" t="s">
        <v>139</v>
      </c>
      <c r="T12" s="37" t="s">
        <v>135</v>
      </c>
      <c r="U12" s="37" t="s">
        <v>145</v>
      </c>
      <c r="V12" s="40" t="s">
        <v>142</v>
      </c>
      <c r="Y12" s="186"/>
      <c r="Z12" s="187"/>
      <c r="AA12" s="187"/>
      <c r="AB12" s="188"/>
      <c r="AC12" s="188"/>
      <c r="AD12" s="189"/>
      <c r="AE12" s="188"/>
      <c r="AF12" s="188"/>
      <c r="AG12" s="188"/>
    </row>
    <row r="13" spans="2:35" x14ac:dyDescent="0.25">
      <c r="F13" s="27" t="s">
        <v>130</v>
      </c>
      <c r="G13" s="126">
        <f>SUM(G15:G181)</f>
        <v>19408</v>
      </c>
      <c r="H13" s="126">
        <f t="shared" ref="H13:T13" si="0">SUM(H15:H181)</f>
        <v>11566</v>
      </c>
      <c r="I13" s="126">
        <f t="shared" si="0"/>
        <v>2873</v>
      </c>
      <c r="J13" s="126">
        <f t="shared" si="0"/>
        <v>1392</v>
      </c>
      <c r="K13" s="126">
        <f t="shared" si="0"/>
        <v>0</v>
      </c>
      <c r="L13" s="126">
        <f t="shared" si="0"/>
        <v>0</v>
      </c>
      <c r="M13" s="126">
        <f t="shared" si="0"/>
        <v>0</v>
      </c>
      <c r="N13" s="126">
        <f t="shared" si="0"/>
        <v>0</v>
      </c>
      <c r="O13" s="126">
        <f t="shared" si="0"/>
        <v>0</v>
      </c>
      <c r="P13" s="126">
        <f t="shared" si="0"/>
        <v>0</v>
      </c>
      <c r="Q13" s="126">
        <f t="shared" si="0"/>
        <v>0</v>
      </c>
      <c r="R13" s="126">
        <f t="shared" si="0"/>
        <v>0</v>
      </c>
      <c r="S13" s="126">
        <f t="shared" si="0"/>
        <v>30038</v>
      </c>
      <c r="T13" s="126">
        <f t="shared" si="0"/>
        <v>14862</v>
      </c>
      <c r="U13" s="126">
        <v>2093</v>
      </c>
      <c r="V13" s="126">
        <v>374</v>
      </c>
      <c r="Y13" s="186"/>
      <c r="Z13" s="190"/>
      <c r="AA13" s="190"/>
      <c r="AB13" s="186"/>
      <c r="AC13" s="186"/>
      <c r="AD13" s="186"/>
      <c r="AE13" s="186"/>
      <c r="AF13" s="186"/>
      <c r="AG13" s="186"/>
    </row>
    <row r="14" spans="2:35" ht="1.5" customHeight="1" x14ac:dyDescent="0.3">
      <c r="B14" s="122"/>
      <c r="C14" s="122"/>
      <c r="D14" s="122"/>
      <c r="F14" s="22">
        <v>0</v>
      </c>
      <c r="G14" s="24">
        <v>0</v>
      </c>
      <c r="H14" s="24">
        <v>0</v>
      </c>
      <c r="I14" s="13">
        <v>0</v>
      </c>
      <c r="J14" s="32">
        <v>0</v>
      </c>
      <c r="K14" s="34">
        <v>0</v>
      </c>
      <c r="L14" s="34">
        <v>0</v>
      </c>
      <c r="M14" s="34">
        <v>0</v>
      </c>
      <c r="N14" s="34">
        <v>0</v>
      </c>
      <c r="O14">
        <v>449</v>
      </c>
      <c r="P14" s="34">
        <v>0</v>
      </c>
      <c r="Q14" s="34">
        <v>0</v>
      </c>
      <c r="R14" s="34">
        <v>0</v>
      </c>
      <c r="S14" s="24">
        <v>0</v>
      </c>
      <c r="T14" s="24">
        <v>0</v>
      </c>
      <c r="U14" s="34">
        <v>0</v>
      </c>
      <c r="V14" s="8">
        <v>0</v>
      </c>
    </row>
    <row r="15" spans="2:35" ht="14.4" x14ac:dyDescent="0.3">
      <c r="B15" s="488" t="s">
        <v>147</v>
      </c>
      <c r="C15" s="488"/>
      <c r="D15" s="488"/>
      <c r="F15">
        <v>42</v>
      </c>
      <c r="G15">
        <v>897</v>
      </c>
      <c r="H15">
        <v>190</v>
      </c>
      <c r="I15">
        <v>0</v>
      </c>
      <c r="J15">
        <v>0</v>
      </c>
      <c r="K15"/>
      <c r="L15"/>
      <c r="M15"/>
      <c r="N15"/>
      <c r="O15"/>
      <c r="P15"/>
      <c r="Q15"/>
      <c r="R15"/>
      <c r="S15">
        <v>1282</v>
      </c>
      <c r="T15">
        <v>0</v>
      </c>
      <c r="U15"/>
      <c r="V15"/>
      <c r="Y15" s="191"/>
      <c r="Z15" s="192"/>
      <c r="AA15" s="192"/>
      <c r="AB15" s="192"/>
      <c r="AC15" s="193"/>
      <c r="AD15" s="193"/>
      <c r="AE15" s="193"/>
      <c r="AF15" s="193"/>
      <c r="AG15" s="193"/>
    </row>
    <row r="16" spans="2:35" ht="14.4" x14ac:dyDescent="0.3">
      <c r="B16" s="488"/>
      <c r="C16" s="488"/>
      <c r="D16" s="488"/>
      <c r="F16">
        <v>293</v>
      </c>
      <c r="G16">
        <v>760</v>
      </c>
      <c r="H16">
        <v>5</v>
      </c>
      <c r="I16">
        <v>0</v>
      </c>
      <c r="J16">
        <v>0</v>
      </c>
      <c r="K16"/>
      <c r="L16"/>
      <c r="M16"/>
      <c r="N16"/>
      <c r="O16"/>
      <c r="P16"/>
      <c r="Q16"/>
      <c r="R16"/>
      <c r="S16">
        <v>1143</v>
      </c>
      <c r="T16">
        <v>21</v>
      </c>
      <c r="U16"/>
      <c r="V16"/>
      <c r="Y16" s="191"/>
      <c r="Z16" s="192"/>
      <c r="AA16" s="192"/>
      <c r="AB16" s="192"/>
      <c r="AC16" s="193"/>
      <c r="AD16" s="193"/>
      <c r="AE16" s="193"/>
      <c r="AF16" s="193"/>
      <c r="AG16" s="193"/>
    </row>
    <row r="17" spans="2:33" ht="14.4" x14ac:dyDescent="0.3">
      <c r="B17" s="488"/>
      <c r="C17" s="488"/>
      <c r="D17" s="488"/>
      <c r="F17">
        <v>292</v>
      </c>
      <c r="G17">
        <v>23</v>
      </c>
      <c r="H17">
        <v>162</v>
      </c>
      <c r="I17">
        <v>0</v>
      </c>
      <c r="J17">
        <v>0</v>
      </c>
      <c r="K17"/>
      <c r="L17"/>
      <c r="M17"/>
      <c r="N17"/>
      <c r="O17"/>
      <c r="P17"/>
      <c r="Q17"/>
      <c r="R17"/>
      <c r="S17">
        <v>36</v>
      </c>
      <c r="T17">
        <v>233</v>
      </c>
      <c r="U17"/>
      <c r="V17"/>
      <c r="X17" s="4" t="s">
        <v>800</v>
      </c>
      <c r="Y17" s="191"/>
      <c r="Z17" s="192"/>
      <c r="AA17" s="192"/>
      <c r="AB17" s="192"/>
      <c r="AC17" s="193"/>
      <c r="AD17" s="193"/>
      <c r="AE17" s="193"/>
      <c r="AF17" s="193"/>
      <c r="AG17" s="193"/>
    </row>
    <row r="18" spans="2:33" ht="14.4" x14ac:dyDescent="0.3">
      <c r="B18" s="488"/>
      <c r="C18" s="488"/>
      <c r="D18" s="488"/>
      <c r="F18">
        <v>291</v>
      </c>
      <c r="G18">
        <v>101</v>
      </c>
      <c r="H18">
        <v>303</v>
      </c>
      <c r="I18">
        <v>26</v>
      </c>
      <c r="J18">
        <v>0</v>
      </c>
      <c r="K18"/>
      <c r="L18"/>
      <c r="M18"/>
      <c r="N18"/>
      <c r="O18"/>
      <c r="P18"/>
      <c r="Q18"/>
      <c r="R18"/>
      <c r="S18">
        <v>325</v>
      </c>
      <c r="T18">
        <v>648</v>
      </c>
      <c r="U18"/>
      <c r="V18"/>
      <c r="X18" s="4" t="s">
        <v>801</v>
      </c>
      <c r="Y18" s="191"/>
      <c r="Z18" s="192"/>
      <c r="AA18" s="192"/>
      <c r="AB18" s="192"/>
      <c r="AC18" s="193"/>
      <c r="AD18" s="193"/>
      <c r="AE18" s="193"/>
      <c r="AF18" s="193"/>
      <c r="AG18" s="193"/>
    </row>
    <row r="19" spans="2:33" ht="14.4" x14ac:dyDescent="0.3">
      <c r="B19" s="488"/>
      <c r="C19" s="488"/>
      <c r="D19" s="488"/>
      <c r="F19">
        <v>288</v>
      </c>
      <c r="G19">
        <v>1624</v>
      </c>
      <c r="H19">
        <v>1135</v>
      </c>
      <c r="I19">
        <v>322</v>
      </c>
      <c r="J19">
        <v>0</v>
      </c>
      <c r="K19"/>
      <c r="L19"/>
      <c r="M19"/>
      <c r="N19"/>
      <c r="O19"/>
      <c r="P19"/>
      <c r="Q19"/>
      <c r="R19"/>
      <c r="S19">
        <v>2104</v>
      </c>
      <c r="T19">
        <v>427</v>
      </c>
      <c r="U19"/>
      <c r="V19"/>
    </row>
    <row r="20" spans="2:33" ht="14.4" x14ac:dyDescent="0.3">
      <c r="B20" s="488"/>
      <c r="C20" s="488"/>
      <c r="D20" s="488"/>
      <c r="F20">
        <v>316</v>
      </c>
      <c r="G20">
        <v>481</v>
      </c>
      <c r="H20">
        <v>4</v>
      </c>
      <c r="I20">
        <v>0</v>
      </c>
      <c r="J20">
        <v>0</v>
      </c>
      <c r="K20"/>
      <c r="L20"/>
      <c r="M20"/>
      <c r="N20"/>
      <c r="O20"/>
      <c r="P20"/>
      <c r="Q20"/>
      <c r="R20"/>
      <c r="S20">
        <v>628</v>
      </c>
      <c r="T20">
        <v>10</v>
      </c>
      <c r="U20"/>
      <c r="V20"/>
      <c r="Z20" s="184"/>
      <c r="AA20" s="184"/>
      <c r="AB20" s="184"/>
      <c r="AC20" s="184"/>
      <c r="AD20" s="184"/>
    </row>
    <row r="21" spans="2:33" ht="14.4" x14ac:dyDescent="0.3">
      <c r="B21" s="488"/>
      <c r="C21" s="488"/>
      <c r="D21" s="488"/>
      <c r="F21">
        <v>285</v>
      </c>
      <c r="G21">
        <v>1542</v>
      </c>
      <c r="H21">
        <v>174</v>
      </c>
      <c r="I21">
        <v>0</v>
      </c>
      <c r="J21">
        <v>0</v>
      </c>
      <c r="K21"/>
      <c r="L21"/>
      <c r="M21"/>
      <c r="N21"/>
      <c r="O21"/>
      <c r="P21"/>
      <c r="Q21"/>
      <c r="R21"/>
      <c r="S21">
        <v>2011</v>
      </c>
      <c r="T21">
        <v>398</v>
      </c>
      <c r="U21"/>
      <c r="V21"/>
    </row>
    <row r="22" spans="2:33" ht="14.4" x14ac:dyDescent="0.3">
      <c r="B22" s="488"/>
      <c r="C22" s="488"/>
      <c r="D22" s="488"/>
      <c r="F22">
        <v>286</v>
      </c>
      <c r="G22">
        <v>812</v>
      </c>
      <c r="H22">
        <v>106</v>
      </c>
      <c r="I22">
        <v>21</v>
      </c>
      <c r="J22">
        <v>0</v>
      </c>
      <c r="K22"/>
      <c r="L22"/>
      <c r="M22"/>
      <c r="N22"/>
      <c r="O22"/>
      <c r="P22"/>
      <c r="Q22"/>
      <c r="R22"/>
      <c r="S22">
        <v>1049</v>
      </c>
      <c r="T22">
        <v>126</v>
      </c>
      <c r="U22"/>
      <c r="V22"/>
      <c r="Z22" s="184"/>
      <c r="AA22" s="184"/>
      <c r="AB22" s="184"/>
      <c r="AC22" s="184"/>
    </row>
    <row r="23" spans="2:33" ht="14.4" x14ac:dyDescent="0.3">
      <c r="B23" s="488"/>
      <c r="C23" s="488"/>
      <c r="D23" s="488"/>
      <c r="F23">
        <v>294</v>
      </c>
      <c r="G23">
        <v>696</v>
      </c>
      <c r="H23">
        <v>70</v>
      </c>
      <c r="I23">
        <v>0</v>
      </c>
      <c r="J23">
        <v>0</v>
      </c>
      <c r="K23"/>
      <c r="L23"/>
      <c r="M23"/>
      <c r="N23"/>
      <c r="O23"/>
      <c r="P23"/>
      <c r="Q23"/>
      <c r="R23"/>
      <c r="S23">
        <v>823</v>
      </c>
      <c r="T23">
        <v>22</v>
      </c>
      <c r="U23"/>
      <c r="V23"/>
      <c r="Z23" s="184"/>
      <c r="AA23" s="184"/>
      <c r="AB23" s="184"/>
      <c r="AC23" s="184"/>
    </row>
    <row r="24" spans="2:33" ht="14.4" x14ac:dyDescent="0.3">
      <c r="B24" s="488"/>
      <c r="C24" s="488"/>
      <c r="D24" s="488"/>
      <c r="F24">
        <v>308</v>
      </c>
      <c r="G24">
        <v>317</v>
      </c>
      <c r="H24">
        <v>5</v>
      </c>
      <c r="I24">
        <v>0</v>
      </c>
      <c r="J24">
        <v>0</v>
      </c>
      <c r="K24"/>
      <c r="L24"/>
      <c r="M24"/>
      <c r="N24"/>
      <c r="O24"/>
      <c r="P24"/>
      <c r="Q24"/>
      <c r="R24"/>
      <c r="S24">
        <v>392</v>
      </c>
      <c r="T24">
        <v>0</v>
      </c>
      <c r="U24"/>
      <c r="V24"/>
      <c r="Z24" s="194"/>
      <c r="AA24" s="194"/>
      <c r="AB24" s="184"/>
      <c r="AC24" s="184"/>
    </row>
    <row r="25" spans="2:33" ht="14.4" x14ac:dyDescent="0.3">
      <c r="B25" s="488"/>
      <c r="C25" s="488"/>
      <c r="D25" s="488"/>
      <c r="F25">
        <v>225</v>
      </c>
      <c r="G25">
        <v>1032</v>
      </c>
      <c r="H25">
        <v>52</v>
      </c>
      <c r="I25">
        <v>0</v>
      </c>
      <c r="J25">
        <v>0</v>
      </c>
      <c r="K25"/>
      <c r="L25"/>
      <c r="M25"/>
      <c r="N25"/>
      <c r="O25"/>
      <c r="P25"/>
      <c r="Q25"/>
      <c r="R25"/>
      <c r="S25">
        <v>1561</v>
      </c>
      <c r="T25">
        <v>110</v>
      </c>
      <c r="U25"/>
      <c r="V25"/>
      <c r="Z25" s="184"/>
      <c r="AA25" s="184"/>
      <c r="AB25" s="184"/>
      <c r="AC25" s="184"/>
    </row>
    <row r="26" spans="2:33" ht="14.4" x14ac:dyDescent="0.3">
      <c r="B26" s="488"/>
      <c r="C26" s="488"/>
      <c r="D26" s="488"/>
      <c r="F26">
        <v>359</v>
      </c>
      <c r="G26">
        <v>724</v>
      </c>
      <c r="H26">
        <v>59</v>
      </c>
      <c r="I26">
        <v>0</v>
      </c>
      <c r="J26">
        <v>0</v>
      </c>
      <c r="K26"/>
      <c r="L26"/>
      <c r="M26"/>
      <c r="N26"/>
      <c r="O26"/>
      <c r="P26"/>
      <c r="Q26"/>
      <c r="R26"/>
      <c r="S26">
        <v>1111</v>
      </c>
      <c r="T26">
        <v>28</v>
      </c>
      <c r="U26"/>
      <c r="V26"/>
      <c r="Z26" s="184"/>
      <c r="AA26" s="184"/>
      <c r="AB26" s="184"/>
      <c r="AC26" s="184"/>
    </row>
    <row r="27" spans="2:33" ht="14.4" x14ac:dyDescent="0.3">
      <c r="B27" s="488"/>
      <c r="C27" s="488"/>
      <c r="D27" s="488"/>
      <c r="F27">
        <v>361</v>
      </c>
      <c r="G27">
        <v>85</v>
      </c>
      <c r="H27">
        <v>16</v>
      </c>
      <c r="I27">
        <v>0</v>
      </c>
      <c r="J27">
        <v>0</v>
      </c>
      <c r="K27"/>
      <c r="L27"/>
      <c r="M27"/>
      <c r="N27"/>
      <c r="O27"/>
      <c r="P27"/>
      <c r="Q27"/>
      <c r="R27"/>
      <c r="S27">
        <v>106</v>
      </c>
      <c r="T27">
        <v>25</v>
      </c>
      <c r="U27"/>
      <c r="V27"/>
      <c r="Z27" s="184"/>
      <c r="AA27" s="184"/>
      <c r="AB27" s="184"/>
      <c r="AC27" s="184"/>
    </row>
    <row r="28" spans="2:33" ht="14.4" x14ac:dyDescent="0.3">
      <c r="F28">
        <v>362</v>
      </c>
      <c r="G28">
        <v>404</v>
      </c>
      <c r="H28">
        <v>237</v>
      </c>
      <c r="I28">
        <v>0</v>
      </c>
      <c r="J28">
        <v>0</v>
      </c>
      <c r="K28"/>
      <c r="L28"/>
      <c r="M28"/>
      <c r="N28"/>
      <c r="O28"/>
      <c r="P28"/>
      <c r="Q28"/>
      <c r="R28"/>
      <c r="S28">
        <v>563</v>
      </c>
      <c r="T28">
        <v>647</v>
      </c>
      <c r="U28"/>
      <c r="V28"/>
      <c r="Z28" s="184"/>
      <c r="AA28" s="184"/>
      <c r="AB28" s="184"/>
      <c r="AC28" s="184"/>
    </row>
    <row r="29" spans="2:33" ht="14.4" x14ac:dyDescent="0.3">
      <c r="F29">
        <v>363</v>
      </c>
      <c r="G29">
        <v>514</v>
      </c>
      <c r="H29">
        <v>0</v>
      </c>
      <c r="I29">
        <v>0</v>
      </c>
      <c r="J29">
        <v>0</v>
      </c>
      <c r="K29"/>
      <c r="L29"/>
      <c r="M29"/>
      <c r="N29"/>
      <c r="O29"/>
      <c r="P29"/>
      <c r="Q29"/>
      <c r="R29"/>
      <c r="S29">
        <v>756</v>
      </c>
      <c r="T29">
        <v>0</v>
      </c>
      <c r="U29"/>
      <c r="V29"/>
      <c r="Y29" s="184"/>
      <c r="Z29" s="184"/>
      <c r="AA29" s="184"/>
      <c r="AB29" s="184"/>
      <c r="AC29" s="184"/>
    </row>
    <row r="30" spans="2:33" ht="14.4" x14ac:dyDescent="0.3">
      <c r="F30">
        <v>300</v>
      </c>
      <c r="G30">
        <v>198</v>
      </c>
      <c r="H30">
        <v>114</v>
      </c>
      <c r="I30">
        <v>0</v>
      </c>
      <c r="J30">
        <v>0</v>
      </c>
      <c r="K30"/>
      <c r="L30"/>
      <c r="M30"/>
      <c r="N30"/>
      <c r="O30"/>
      <c r="P30"/>
      <c r="Q30"/>
      <c r="R30"/>
      <c r="S30">
        <v>253</v>
      </c>
      <c r="T30">
        <v>261</v>
      </c>
      <c r="U30"/>
      <c r="V30"/>
      <c r="Z30" s="184"/>
      <c r="AA30" s="184"/>
      <c r="AB30" s="184"/>
      <c r="AC30" s="184"/>
    </row>
    <row r="31" spans="2:33" ht="14.4" x14ac:dyDescent="0.3">
      <c r="F31">
        <v>330</v>
      </c>
      <c r="G31">
        <v>259</v>
      </c>
      <c r="H31">
        <v>20</v>
      </c>
      <c r="I31">
        <v>0</v>
      </c>
      <c r="J31">
        <v>0</v>
      </c>
      <c r="K31"/>
      <c r="L31"/>
      <c r="M31"/>
      <c r="N31"/>
      <c r="O31"/>
      <c r="P31"/>
      <c r="Q31"/>
      <c r="R31"/>
      <c r="S31">
        <v>599</v>
      </c>
      <c r="T31">
        <v>16</v>
      </c>
      <c r="U31"/>
      <c r="V31"/>
      <c r="Y31" s="184"/>
      <c r="Z31" s="184"/>
      <c r="AA31" s="184"/>
      <c r="AB31" s="184"/>
      <c r="AC31" s="184"/>
    </row>
    <row r="32" spans="2:33" ht="14.4" x14ac:dyDescent="0.3">
      <c r="F32">
        <v>296</v>
      </c>
      <c r="G32">
        <v>511</v>
      </c>
      <c r="H32">
        <v>9</v>
      </c>
      <c r="I32">
        <v>0</v>
      </c>
      <c r="J32">
        <v>0</v>
      </c>
      <c r="K32"/>
      <c r="L32"/>
      <c r="M32"/>
      <c r="N32"/>
      <c r="O32"/>
      <c r="P32"/>
      <c r="Q32"/>
      <c r="R32"/>
      <c r="S32">
        <v>767</v>
      </c>
      <c r="T32">
        <v>73</v>
      </c>
      <c r="U32"/>
      <c r="V32"/>
      <c r="Z32" s="184"/>
      <c r="AA32" s="184"/>
      <c r="AB32" s="184"/>
      <c r="AC32" s="184"/>
    </row>
    <row r="33" spans="6:29" ht="14.4" x14ac:dyDescent="0.3">
      <c r="F33">
        <v>295</v>
      </c>
      <c r="G33">
        <v>324</v>
      </c>
      <c r="H33">
        <v>35</v>
      </c>
      <c r="I33">
        <v>0</v>
      </c>
      <c r="J33">
        <v>0</v>
      </c>
      <c r="K33"/>
      <c r="L33"/>
      <c r="M33"/>
      <c r="N33"/>
      <c r="O33"/>
      <c r="P33"/>
      <c r="Q33"/>
      <c r="R33"/>
      <c r="S33">
        <v>418</v>
      </c>
      <c r="T33">
        <v>23</v>
      </c>
      <c r="U33"/>
      <c r="V33"/>
      <c r="Z33" s="184"/>
      <c r="AA33" s="184"/>
      <c r="AB33" s="184"/>
      <c r="AC33" s="184"/>
    </row>
    <row r="34" spans="6:29" ht="14.4" x14ac:dyDescent="0.3">
      <c r="F34">
        <v>303</v>
      </c>
      <c r="G34">
        <v>57</v>
      </c>
      <c r="H34">
        <v>184</v>
      </c>
      <c r="I34">
        <v>0</v>
      </c>
      <c r="J34">
        <v>0</v>
      </c>
      <c r="K34"/>
      <c r="L34"/>
      <c r="M34"/>
      <c r="N34"/>
      <c r="O34"/>
      <c r="P34"/>
      <c r="Q34"/>
      <c r="R34"/>
      <c r="S34">
        <v>92</v>
      </c>
      <c r="T34">
        <v>67</v>
      </c>
      <c r="U34"/>
      <c r="V34"/>
      <c r="Z34" s="184"/>
      <c r="AA34" s="184"/>
      <c r="AB34" s="184"/>
      <c r="AC34" s="184"/>
    </row>
    <row r="35" spans="6:29" ht="14.4" x14ac:dyDescent="0.3">
      <c r="F35">
        <v>301</v>
      </c>
      <c r="G35">
        <v>639</v>
      </c>
      <c r="H35">
        <v>229</v>
      </c>
      <c r="I35">
        <v>9</v>
      </c>
      <c r="J35">
        <v>663</v>
      </c>
      <c r="K35"/>
      <c r="L35"/>
      <c r="M35"/>
      <c r="N35"/>
      <c r="O35"/>
      <c r="P35"/>
      <c r="Q35"/>
      <c r="R35"/>
      <c r="S35">
        <v>1248</v>
      </c>
      <c r="T35">
        <v>176</v>
      </c>
      <c r="U35"/>
      <c r="V35"/>
      <c r="Z35" s="184"/>
      <c r="AA35" s="184"/>
      <c r="AB35" s="184"/>
      <c r="AC35" s="184"/>
    </row>
    <row r="36" spans="6:29" ht="14.4" x14ac:dyDescent="0.3">
      <c r="F36">
        <v>302</v>
      </c>
      <c r="G36">
        <v>458</v>
      </c>
      <c r="H36">
        <v>195</v>
      </c>
      <c r="I36">
        <v>0</v>
      </c>
      <c r="J36">
        <v>0</v>
      </c>
      <c r="K36"/>
      <c r="L36"/>
      <c r="M36"/>
      <c r="N36"/>
      <c r="O36"/>
      <c r="P36"/>
      <c r="Q36"/>
      <c r="R36"/>
      <c r="S36">
        <v>1094</v>
      </c>
      <c r="T36">
        <v>54</v>
      </c>
      <c r="U36"/>
      <c r="V36"/>
      <c r="Z36" s="184"/>
      <c r="AA36" s="184"/>
      <c r="AB36" s="184"/>
      <c r="AC36" s="184"/>
    </row>
    <row r="37" spans="6:29" ht="14.4" x14ac:dyDescent="0.3">
      <c r="F37">
        <v>343</v>
      </c>
      <c r="G37">
        <v>160</v>
      </c>
      <c r="H37">
        <v>109</v>
      </c>
      <c r="I37">
        <v>0</v>
      </c>
      <c r="J37">
        <v>0</v>
      </c>
      <c r="K37"/>
      <c r="L37"/>
      <c r="M37"/>
      <c r="N37"/>
      <c r="O37"/>
      <c r="P37"/>
      <c r="Q37"/>
      <c r="R37"/>
      <c r="S37">
        <v>273</v>
      </c>
      <c r="T37">
        <v>159</v>
      </c>
      <c r="U37"/>
      <c r="V37"/>
      <c r="Z37" s="184"/>
      <c r="AA37" s="184"/>
      <c r="AB37" s="184"/>
      <c r="AC37" s="184"/>
    </row>
    <row r="38" spans="6:29" ht="14.4" x14ac:dyDescent="0.3">
      <c r="F38">
        <v>334</v>
      </c>
      <c r="G38">
        <v>206</v>
      </c>
      <c r="H38">
        <v>2</v>
      </c>
      <c r="I38">
        <v>0</v>
      </c>
      <c r="J38">
        <v>0</v>
      </c>
      <c r="K38"/>
      <c r="L38"/>
      <c r="M38"/>
      <c r="N38"/>
      <c r="O38"/>
      <c r="P38"/>
      <c r="Q38"/>
      <c r="R38"/>
      <c r="S38">
        <v>223</v>
      </c>
      <c r="T38">
        <v>11</v>
      </c>
      <c r="U38"/>
      <c r="V38"/>
      <c r="Y38" s="184"/>
      <c r="Z38" s="184"/>
      <c r="AA38" s="184"/>
      <c r="AB38" s="184"/>
      <c r="AC38" s="184"/>
    </row>
    <row r="39" spans="6:29" ht="14.4" x14ac:dyDescent="0.3">
      <c r="F39">
        <v>333</v>
      </c>
      <c r="G39">
        <v>119</v>
      </c>
      <c r="H39">
        <v>14</v>
      </c>
      <c r="I39">
        <v>0</v>
      </c>
      <c r="J39">
        <v>0</v>
      </c>
      <c r="K39"/>
      <c r="L39"/>
      <c r="M39"/>
      <c r="N39"/>
      <c r="O39"/>
      <c r="P39"/>
      <c r="Q39"/>
      <c r="R39"/>
      <c r="S39">
        <v>167</v>
      </c>
      <c r="T39">
        <v>30</v>
      </c>
      <c r="U39"/>
      <c r="V39"/>
      <c r="Y39" s="194"/>
      <c r="Z39" s="184"/>
      <c r="AA39" s="184"/>
      <c r="AB39" s="184"/>
      <c r="AC39" s="184"/>
    </row>
    <row r="40" spans="6:29" ht="14.4" x14ac:dyDescent="0.3">
      <c r="F40">
        <v>289</v>
      </c>
      <c r="G40">
        <v>117</v>
      </c>
      <c r="H40">
        <v>11</v>
      </c>
      <c r="I40">
        <v>0</v>
      </c>
      <c r="J40">
        <v>0</v>
      </c>
      <c r="K40"/>
      <c r="L40"/>
      <c r="M40"/>
      <c r="N40"/>
      <c r="O40"/>
      <c r="P40"/>
      <c r="Q40"/>
      <c r="R40"/>
      <c r="S40">
        <v>144</v>
      </c>
      <c r="T40">
        <v>0</v>
      </c>
      <c r="U40"/>
      <c r="V40"/>
      <c r="Y40" s="194"/>
      <c r="Z40" s="184"/>
      <c r="AA40" s="184"/>
      <c r="AB40" s="184"/>
      <c r="AC40" s="184"/>
    </row>
    <row r="41" spans="6:29" ht="14.4" x14ac:dyDescent="0.3">
      <c r="F41">
        <v>331</v>
      </c>
      <c r="G41">
        <v>285</v>
      </c>
      <c r="H41">
        <v>129</v>
      </c>
      <c r="I41">
        <v>0</v>
      </c>
      <c r="J41">
        <v>0</v>
      </c>
      <c r="K41"/>
      <c r="L41"/>
      <c r="M41"/>
      <c r="N41"/>
      <c r="O41"/>
      <c r="P41"/>
      <c r="Q41"/>
      <c r="R41"/>
      <c r="S41">
        <v>459</v>
      </c>
      <c r="T41">
        <v>406</v>
      </c>
      <c r="U41"/>
      <c r="V41"/>
      <c r="Y41" s="194"/>
      <c r="Z41" s="184"/>
      <c r="AA41" s="184"/>
      <c r="AB41" s="184"/>
      <c r="AC41" s="184"/>
    </row>
    <row r="42" spans="6:29" ht="14.4" x14ac:dyDescent="0.3">
      <c r="F42">
        <v>290</v>
      </c>
      <c r="G42">
        <v>267</v>
      </c>
      <c r="H42">
        <v>8</v>
      </c>
      <c r="I42">
        <v>0</v>
      </c>
      <c r="J42">
        <v>0</v>
      </c>
      <c r="K42"/>
      <c r="L42"/>
      <c r="M42"/>
      <c r="N42"/>
      <c r="O42"/>
      <c r="P42"/>
      <c r="Q42"/>
      <c r="R42"/>
      <c r="S42">
        <v>323</v>
      </c>
      <c r="T42">
        <v>22</v>
      </c>
      <c r="U42"/>
      <c r="V42"/>
      <c r="Y42" s="194"/>
      <c r="Z42" s="184"/>
      <c r="AA42" s="184"/>
      <c r="AB42" s="184"/>
      <c r="AC42" s="184"/>
    </row>
    <row r="43" spans="6:29" ht="14.4" x14ac:dyDescent="0.3">
      <c r="F43">
        <v>349</v>
      </c>
      <c r="G43">
        <v>62</v>
      </c>
      <c r="H43">
        <v>531</v>
      </c>
      <c r="I43">
        <v>0</v>
      </c>
      <c r="J43">
        <v>0</v>
      </c>
      <c r="K43"/>
      <c r="L43"/>
      <c r="M43"/>
      <c r="N43"/>
      <c r="O43"/>
      <c r="P43"/>
      <c r="Q43"/>
      <c r="R43"/>
      <c r="S43">
        <v>104</v>
      </c>
      <c r="T43">
        <v>487</v>
      </c>
      <c r="U43"/>
      <c r="V43"/>
      <c r="Y43" s="194"/>
      <c r="Z43" s="184"/>
      <c r="AA43" s="184"/>
      <c r="AB43" s="184"/>
      <c r="AC43" s="184"/>
    </row>
    <row r="44" spans="6:29" ht="14.4" x14ac:dyDescent="0.3">
      <c r="F44">
        <v>341</v>
      </c>
      <c r="G44">
        <v>122</v>
      </c>
      <c r="H44">
        <v>88</v>
      </c>
      <c r="I44">
        <v>0</v>
      </c>
      <c r="J44">
        <v>0</v>
      </c>
      <c r="K44"/>
      <c r="L44"/>
      <c r="M44"/>
      <c r="N44"/>
      <c r="O44"/>
      <c r="P44"/>
      <c r="Q44"/>
      <c r="R44"/>
      <c r="S44">
        <v>241</v>
      </c>
      <c r="T44">
        <v>74</v>
      </c>
      <c r="U44"/>
      <c r="V44"/>
      <c r="Y44" s="194"/>
      <c r="Z44" s="184"/>
      <c r="AA44" s="184"/>
      <c r="AB44" s="184"/>
      <c r="AC44" s="184"/>
    </row>
    <row r="45" spans="6:29" ht="14.4" x14ac:dyDescent="0.3">
      <c r="F45">
        <v>321</v>
      </c>
      <c r="G45">
        <v>633</v>
      </c>
      <c r="H45">
        <v>230</v>
      </c>
      <c r="I45">
        <v>0</v>
      </c>
      <c r="J45">
        <v>0</v>
      </c>
      <c r="K45"/>
      <c r="L45"/>
      <c r="M45"/>
      <c r="N45"/>
      <c r="O45"/>
      <c r="P45"/>
      <c r="Q45"/>
      <c r="R45"/>
      <c r="S45">
        <v>753</v>
      </c>
      <c r="T45">
        <v>81</v>
      </c>
      <c r="U45"/>
      <c r="V45"/>
      <c r="Y45" s="194"/>
      <c r="Z45" s="184"/>
      <c r="AA45" s="184"/>
      <c r="AB45" s="184"/>
      <c r="AC45" s="184"/>
    </row>
    <row r="46" spans="6:29" ht="14.4" x14ac:dyDescent="0.3">
      <c r="F46">
        <v>307</v>
      </c>
      <c r="G46">
        <v>424</v>
      </c>
      <c r="H46">
        <v>38</v>
      </c>
      <c r="I46">
        <v>11</v>
      </c>
      <c r="J46">
        <v>0</v>
      </c>
      <c r="K46"/>
      <c r="L46"/>
      <c r="M46"/>
      <c r="N46"/>
      <c r="O46"/>
      <c r="P46"/>
      <c r="Q46"/>
      <c r="R46"/>
      <c r="S46">
        <v>637</v>
      </c>
      <c r="T46">
        <v>5</v>
      </c>
      <c r="U46"/>
      <c r="V46"/>
      <c r="Y46" s="194"/>
      <c r="Z46" s="184"/>
      <c r="AA46" s="184"/>
      <c r="AB46" s="184"/>
      <c r="AC46" s="184"/>
    </row>
    <row r="47" spans="6:29" ht="14.4" x14ac:dyDescent="0.3">
      <c r="F47">
        <v>305</v>
      </c>
      <c r="G47">
        <v>197</v>
      </c>
      <c r="H47">
        <v>261</v>
      </c>
      <c r="I47">
        <v>0</v>
      </c>
      <c r="J47">
        <v>0</v>
      </c>
      <c r="K47"/>
      <c r="L47"/>
      <c r="M47"/>
      <c r="N47"/>
      <c r="O47"/>
      <c r="P47"/>
      <c r="Q47"/>
      <c r="R47"/>
      <c r="S47">
        <v>455</v>
      </c>
      <c r="T47">
        <v>302</v>
      </c>
      <c r="U47"/>
      <c r="V47"/>
      <c r="Y47" s="194"/>
      <c r="Z47" s="184"/>
      <c r="AA47" s="184"/>
      <c r="AB47" s="184"/>
      <c r="AC47" s="184"/>
    </row>
    <row r="48" spans="6:29" ht="14.4" x14ac:dyDescent="0.3">
      <c r="F48">
        <v>360</v>
      </c>
      <c r="G48">
        <v>410</v>
      </c>
      <c r="H48">
        <v>35</v>
      </c>
      <c r="I48">
        <v>0</v>
      </c>
      <c r="J48">
        <v>0</v>
      </c>
      <c r="K48"/>
      <c r="L48"/>
      <c r="M48"/>
      <c r="N48"/>
      <c r="O48"/>
      <c r="P48"/>
      <c r="Q48"/>
      <c r="R48"/>
      <c r="S48">
        <v>603</v>
      </c>
      <c r="T48">
        <v>46</v>
      </c>
      <c r="U48"/>
      <c r="V48"/>
      <c r="Y48" s="194"/>
      <c r="Z48" s="184"/>
      <c r="AA48" s="184"/>
      <c r="AB48" s="184"/>
      <c r="AC48" s="184"/>
    </row>
    <row r="49" spans="6:29" ht="14.4" x14ac:dyDescent="0.3">
      <c r="F49">
        <v>298</v>
      </c>
      <c r="G49">
        <v>426</v>
      </c>
      <c r="H49">
        <v>82</v>
      </c>
      <c r="I49">
        <v>0</v>
      </c>
      <c r="J49">
        <v>0</v>
      </c>
      <c r="K49"/>
      <c r="L49"/>
      <c r="M49"/>
      <c r="N49"/>
      <c r="O49"/>
      <c r="P49"/>
      <c r="Q49"/>
      <c r="R49"/>
      <c r="S49">
        <v>555</v>
      </c>
      <c r="T49">
        <v>210</v>
      </c>
      <c r="U49"/>
      <c r="V49"/>
      <c r="Y49" s="194"/>
      <c r="Z49" s="184"/>
      <c r="AA49" s="184"/>
      <c r="AB49" s="184"/>
      <c r="AC49" s="184"/>
    </row>
    <row r="50" spans="6:29" ht="14.4" x14ac:dyDescent="0.3">
      <c r="F50">
        <v>309</v>
      </c>
      <c r="G50">
        <v>350</v>
      </c>
      <c r="H50">
        <v>22</v>
      </c>
      <c r="I50">
        <v>0</v>
      </c>
      <c r="J50">
        <v>0</v>
      </c>
      <c r="K50"/>
      <c r="L50"/>
      <c r="M50"/>
      <c r="N50"/>
      <c r="O50"/>
      <c r="P50"/>
      <c r="Q50"/>
      <c r="R50"/>
      <c r="S50">
        <v>387</v>
      </c>
      <c r="T50">
        <v>15</v>
      </c>
      <c r="U50"/>
      <c r="V50"/>
      <c r="Y50" s="194"/>
      <c r="Z50" s="184"/>
      <c r="AA50" s="184"/>
      <c r="AB50" s="184"/>
      <c r="AC50" s="184"/>
    </row>
    <row r="51" spans="6:29" ht="14.4" x14ac:dyDescent="0.3">
      <c r="F51">
        <v>310</v>
      </c>
      <c r="G51">
        <v>66</v>
      </c>
      <c r="H51">
        <v>22</v>
      </c>
      <c r="I51">
        <v>0</v>
      </c>
      <c r="J51">
        <v>0</v>
      </c>
      <c r="K51"/>
      <c r="L51"/>
      <c r="M51"/>
      <c r="N51"/>
      <c r="O51"/>
      <c r="P51"/>
      <c r="Q51"/>
      <c r="R51"/>
      <c r="S51">
        <v>116</v>
      </c>
      <c r="T51">
        <v>115</v>
      </c>
      <c r="U51"/>
      <c r="V51"/>
      <c r="Y51" s="194"/>
      <c r="Z51" s="184"/>
      <c r="AA51" s="184"/>
      <c r="AB51" s="184"/>
      <c r="AC51" s="184"/>
    </row>
    <row r="52" spans="6:29" ht="14.4" x14ac:dyDescent="0.3">
      <c r="F52">
        <v>297</v>
      </c>
      <c r="G52">
        <v>305</v>
      </c>
      <c r="H52">
        <v>125</v>
      </c>
      <c r="I52">
        <v>566</v>
      </c>
      <c r="J52">
        <v>0</v>
      </c>
      <c r="K52"/>
      <c r="L52"/>
      <c r="M52"/>
      <c r="N52"/>
      <c r="O52"/>
      <c r="P52"/>
      <c r="Q52"/>
      <c r="R52"/>
      <c r="S52">
        <v>446</v>
      </c>
      <c r="T52">
        <v>148</v>
      </c>
      <c r="U52"/>
      <c r="V52"/>
      <c r="Y52" s="194"/>
      <c r="Z52" s="184"/>
      <c r="AA52" s="184"/>
      <c r="AB52" s="184"/>
      <c r="AC52" s="184"/>
    </row>
    <row r="53" spans="6:29" ht="14.4" x14ac:dyDescent="0.3">
      <c r="F53">
        <v>335</v>
      </c>
      <c r="G53">
        <v>269</v>
      </c>
      <c r="H53">
        <v>81</v>
      </c>
      <c r="I53">
        <v>0</v>
      </c>
      <c r="J53">
        <v>0</v>
      </c>
      <c r="K53"/>
      <c r="L53"/>
      <c r="M53"/>
      <c r="N53"/>
      <c r="O53"/>
      <c r="P53"/>
      <c r="Q53"/>
      <c r="R53"/>
      <c r="S53">
        <v>481</v>
      </c>
      <c r="T53">
        <v>128</v>
      </c>
      <c r="U53"/>
      <c r="V53"/>
      <c r="Y53" s="194"/>
      <c r="Z53" s="184"/>
      <c r="AA53" s="184"/>
      <c r="AB53" s="184"/>
      <c r="AC53" s="184"/>
    </row>
    <row r="54" spans="6:29" ht="14.4" x14ac:dyDescent="0.3">
      <c r="F54">
        <v>336</v>
      </c>
      <c r="G54">
        <v>151</v>
      </c>
      <c r="H54">
        <v>40</v>
      </c>
      <c r="I54">
        <v>0</v>
      </c>
      <c r="J54">
        <v>0</v>
      </c>
      <c r="K54"/>
      <c r="L54"/>
      <c r="M54"/>
      <c r="N54"/>
      <c r="O54"/>
      <c r="P54"/>
      <c r="Q54"/>
      <c r="R54"/>
      <c r="S54">
        <v>313</v>
      </c>
      <c r="T54">
        <v>104</v>
      </c>
      <c r="U54"/>
      <c r="V54"/>
      <c r="Y54" s="194"/>
      <c r="Z54" s="184"/>
      <c r="AA54" s="184"/>
      <c r="AB54" s="184"/>
      <c r="AC54" s="184"/>
    </row>
    <row r="55" spans="6:29" ht="14.4" x14ac:dyDescent="0.3">
      <c r="F55">
        <v>340</v>
      </c>
      <c r="G55">
        <v>27</v>
      </c>
      <c r="H55">
        <v>66</v>
      </c>
      <c r="I55">
        <v>725</v>
      </c>
      <c r="J55">
        <v>0</v>
      </c>
      <c r="K55"/>
      <c r="L55"/>
      <c r="M55"/>
      <c r="N55"/>
      <c r="O55"/>
      <c r="P55"/>
      <c r="Q55"/>
      <c r="R55"/>
      <c r="S55">
        <v>63</v>
      </c>
      <c r="T55">
        <v>0</v>
      </c>
      <c r="U55"/>
      <c r="V55"/>
      <c r="Y55" s="194"/>
      <c r="Z55" s="184"/>
      <c r="AA55" s="184"/>
      <c r="AB55" s="184"/>
      <c r="AC55" s="184"/>
    </row>
    <row r="56" spans="6:29" ht="14.4" x14ac:dyDescent="0.3">
      <c r="F56">
        <v>348</v>
      </c>
      <c r="G56">
        <v>292</v>
      </c>
      <c r="H56">
        <v>137</v>
      </c>
      <c r="I56">
        <v>0</v>
      </c>
      <c r="J56">
        <v>0</v>
      </c>
      <c r="K56"/>
      <c r="L56"/>
      <c r="M56"/>
      <c r="N56"/>
      <c r="O56"/>
      <c r="P56"/>
      <c r="Q56"/>
      <c r="R56"/>
      <c r="S56">
        <v>507</v>
      </c>
      <c r="T56">
        <v>37</v>
      </c>
      <c r="U56"/>
      <c r="V56"/>
      <c r="Y56" s="184"/>
      <c r="Z56" s="184"/>
      <c r="AA56" s="184"/>
      <c r="AB56" s="184"/>
      <c r="AC56" s="184"/>
    </row>
    <row r="57" spans="6:29" ht="14.4" x14ac:dyDescent="0.3">
      <c r="F57">
        <v>344</v>
      </c>
      <c r="G57">
        <v>156</v>
      </c>
      <c r="H57">
        <v>192</v>
      </c>
      <c r="I57">
        <v>0</v>
      </c>
      <c r="J57">
        <v>0</v>
      </c>
      <c r="K57"/>
      <c r="L57"/>
      <c r="M57"/>
      <c r="N57"/>
      <c r="O57"/>
      <c r="P57"/>
      <c r="Q57"/>
      <c r="R57"/>
      <c r="S57">
        <v>551</v>
      </c>
      <c r="T57">
        <v>430</v>
      </c>
      <c r="U57"/>
      <c r="V57"/>
      <c r="Y57" s="194"/>
      <c r="Z57" s="184"/>
      <c r="AA57" s="184"/>
      <c r="AB57" s="184"/>
      <c r="AC57" s="184"/>
    </row>
    <row r="58" spans="6:29" ht="14.4" x14ac:dyDescent="0.3">
      <c r="F58">
        <v>347</v>
      </c>
      <c r="G58">
        <v>83</v>
      </c>
      <c r="H58">
        <v>146</v>
      </c>
      <c r="I58">
        <v>547</v>
      </c>
      <c r="J58">
        <v>0</v>
      </c>
      <c r="K58"/>
      <c r="L58"/>
      <c r="M58"/>
      <c r="N58"/>
      <c r="O58"/>
      <c r="P58"/>
      <c r="Q58"/>
      <c r="R58"/>
      <c r="S58">
        <v>153</v>
      </c>
      <c r="T58">
        <v>305</v>
      </c>
      <c r="U58"/>
      <c r="V58"/>
      <c r="Y58" s="194"/>
      <c r="Z58" s="184"/>
      <c r="AA58" s="184"/>
      <c r="AB58" s="184"/>
    </row>
    <row r="59" spans="6:29" ht="14.4" x14ac:dyDescent="0.3">
      <c r="F59">
        <v>304</v>
      </c>
      <c r="G59">
        <v>299</v>
      </c>
      <c r="H59">
        <v>1370</v>
      </c>
      <c r="I59">
        <v>646</v>
      </c>
      <c r="J59">
        <v>0</v>
      </c>
      <c r="K59"/>
      <c r="L59"/>
      <c r="M59"/>
      <c r="N59"/>
      <c r="O59"/>
      <c r="P59"/>
      <c r="Q59"/>
      <c r="R59"/>
      <c r="S59">
        <v>651</v>
      </c>
      <c r="T59">
        <v>2711</v>
      </c>
      <c r="U59"/>
      <c r="V59"/>
      <c r="Y59" s="194"/>
      <c r="Z59" s="184"/>
      <c r="AA59" s="184"/>
      <c r="AB59" s="184"/>
    </row>
    <row r="60" spans="6:29" ht="14.4" x14ac:dyDescent="0.3">
      <c r="F60">
        <v>306</v>
      </c>
      <c r="G60">
        <v>71</v>
      </c>
      <c r="H60">
        <v>285</v>
      </c>
      <c r="I60">
        <v>0</v>
      </c>
      <c r="J60">
        <v>0</v>
      </c>
      <c r="K60"/>
      <c r="L60"/>
      <c r="M60"/>
      <c r="N60"/>
      <c r="O60"/>
      <c r="P60"/>
      <c r="Q60"/>
      <c r="R60"/>
      <c r="S60">
        <v>72</v>
      </c>
      <c r="T60">
        <v>885</v>
      </c>
      <c r="U60"/>
      <c r="V60"/>
      <c r="Y60" s="194"/>
      <c r="Z60" s="184"/>
      <c r="AA60" s="184"/>
      <c r="AB60" s="184"/>
    </row>
    <row r="61" spans="6:29" ht="14.4" x14ac:dyDescent="0.3">
      <c r="F61">
        <v>337</v>
      </c>
      <c r="G61">
        <v>353</v>
      </c>
      <c r="H61">
        <v>49</v>
      </c>
      <c r="I61">
        <v>0</v>
      </c>
      <c r="J61">
        <v>0</v>
      </c>
      <c r="K61"/>
      <c r="L61"/>
      <c r="M61"/>
      <c r="N61"/>
      <c r="O61"/>
      <c r="P61"/>
      <c r="Q61"/>
      <c r="R61"/>
      <c r="S61">
        <v>582</v>
      </c>
      <c r="T61">
        <v>72</v>
      </c>
      <c r="U61"/>
      <c r="V61"/>
      <c r="Y61" s="194"/>
      <c r="Z61" s="184"/>
      <c r="AA61" s="184"/>
      <c r="AB61" s="184"/>
    </row>
    <row r="62" spans="6:29" ht="14.4" x14ac:dyDescent="0.3">
      <c r="F62">
        <v>332</v>
      </c>
      <c r="G62">
        <v>171</v>
      </c>
      <c r="H62">
        <v>162</v>
      </c>
      <c r="I62">
        <v>0</v>
      </c>
      <c r="J62">
        <v>0</v>
      </c>
      <c r="K62"/>
      <c r="L62"/>
      <c r="M62"/>
      <c r="N62"/>
      <c r="O62"/>
      <c r="P62"/>
      <c r="Q62"/>
      <c r="R62"/>
      <c r="S62">
        <v>224</v>
      </c>
      <c r="T62">
        <v>208</v>
      </c>
      <c r="U62"/>
      <c r="V62"/>
      <c r="Y62" s="194"/>
      <c r="Z62" s="184"/>
      <c r="AA62" s="184"/>
      <c r="AB62" s="184"/>
    </row>
    <row r="63" spans="6:29" ht="14.4" x14ac:dyDescent="0.3">
      <c r="F63">
        <v>342</v>
      </c>
      <c r="G63">
        <v>26</v>
      </c>
      <c r="H63">
        <v>134</v>
      </c>
      <c r="I63">
        <v>0</v>
      </c>
      <c r="J63">
        <v>0</v>
      </c>
      <c r="K63"/>
      <c r="L63"/>
      <c r="M63"/>
      <c r="N63"/>
      <c r="O63"/>
      <c r="P63"/>
      <c r="Q63"/>
      <c r="R63"/>
      <c r="S63">
        <v>44</v>
      </c>
      <c r="T63">
        <v>192</v>
      </c>
      <c r="U63"/>
      <c r="V63"/>
      <c r="Y63" s="194"/>
      <c r="Z63" s="184"/>
      <c r="AA63" s="184"/>
      <c r="AB63" s="184"/>
    </row>
    <row r="64" spans="6:29" ht="14.4" x14ac:dyDescent="0.3">
      <c r="F64">
        <v>338</v>
      </c>
      <c r="G64">
        <v>147</v>
      </c>
      <c r="H64">
        <v>63</v>
      </c>
      <c r="I64">
        <v>0</v>
      </c>
      <c r="J64">
        <v>0</v>
      </c>
      <c r="K64"/>
      <c r="L64"/>
      <c r="M64"/>
      <c r="N64"/>
      <c r="O64"/>
      <c r="P64"/>
      <c r="Q64"/>
      <c r="R64"/>
      <c r="S64">
        <v>307</v>
      </c>
      <c r="T64">
        <v>50</v>
      </c>
      <c r="U64"/>
      <c r="V64"/>
      <c r="Y64" s="194"/>
      <c r="Z64" s="184"/>
      <c r="AA64" s="184"/>
      <c r="AB64" s="184"/>
    </row>
    <row r="65" spans="6:28" ht="14.4" x14ac:dyDescent="0.3">
      <c r="F65">
        <v>346</v>
      </c>
      <c r="G65">
        <v>63</v>
      </c>
      <c r="H65">
        <v>146</v>
      </c>
      <c r="I65">
        <v>0</v>
      </c>
      <c r="J65">
        <v>0</v>
      </c>
      <c r="K65"/>
      <c r="L65"/>
      <c r="M65"/>
      <c r="N65"/>
      <c r="O65"/>
      <c r="P65"/>
      <c r="Q65"/>
      <c r="R65"/>
      <c r="S65">
        <v>113</v>
      </c>
      <c r="T65">
        <v>91</v>
      </c>
      <c r="U65"/>
      <c r="V65"/>
      <c r="Y65" s="194"/>
      <c r="Z65" s="184"/>
      <c r="AA65" s="184"/>
      <c r="AB65" s="184"/>
    </row>
    <row r="66" spans="6:28" ht="14.4" x14ac:dyDescent="0.3">
      <c r="F66">
        <v>350</v>
      </c>
      <c r="G66">
        <v>29</v>
      </c>
      <c r="H66">
        <v>31</v>
      </c>
      <c r="I66">
        <v>0</v>
      </c>
      <c r="J66">
        <v>0</v>
      </c>
      <c r="K66"/>
      <c r="L66"/>
      <c r="M66"/>
      <c r="N66"/>
      <c r="O66"/>
      <c r="P66"/>
      <c r="Q66"/>
      <c r="R66"/>
      <c r="S66">
        <v>76</v>
      </c>
      <c r="T66">
        <v>90</v>
      </c>
      <c r="U66"/>
      <c r="V66"/>
      <c r="Y66" s="194"/>
      <c r="Z66" s="184"/>
      <c r="AA66" s="184"/>
      <c r="AB66" s="184"/>
    </row>
    <row r="67" spans="6:28" ht="14.4" x14ac:dyDescent="0.3">
      <c r="F67">
        <v>353</v>
      </c>
      <c r="G67">
        <v>107</v>
      </c>
      <c r="H67">
        <v>27</v>
      </c>
      <c r="I67">
        <v>0</v>
      </c>
      <c r="J67">
        <v>0</v>
      </c>
      <c r="K67"/>
      <c r="L67"/>
      <c r="M67"/>
      <c r="N67"/>
      <c r="O67"/>
      <c r="P67"/>
      <c r="Q67"/>
      <c r="R67"/>
      <c r="S67">
        <v>229</v>
      </c>
      <c r="T67">
        <v>41</v>
      </c>
      <c r="U67"/>
      <c r="V67"/>
      <c r="Y67" s="194"/>
      <c r="Z67" s="184"/>
      <c r="AA67" s="184"/>
      <c r="AB67" s="184"/>
    </row>
    <row r="68" spans="6:28" ht="14.4" x14ac:dyDescent="0.3">
      <c r="F68">
        <v>352</v>
      </c>
      <c r="G68">
        <v>67</v>
      </c>
      <c r="H68">
        <v>485</v>
      </c>
      <c r="I68">
        <v>0</v>
      </c>
      <c r="J68">
        <v>0</v>
      </c>
      <c r="K68"/>
      <c r="L68"/>
      <c r="M68"/>
      <c r="N68"/>
      <c r="O68"/>
      <c r="P68"/>
      <c r="Q68"/>
      <c r="R68"/>
      <c r="S68">
        <v>131</v>
      </c>
      <c r="T68">
        <v>50</v>
      </c>
      <c r="U68"/>
      <c r="V68"/>
      <c r="Y68" s="194"/>
      <c r="Z68" s="184"/>
      <c r="AA68" s="184"/>
      <c r="AB68" s="184"/>
    </row>
    <row r="69" spans="6:28" ht="14.4" x14ac:dyDescent="0.3">
      <c r="F69">
        <v>339</v>
      </c>
      <c r="G69">
        <v>330</v>
      </c>
      <c r="H69">
        <v>379</v>
      </c>
      <c r="I69">
        <v>0</v>
      </c>
      <c r="J69">
        <v>0</v>
      </c>
      <c r="K69"/>
      <c r="L69"/>
      <c r="M69"/>
      <c r="N69"/>
      <c r="O69"/>
      <c r="P69"/>
      <c r="Q69"/>
      <c r="R69"/>
      <c r="S69">
        <v>636</v>
      </c>
      <c r="T69">
        <v>535</v>
      </c>
      <c r="U69"/>
      <c r="V69"/>
      <c r="Y69" s="194"/>
      <c r="Z69" s="184"/>
      <c r="AA69" s="184"/>
      <c r="AB69" s="184"/>
    </row>
    <row r="70" spans="6:28" ht="14.4" x14ac:dyDescent="0.3">
      <c r="F70">
        <v>351</v>
      </c>
      <c r="G70">
        <v>0</v>
      </c>
      <c r="H70">
        <v>365</v>
      </c>
      <c r="I70">
        <v>0</v>
      </c>
      <c r="J70">
        <v>729</v>
      </c>
      <c r="K70"/>
      <c r="L70"/>
      <c r="M70"/>
      <c r="N70"/>
      <c r="O70"/>
      <c r="P70"/>
      <c r="Q70"/>
      <c r="R70"/>
      <c r="S70">
        <v>263</v>
      </c>
      <c r="T70">
        <v>0</v>
      </c>
      <c r="U70"/>
      <c r="V70"/>
      <c r="Y70" s="194"/>
      <c r="Z70" s="184"/>
      <c r="AA70" s="184"/>
      <c r="AB70" s="184"/>
    </row>
    <row r="71" spans="6:28" ht="14.4" x14ac:dyDescent="0.3">
      <c r="F71">
        <v>345</v>
      </c>
      <c r="G71">
        <v>45</v>
      </c>
      <c r="H71">
        <v>362</v>
      </c>
      <c r="I71">
        <v>0</v>
      </c>
      <c r="J71">
        <v>0</v>
      </c>
      <c r="K71"/>
      <c r="L71"/>
      <c r="M71"/>
      <c r="N71"/>
      <c r="O71"/>
      <c r="P71"/>
      <c r="Q71"/>
      <c r="R71"/>
      <c r="S71">
        <v>103</v>
      </c>
      <c r="T71">
        <v>859</v>
      </c>
      <c r="U71"/>
      <c r="V71"/>
      <c r="Y71" s="194"/>
      <c r="Z71" s="184"/>
      <c r="AA71" s="184"/>
      <c r="AB71" s="184"/>
    </row>
    <row r="72" spans="6:28" ht="14.4" x14ac:dyDescent="0.3">
      <c r="F72">
        <v>357</v>
      </c>
      <c r="G72">
        <v>12</v>
      </c>
      <c r="H72">
        <v>91</v>
      </c>
      <c r="I72">
        <v>0</v>
      </c>
      <c r="J72">
        <v>0</v>
      </c>
      <c r="K72"/>
      <c r="L72"/>
      <c r="M72"/>
      <c r="N72"/>
      <c r="O72"/>
      <c r="P72"/>
      <c r="Q72"/>
      <c r="R72"/>
      <c r="S72">
        <v>53</v>
      </c>
      <c r="T72">
        <v>101</v>
      </c>
      <c r="U72"/>
      <c r="V72"/>
      <c r="Y72" s="194"/>
      <c r="Z72" s="184"/>
      <c r="AA72" s="184"/>
      <c r="AB72" s="184"/>
    </row>
    <row r="73" spans="6:28" ht="14.4" x14ac:dyDescent="0.3">
      <c r="F73">
        <v>354</v>
      </c>
      <c r="G73">
        <v>18</v>
      </c>
      <c r="H73">
        <v>427</v>
      </c>
      <c r="I73">
        <v>0</v>
      </c>
      <c r="J73">
        <v>0</v>
      </c>
      <c r="K73"/>
      <c r="L73"/>
      <c r="M73"/>
      <c r="N73"/>
      <c r="O73"/>
      <c r="P73"/>
      <c r="Q73"/>
      <c r="R73"/>
      <c r="S73">
        <v>39</v>
      </c>
      <c r="T73">
        <v>261</v>
      </c>
      <c r="U73"/>
      <c r="V73"/>
      <c r="Y73" s="194"/>
      <c r="Z73" s="184"/>
      <c r="AA73" s="184"/>
      <c r="AB73" s="184"/>
    </row>
    <row r="74" spans="6:28" ht="14.4" x14ac:dyDescent="0.3">
      <c r="F74">
        <v>356</v>
      </c>
      <c r="G74">
        <v>44</v>
      </c>
      <c r="H74">
        <v>827</v>
      </c>
      <c r="I74">
        <v>0</v>
      </c>
      <c r="J74">
        <v>0</v>
      </c>
      <c r="K74"/>
      <c r="L74"/>
      <c r="M74"/>
      <c r="N74"/>
      <c r="O74"/>
      <c r="P74"/>
      <c r="Q74"/>
      <c r="R74"/>
      <c r="S74">
        <v>90</v>
      </c>
      <c r="T74">
        <v>303</v>
      </c>
      <c r="U74"/>
      <c r="V74"/>
      <c r="Y74" s="194"/>
      <c r="Z74" s="184"/>
      <c r="AA74" s="184"/>
      <c r="AB74" s="184"/>
    </row>
    <row r="75" spans="6:28" ht="14.4" x14ac:dyDescent="0.3">
      <c r="F75">
        <v>358</v>
      </c>
      <c r="G75">
        <v>33</v>
      </c>
      <c r="H75">
        <v>434</v>
      </c>
      <c r="I75">
        <v>0</v>
      </c>
      <c r="J75">
        <v>0</v>
      </c>
      <c r="K75"/>
      <c r="L75"/>
      <c r="M75"/>
      <c r="N75"/>
      <c r="O75"/>
      <c r="P75"/>
      <c r="Q75"/>
      <c r="R75"/>
      <c r="S75">
        <v>83</v>
      </c>
      <c r="T75">
        <v>1892</v>
      </c>
      <c r="U75"/>
      <c r="V75"/>
      <c r="Y75" s="194"/>
      <c r="Z75" s="184"/>
      <c r="AA75" s="184"/>
      <c r="AB75" s="184"/>
    </row>
    <row r="76" spans="6:28" ht="14.4" x14ac:dyDescent="0.3">
      <c r="F76">
        <v>355</v>
      </c>
      <c r="G76">
        <v>8</v>
      </c>
      <c r="H76">
        <v>256</v>
      </c>
      <c r="I76">
        <v>0</v>
      </c>
      <c r="J76">
        <v>0</v>
      </c>
      <c r="K76"/>
      <c r="L76"/>
      <c r="M76"/>
      <c r="N76"/>
      <c r="O76"/>
      <c r="P76"/>
      <c r="Q76"/>
      <c r="R76"/>
      <c r="S76">
        <v>27</v>
      </c>
      <c r="T76">
        <v>41</v>
      </c>
      <c r="U76"/>
      <c r="V76"/>
      <c r="Y76" s="194"/>
      <c r="Z76" s="184"/>
      <c r="AA76" s="184"/>
      <c r="AB76" s="184"/>
    </row>
    <row r="77" spans="6:28" ht="14.4" x14ac:dyDescent="0.3">
      <c r="F77"/>
      <c r="G77"/>
      <c r="H77"/>
      <c r="I77"/>
      <c r="J77"/>
      <c r="K77"/>
      <c r="L77"/>
      <c r="M77"/>
      <c r="N77"/>
      <c r="O77"/>
      <c r="P77"/>
      <c r="Q77"/>
      <c r="R77"/>
      <c r="S77"/>
      <c r="T77"/>
      <c r="U77"/>
      <c r="V77"/>
      <c r="Y77" s="194"/>
      <c r="Z77" s="184"/>
      <c r="AA77" s="184"/>
      <c r="AB77" s="184"/>
    </row>
    <row r="78" spans="6:28" ht="14.4" x14ac:dyDescent="0.3">
      <c r="F78"/>
      <c r="G78"/>
      <c r="H78"/>
      <c r="I78"/>
      <c r="J78"/>
      <c r="K78"/>
      <c r="L78"/>
      <c r="M78"/>
      <c r="N78"/>
      <c r="O78"/>
      <c r="P78"/>
      <c r="Q78"/>
      <c r="R78"/>
      <c r="S78"/>
      <c r="T78"/>
      <c r="U78"/>
      <c r="V78"/>
      <c r="Y78" s="194"/>
      <c r="Z78" s="184"/>
      <c r="AA78" s="184"/>
      <c r="AB78" s="184"/>
    </row>
    <row r="79" spans="6:28" ht="14.4" x14ac:dyDescent="0.3">
      <c r="F79"/>
      <c r="G79"/>
      <c r="H79"/>
      <c r="I79"/>
      <c r="J79"/>
      <c r="K79"/>
      <c r="L79"/>
      <c r="M79"/>
      <c r="N79"/>
      <c r="O79"/>
      <c r="P79"/>
      <c r="Q79"/>
      <c r="R79"/>
      <c r="S79"/>
      <c r="T79"/>
      <c r="U79"/>
      <c r="V79"/>
      <c r="Y79" s="194"/>
      <c r="Z79" s="184"/>
      <c r="AA79" s="184"/>
      <c r="AB79" s="184"/>
    </row>
    <row r="80" spans="6:28" ht="14.4" x14ac:dyDescent="0.3">
      <c r="F80"/>
      <c r="G80"/>
      <c r="H80"/>
      <c r="I80"/>
      <c r="J80"/>
      <c r="K80"/>
      <c r="L80"/>
      <c r="M80"/>
      <c r="N80"/>
      <c r="O80"/>
      <c r="P80"/>
      <c r="Q80"/>
      <c r="R80"/>
      <c r="S80"/>
      <c r="T80"/>
      <c r="U80"/>
      <c r="V80"/>
      <c r="Y80" s="194"/>
      <c r="Z80" s="184"/>
      <c r="AA80" s="184"/>
      <c r="AB80" s="184"/>
    </row>
    <row r="81" spans="6:28" ht="14.4" x14ac:dyDescent="0.3">
      <c r="F81"/>
      <c r="G81"/>
      <c r="H81"/>
      <c r="I81"/>
      <c r="J81"/>
      <c r="K81"/>
      <c r="L81"/>
      <c r="M81"/>
      <c r="N81"/>
      <c r="O81"/>
      <c r="P81"/>
      <c r="Q81"/>
      <c r="R81"/>
      <c r="S81"/>
      <c r="T81"/>
      <c r="U81"/>
      <c r="V81"/>
      <c r="Y81" s="194"/>
      <c r="Z81" s="184"/>
      <c r="AA81" s="184"/>
      <c r="AB81" s="184"/>
    </row>
    <row r="82" spans="6:28" ht="14.4" x14ac:dyDescent="0.3">
      <c r="F82"/>
      <c r="G82"/>
      <c r="H82"/>
      <c r="I82"/>
      <c r="J82"/>
      <c r="K82"/>
      <c r="L82"/>
      <c r="M82"/>
      <c r="N82"/>
      <c r="O82"/>
      <c r="P82"/>
      <c r="Q82"/>
      <c r="R82"/>
      <c r="S82"/>
      <c r="T82"/>
      <c r="U82"/>
      <c r="V82"/>
      <c r="Y82" s="194"/>
      <c r="Z82" s="184"/>
      <c r="AA82" s="184"/>
      <c r="AB82" s="184"/>
    </row>
    <row r="83" spans="6:28" ht="14.4" x14ac:dyDescent="0.3">
      <c r="F83"/>
      <c r="G83"/>
      <c r="H83"/>
      <c r="I83"/>
      <c r="J83"/>
      <c r="K83"/>
      <c r="L83"/>
      <c r="M83"/>
      <c r="N83"/>
      <c r="O83"/>
      <c r="P83"/>
      <c r="Q83"/>
      <c r="R83"/>
      <c r="S83"/>
      <c r="T83"/>
      <c r="U83"/>
      <c r="V83"/>
      <c r="Y83" s="194"/>
      <c r="Z83" s="184"/>
      <c r="AA83" s="184"/>
      <c r="AB83" s="184"/>
    </row>
    <row r="84" spans="6:28" ht="14.4" x14ac:dyDescent="0.3">
      <c r="F84"/>
      <c r="G84"/>
      <c r="H84"/>
      <c r="I84"/>
      <c r="J84"/>
      <c r="K84"/>
      <c r="L84"/>
      <c r="M84"/>
      <c r="N84"/>
      <c r="O84"/>
      <c r="P84"/>
      <c r="Q84"/>
      <c r="R84"/>
      <c r="S84"/>
      <c r="T84"/>
      <c r="U84"/>
      <c r="V84"/>
      <c r="Y84" s="194"/>
      <c r="Z84" s="184"/>
      <c r="AA84" s="184"/>
      <c r="AB84" s="184"/>
    </row>
    <row r="85" spans="6:28" ht="14.4" x14ac:dyDescent="0.3">
      <c r="F85"/>
      <c r="G85"/>
      <c r="H85"/>
      <c r="I85"/>
      <c r="J85"/>
      <c r="K85"/>
      <c r="L85"/>
      <c r="M85"/>
      <c r="N85"/>
      <c r="O85"/>
      <c r="P85"/>
      <c r="Q85"/>
      <c r="R85"/>
      <c r="S85"/>
      <c r="T85"/>
      <c r="U85"/>
      <c r="V85"/>
      <c r="Y85" s="194"/>
      <c r="Z85" s="184"/>
      <c r="AA85" s="184"/>
      <c r="AB85" s="184"/>
    </row>
    <row r="86" spans="6:28" ht="14.4" x14ac:dyDescent="0.3">
      <c r="F86"/>
      <c r="G86"/>
      <c r="H86"/>
      <c r="I86"/>
      <c r="J86"/>
      <c r="K86"/>
      <c r="L86"/>
      <c r="M86"/>
      <c r="N86"/>
      <c r="O86"/>
      <c r="P86"/>
      <c r="Q86"/>
      <c r="R86"/>
      <c r="S86"/>
      <c r="T86"/>
      <c r="U86"/>
      <c r="V86"/>
      <c r="Y86" s="194"/>
      <c r="Z86" s="184"/>
      <c r="AA86" s="184"/>
      <c r="AB86" s="184"/>
    </row>
    <row r="87" spans="6:28" ht="14.4" x14ac:dyDescent="0.3">
      <c r="F87"/>
      <c r="G87"/>
      <c r="H87"/>
      <c r="I87"/>
      <c r="J87"/>
      <c r="K87"/>
      <c r="L87"/>
      <c r="M87"/>
      <c r="N87"/>
      <c r="O87"/>
      <c r="P87"/>
      <c r="Q87"/>
      <c r="R87"/>
      <c r="S87"/>
      <c r="T87"/>
      <c r="U87"/>
      <c r="V87"/>
      <c r="Y87" s="194"/>
      <c r="Z87" s="184"/>
      <c r="AA87" s="184"/>
      <c r="AB87" s="184"/>
    </row>
    <row r="88" spans="6:28" ht="14.4" x14ac:dyDescent="0.3">
      <c r="F88"/>
      <c r="G88"/>
      <c r="H88"/>
      <c r="I88"/>
      <c r="J88"/>
      <c r="K88"/>
      <c r="L88"/>
      <c r="M88"/>
      <c r="N88"/>
      <c r="O88"/>
      <c r="P88"/>
      <c r="Q88"/>
      <c r="R88"/>
      <c r="S88"/>
      <c r="T88"/>
      <c r="U88"/>
      <c r="V88"/>
      <c r="Y88" s="184"/>
      <c r="Z88" s="184"/>
      <c r="AA88" s="184"/>
      <c r="AB88" s="184"/>
    </row>
    <row r="89" spans="6:28" ht="14.4" x14ac:dyDescent="0.3">
      <c r="F89"/>
      <c r="G89"/>
      <c r="H89"/>
      <c r="I89"/>
      <c r="J89"/>
      <c r="K89"/>
      <c r="L89"/>
      <c r="M89"/>
      <c r="N89"/>
      <c r="O89"/>
      <c r="P89"/>
      <c r="Q89"/>
      <c r="R89"/>
      <c r="S89"/>
      <c r="T89"/>
      <c r="U89"/>
      <c r="V89"/>
    </row>
    <row r="90" spans="6:28" ht="14.4" x14ac:dyDescent="0.3">
      <c r="F90"/>
      <c r="G90"/>
      <c r="H90"/>
      <c r="I90"/>
      <c r="J90"/>
      <c r="K90"/>
      <c r="L90"/>
      <c r="M90"/>
      <c r="N90"/>
      <c r="O90"/>
      <c r="P90"/>
      <c r="Q90"/>
      <c r="R90"/>
      <c r="S90"/>
      <c r="T90"/>
      <c r="U90"/>
      <c r="V90"/>
    </row>
    <row r="91" spans="6:28" ht="14.4" x14ac:dyDescent="0.3">
      <c r="F91"/>
      <c r="G91"/>
      <c r="H91"/>
      <c r="I91"/>
      <c r="J91"/>
      <c r="K91"/>
      <c r="L91"/>
      <c r="M91"/>
      <c r="N91"/>
      <c r="O91"/>
      <c r="P91"/>
      <c r="Q91"/>
      <c r="R91"/>
      <c r="S91"/>
      <c r="T91"/>
      <c r="U91"/>
      <c r="V91"/>
    </row>
    <row r="92" spans="6:28" ht="14.4" x14ac:dyDescent="0.3">
      <c r="F92"/>
      <c r="G92"/>
      <c r="H92"/>
      <c r="I92"/>
      <c r="J92"/>
      <c r="K92"/>
      <c r="L92"/>
      <c r="M92"/>
      <c r="N92"/>
      <c r="O92"/>
      <c r="P92"/>
      <c r="Q92"/>
      <c r="R92"/>
      <c r="S92"/>
      <c r="T92"/>
      <c r="U92"/>
      <c r="V92"/>
    </row>
    <row r="93" spans="6:28" ht="14.4" x14ac:dyDescent="0.3">
      <c r="F93"/>
      <c r="G93"/>
      <c r="H93"/>
      <c r="I93"/>
      <c r="J93"/>
      <c r="K93"/>
      <c r="L93"/>
      <c r="M93"/>
      <c r="N93"/>
      <c r="O93"/>
      <c r="P93"/>
      <c r="Q93"/>
      <c r="R93"/>
      <c r="S93"/>
      <c r="T93"/>
      <c r="U93"/>
      <c r="V93"/>
    </row>
    <row r="94" spans="6:28" ht="14.4" x14ac:dyDescent="0.3">
      <c r="F94"/>
      <c r="G94"/>
      <c r="H94"/>
      <c r="I94"/>
      <c r="J94"/>
      <c r="K94"/>
      <c r="L94"/>
      <c r="M94"/>
      <c r="N94"/>
      <c r="O94"/>
      <c r="P94"/>
      <c r="Q94"/>
      <c r="R94"/>
      <c r="S94"/>
      <c r="T94"/>
      <c r="U94"/>
      <c r="V94"/>
    </row>
    <row r="95" spans="6:28" ht="14.4" x14ac:dyDescent="0.3">
      <c r="F95"/>
      <c r="G95"/>
      <c r="H95"/>
      <c r="I95"/>
      <c r="J95"/>
      <c r="K95"/>
      <c r="L95"/>
      <c r="M95"/>
      <c r="N95"/>
      <c r="O95"/>
      <c r="P95"/>
      <c r="Q95"/>
      <c r="R95"/>
      <c r="S95"/>
      <c r="T95"/>
      <c r="U95"/>
      <c r="V95"/>
    </row>
    <row r="96" spans="6:28" ht="14.4" x14ac:dyDescent="0.3">
      <c r="F96"/>
      <c r="G96"/>
      <c r="H96"/>
      <c r="I96"/>
      <c r="J96"/>
      <c r="K96"/>
      <c r="L96"/>
      <c r="M96"/>
      <c r="N96"/>
      <c r="O96"/>
      <c r="P96"/>
      <c r="Q96"/>
      <c r="R96"/>
      <c r="S96"/>
      <c r="T96"/>
      <c r="U96"/>
      <c r="V96"/>
    </row>
    <row r="97" spans="6:22" ht="14.4" x14ac:dyDescent="0.3">
      <c r="F97"/>
      <c r="G97"/>
      <c r="H97"/>
      <c r="I97"/>
      <c r="J97"/>
      <c r="K97"/>
      <c r="L97"/>
      <c r="M97"/>
      <c r="N97"/>
      <c r="O97"/>
      <c r="P97"/>
      <c r="Q97"/>
      <c r="R97"/>
      <c r="S97"/>
      <c r="T97"/>
      <c r="U97"/>
      <c r="V97"/>
    </row>
    <row r="98" spans="6:22" ht="14.4" x14ac:dyDescent="0.3">
      <c r="F98"/>
      <c r="G98"/>
      <c r="H98"/>
      <c r="I98"/>
      <c r="J98"/>
      <c r="K98"/>
      <c r="L98"/>
      <c r="M98"/>
      <c r="N98"/>
      <c r="O98"/>
      <c r="P98"/>
      <c r="Q98"/>
      <c r="R98"/>
      <c r="S98"/>
      <c r="T98"/>
      <c r="U98"/>
      <c r="V98"/>
    </row>
    <row r="99" spans="6:22" ht="14.4" x14ac:dyDescent="0.3">
      <c r="F99"/>
      <c r="G99"/>
      <c r="H99"/>
      <c r="I99"/>
      <c r="J99"/>
      <c r="K99"/>
      <c r="L99"/>
      <c r="M99"/>
      <c r="N99"/>
      <c r="O99"/>
      <c r="P99"/>
      <c r="Q99"/>
      <c r="R99"/>
      <c r="S99"/>
      <c r="T99"/>
      <c r="U99"/>
      <c r="V99"/>
    </row>
    <row r="100" spans="6:22" ht="14.4" x14ac:dyDescent="0.3">
      <c r="F100"/>
      <c r="G100"/>
      <c r="H100"/>
      <c r="I100"/>
      <c r="J100"/>
      <c r="K100"/>
      <c r="L100"/>
      <c r="M100"/>
      <c r="N100"/>
      <c r="O100"/>
      <c r="P100"/>
      <c r="Q100"/>
      <c r="R100"/>
      <c r="S100"/>
      <c r="T100"/>
      <c r="U100"/>
      <c r="V100"/>
    </row>
    <row r="101" spans="6:22" ht="14.4" x14ac:dyDescent="0.3">
      <c r="F101"/>
      <c r="G101"/>
      <c r="H101"/>
      <c r="I101"/>
      <c r="J101"/>
      <c r="K101"/>
      <c r="L101"/>
      <c r="M101"/>
      <c r="N101"/>
      <c r="O101"/>
      <c r="P101"/>
      <c r="Q101"/>
      <c r="R101"/>
      <c r="S101"/>
      <c r="T101"/>
      <c r="U101"/>
      <c r="V101"/>
    </row>
    <row r="102" spans="6:22" ht="14.4" x14ac:dyDescent="0.3">
      <c r="F102"/>
      <c r="G102"/>
      <c r="H102"/>
      <c r="I102"/>
      <c r="J102"/>
      <c r="K102"/>
      <c r="L102"/>
      <c r="M102"/>
      <c r="N102"/>
      <c r="O102"/>
      <c r="P102"/>
      <c r="Q102"/>
      <c r="R102"/>
      <c r="S102"/>
      <c r="T102"/>
      <c r="U102"/>
      <c r="V102"/>
    </row>
    <row r="103" spans="6:22" ht="14.4" x14ac:dyDescent="0.3">
      <c r="F103"/>
      <c r="G103"/>
      <c r="H103"/>
      <c r="I103"/>
      <c r="J103"/>
      <c r="K103"/>
      <c r="L103"/>
      <c r="M103"/>
      <c r="N103"/>
      <c r="O103"/>
      <c r="P103"/>
      <c r="Q103"/>
      <c r="R103"/>
      <c r="S103"/>
      <c r="T103"/>
      <c r="U103"/>
      <c r="V103"/>
    </row>
    <row r="104" spans="6:22" ht="14.4" x14ac:dyDescent="0.3">
      <c r="F104"/>
      <c r="G104"/>
      <c r="H104"/>
      <c r="I104"/>
      <c r="J104"/>
      <c r="K104"/>
      <c r="L104"/>
      <c r="M104"/>
      <c r="N104"/>
      <c r="O104"/>
      <c r="P104"/>
      <c r="Q104"/>
      <c r="R104"/>
      <c r="S104"/>
      <c r="T104"/>
      <c r="U104"/>
      <c r="V104"/>
    </row>
    <row r="105" spans="6:22" ht="14.4" x14ac:dyDescent="0.3">
      <c r="F105"/>
      <c r="G105"/>
      <c r="H105"/>
      <c r="I105"/>
      <c r="J105"/>
      <c r="K105"/>
      <c r="L105"/>
      <c r="M105"/>
      <c r="N105"/>
      <c r="O105"/>
      <c r="P105"/>
      <c r="Q105"/>
      <c r="R105"/>
      <c r="S105"/>
      <c r="T105"/>
      <c r="U105"/>
      <c r="V105"/>
    </row>
    <row r="106" spans="6:22" ht="14.4" x14ac:dyDescent="0.3">
      <c r="F106"/>
      <c r="G106"/>
      <c r="H106"/>
      <c r="I106"/>
      <c r="J106"/>
      <c r="K106"/>
      <c r="L106"/>
      <c r="M106"/>
      <c r="N106"/>
      <c r="O106"/>
      <c r="P106"/>
      <c r="Q106"/>
      <c r="R106"/>
      <c r="S106"/>
      <c r="T106"/>
      <c r="U106"/>
      <c r="V106"/>
    </row>
    <row r="107" spans="6:22" ht="14.4" x14ac:dyDescent="0.3">
      <c r="F107"/>
      <c r="G107"/>
      <c r="H107"/>
      <c r="I107"/>
      <c r="J107"/>
      <c r="K107"/>
      <c r="L107"/>
      <c r="M107"/>
      <c r="N107"/>
      <c r="O107"/>
      <c r="P107"/>
      <c r="Q107"/>
      <c r="R107"/>
      <c r="S107"/>
      <c r="T107"/>
      <c r="U107"/>
      <c r="V107"/>
    </row>
    <row r="108" spans="6:22" ht="14.4" x14ac:dyDescent="0.3">
      <c r="F108"/>
      <c r="G108"/>
      <c r="H108"/>
      <c r="I108"/>
      <c r="J108"/>
      <c r="K108"/>
      <c r="L108"/>
      <c r="M108"/>
      <c r="N108"/>
      <c r="O108"/>
      <c r="P108"/>
      <c r="Q108"/>
      <c r="R108"/>
      <c r="S108"/>
      <c r="T108"/>
      <c r="U108"/>
      <c r="V108"/>
    </row>
    <row r="109" spans="6:22" ht="14.4" x14ac:dyDescent="0.3">
      <c r="F109"/>
      <c r="G109"/>
      <c r="H109"/>
      <c r="I109"/>
      <c r="J109"/>
      <c r="K109"/>
      <c r="L109"/>
      <c r="M109"/>
      <c r="N109"/>
      <c r="O109"/>
      <c r="P109"/>
      <c r="Q109"/>
      <c r="R109"/>
      <c r="S109"/>
      <c r="T109"/>
      <c r="U109"/>
      <c r="V109"/>
    </row>
    <row r="110" spans="6:22" ht="14.4" x14ac:dyDescent="0.3">
      <c r="F110"/>
      <c r="G110"/>
      <c r="H110"/>
      <c r="I110"/>
      <c r="J110"/>
      <c r="K110"/>
      <c r="L110"/>
      <c r="M110"/>
      <c r="N110"/>
      <c r="O110"/>
      <c r="P110"/>
      <c r="Q110"/>
      <c r="R110"/>
      <c r="S110"/>
      <c r="T110"/>
      <c r="U110"/>
      <c r="V110"/>
    </row>
    <row r="111" spans="6:22" ht="14.4" x14ac:dyDescent="0.3">
      <c r="F111"/>
      <c r="G111"/>
      <c r="H111"/>
      <c r="I111"/>
      <c r="J111"/>
      <c r="K111"/>
      <c r="L111"/>
      <c r="M111"/>
      <c r="N111"/>
      <c r="O111"/>
      <c r="P111"/>
      <c r="Q111"/>
      <c r="R111"/>
      <c r="S111"/>
      <c r="T111"/>
      <c r="U111"/>
      <c r="V111"/>
    </row>
    <row r="112" spans="6:22" ht="14.4" x14ac:dyDescent="0.3">
      <c r="F112"/>
      <c r="G112"/>
      <c r="H112"/>
      <c r="I112"/>
      <c r="J112"/>
      <c r="K112"/>
      <c r="L112"/>
      <c r="M112"/>
      <c r="N112"/>
      <c r="O112"/>
      <c r="P112"/>
      <c r="Q112"/>
      <c r="R112"/>
      <c r="S112"/>
      <c r="T112"/>
      <c r="U112"/>
      <c r="V112"/>
    </row>
    <row r="113" spans="6:22" ht="14.4" x14ac:dyDescent="0.3">
      <c r="F113"/>
      <c r="G113"/>
      <c r="H113"/>
      <c r="I113"/>
      <c r="J113"/>
      <c r="K113"/>
      <c r="L113"/>
      <c r="M113"/>
      <c r="N113"/>
      <c r="O113"/>
      <c r="P113"/>
      <c r="Q113"/>
      <c r="R113"/>
      <c r="S113"/>
      <c r="T113"/>
      <c r="U113"/>
      <c r="V113"/>
    </row>
    <row r="114" spans="6:22" ht="14.4" x14ac:dyDescent="0.3">
      <c r="F114"/>
      <c r="G114"/>
      <c r="H114"/>
      <c r="I114"/>
      <c r="J114"/>
      <c r="K114"/>
      <c r="L114"/>
      <c r="M114"/>
      <c r="N114"/>
      <c r="O114"/>
      <c r="P114"/>
      <c r="Q114"/>
      <c r="R114"/>
      <c r="S114"/>
      <c r="T114"/>
      <c r="U114"/>
      <c r="V114"/>
    </row>
    <row r="115" spans="6:22" ht="14.4" x14ac:dyDescent="0.3">
      <c r="F115"/>
      <c r="G115"/>
      <c r="H115"/>
      <c r="I115"/>
      <c r="J115"/>
      <c r="K115"/>
      <c r="L115"/>
      <c r="M115"/>
      <c r="N115"/>
      <c r="O115"/>
      <c r="P115"/>
      <c r="Q115"/>
      <c r="R115"/>
      <c r="S115"/>
      <c r="T115"/>
      <c r="U115"/>
      <c r="V115"/>
    </row>
    <row r="116" spans="6:22" ht="14.4" x14ac:dyDescent="0.3">
      <c r="F116"/>
      <c r="G116"/>
      <c r="H116"/>
      <c r="I116"/>
      <c r="J116"/>
      <c r="K116"/>
      <c r="L116"/>
      <c r="M116"/>
      <c r="N116"/>
      <c r="O116"/>
      <c r="P116"/>
      <c r="Q116"/>
      <c r="R116"/>
      <c r="S116"/>
      <c r="T116"/>
      <c r="U116"/>
      <c r="V116"/>
    </row>
    <row r="117" spans="6:22" ht="14.4" x14ac:dyDescent="0.3">
      <c r="F117"/>
      <c r="G117"/>
      <c r="H117"/>
      <c r="I117"/>
      <c r="J117"/>
      <c r="K117"/>
      <c r="L117"/>
      <c r="M117"/>
      <c r="N117"/>
      <c r="O117"/>
      <c r="P117"/>
      <c r="Q117"/>
      <c r="R117"/>
      <c r="S117"/>
      <c r="T117"/>
      <c r="U117"/>
      <c r="V117"/>
    </row>
    <row r="118" spans="6:22" ht="14.4" x14ac:dyDescent="0.3">
      <c r="F118"/>
      <c r="G118"/>
      <c r="H118"/>
      <c r="I118"/>
      <c r="J118"/>
      <c r="K118"/>
      <c r="L118"/>
      <c r="M118"/>
      <c r="N118"/>
      <c r="O118"/>
      <c r="P118"/>
      <c r="Q118"/>
      <c r="R118"/>
      <c r="S118"/>
      <c r="T118"/>
      <c r="U118"/>
      <c r="V118"/>
    </row>
    <row r="119" spans="6:22" ht="14.4" x14ac:dyDescent="0.3">
      <c r="F119"/>
      <c r="G119"/>
      <c r="H119"/>
      <c r="I119"/>
      <c r="J119"/>
      <c r="K119"/>
      <c r="L119"/>
      <c r="M119"/>
      <c r="N119"/>
      <c r="O119"/>
      <c r="P119"/>
      <c r="Q119"/>
      <c r="R119"/>
      <c r="S119"/>
      <c r="T119"/>
      <c r="U119"/>
      <c r="V119"/>
    </row>
    <row r="120" spans="6:22" ht="14.4" x14ac:dyDescent="0.3">
      <c r="F120"/>
      <c r="G120"/>
      <c r="H120"/>
      <c r="I120"/>
      <c r="J120"/>
      <c r="K120"/>
      <c r="L120"/>
      <c r="M120"/>
      <c r="N120"/>
      <c r="O120"/>
      <c r="P120"/>
      <c r="Q120"/>
      <c r="R120"/>
      <c r="S120"/>
      <c r="T120"/>
      <c r="U120"/>
      <c r="V120"/>
    </row>
    <row r="121" spans="6:22" ht="14.4" x14ac:dyDescent="0.3">
      <c r="F121"/>
      <c r="G121"/>
      <c r="H121"/>
      <c r="I121"/>
      <c r="J121"/>
      <c r="K121"/>
      <c r="L121"/>
      <c r="M121"/>
      <c r="N121"/>
      <c r="O121"/>
      <c r="P121"/>
      <c r="Q121"/>
      <c r="R121"/>
      <c r="S121"/>
      <c r="T121"/>
      <c r="U121"/>
      <c r="V121"/>
    </row>
    <row r="122" spans="6:22" ht="14.4" x14ac:dyDescent="0.3">
      <c r="F122"/>
      <c r="G122"/>
      <c r="H122"/>
      <c r="I122"/>
      <c r="J122"/>
      <c r="K122"/>
      <c r="L122"/>
      <c r="M122"/>
      <c r="N122"/>
      <c r="O122"/>
      <c r="P122"/>
      <c r="Q122"/>
      <c r="R122"/>
      <c r="S122"/>
      <c r="T122"/>
      <c r="U122"/>
      <c r="V122"/>
    </row>
    <row r="123" spans="6:22" ht="14.4" x14ac:dyDescent="0.3">
      <c r="F123"/>
      <c r="G123"/>
      <c r="H123"/>
      <c r="I123"/>
      <c r="J123"/>
      <c r="K123"/>
      <c r="L123"/>
      <c r="M123"/>
      <c r="N123"/>
      <c r="O123"/>
      <c r="P123"/>
      <c r="Q123"/>
      <c r="R123"/>
      <c r="S123"/>
      <c r="T123"/>
      <c r="U123"/>
      <c r="V123"/>
    </row>
    <row r="124" spans="6:22" ht="14.4" x14ac:dyDescent="0.3">
      <c r="F124"/>
      <c r="G124"/>
      <c r="H124"/>
      <c r="I124"/>
      <c r="J124"/>
      <c r="K124"/>
      <c r="L124"/>
      <c r="M124"/>
      <c r="N124"/>
      <c r="O124"/>
      <c r="P124"/>
      <c r="Q124"/>
      <c r="R124"/>
      <c r="S124"/>
      <c r="T124"/>
      <c r="U124"/>
      <c r="V124"/>
    </row>
    <row r="125" spans="6:22" ht="14.4" x14ac:dyDescent="0.3">
      <c r="F125"/>
      <c r="G125"/>
      <c r="H125"/>
      <c r="I125"/>
      <c r="J125"/>
      <c r="K125"/>
      <c r="L125"/>
      <c r="M125"/>
      <c r="N125"/>
      <c r="O125"/>
      <c r="P125"/>
      <c r="Q125"/>
      <c r="R125"/>
      <c r="S125"/>
      <c r="T125"/>
      <c r="U125"/>
      <c r="V125"/>
    </row>
    <row r="126" spans="6:22" ht="14.4" x14ac:dyDescent="0.3">
      <c r="F126"/>
      <c r="G126"/>
      <c r="H126"/>
      <c r="I126"/>
      <c r="J126"/>
      <c r="K126"/>
      <c r="L126"/>
      <c r="M126"/>
      <c r="N126"/>
      <c r="O126"/>
      <c r="P126"/>
      <c r="Q126"/>
      <c r="R126"/>
      <c r="S126"/>
      <c r="T126"/>
      <c r="U126"/>
      <c r="V126"/>
    </row>
    <row r="127" spans="6:22" ht="14.4" x14ac:dyDescent="0.3">
      <c r="F127"/>
      <c r="G127"/>
      <c r="H127"/>
      <c r="I127"/>
      <c r="J127"/>
      <c r="K127"/>
      <c r="L127"/>
      <c r="M127"/>
      <c r="N127"/>
      <c r="O127"/>
      <c r="P127"/>
      <c r="Q127"/>
      <c r="R127"/>
      <c r="S127"/>
      <c r="T127"/>
      <c r="U127"/>
      <c r="V127"/>
    </row>
    <row r="128" spans="6:22" ht="14.4" x14ac:dyDescent="0.3">
      <c r="F128"/>
      <c r="G128"/>
      <c r="H128"/>
      <c r="I128"/>
      <c r="J128"/>
      <c r="K128"/>
      <c r="L128"/>
      <c r="M128"/>
      <c r="N128"/>
      <c r="O128"/>
      <c r="P128"/>
      <c r="Q128"/>
      <c r="R128"/>
      <c r="S128"/>
      <c r="T128"/>
      <c r="U128"/>
      <c r="V128"/>
    </row>
    <row r="129" spans="6:22" ht="14.4" x14ac:dyDescent="0.3">
      <c r="F129"/>
      <c r="G129"/>
      <c r="H129"/>
      <c r="I129"/>
      <c r="J129"/>
      <c r="K129"/>
      <c r="L129"/>
      <c r="M129"/>
      <c r="N129"/>
      <c r="O129"/>
      <c r="P129"/>
      <c r="Q129"/>
      <c r="R129"/>
      <c r="S129"/>
      <c r="T129"/>
      <c r="U129"/>
      <c r="V129"/>
    </row>
    <row r="130" spans="6:22" ht="14.4" x14ac:dyDescent="0.3">
      <c r="F130"/>
      <c r="G130"/>
      <c r="H130"/>
      <c r="I130"/>
      <c r="J130"/>
      <c r="K130"/>
      <c r="L130"/>
      <c r="M130"/>
      <c r="N130"/>
      <c r="O130"/>
      <c r="P130"/>
      <c r="Q130"/>
      <c r="R130"/>
      <c r="S130"/>
      <c r="T130"/>
      <c r="U130"/>
      <c r="V130"/>
    </row>
    <row r="131" spans="6:22" ht="14.4" x14ac:dyDescent="0.3">
      <c r="F131"/>
      <c r="G131"/>
      <c r="H131"/>
      <c r="I131"/>
      <c r="J131"/>
      <c r="K131"/>
      <c r="L131"/>
      <c r="M131"/>
      <c r="N131"/>
      <c r="O131"/>
      <c r="P131"/>
      <c r="Q131"/>
      <c r="R131"/>
      <c r="S131"/>
      <c r="T131"/>
      <c r="U131"/>
      <c r="V131"/>
    </row>
    <row r="132" spans="6:22" ht="14.4" x14ac:dyDescent="0.3">
      <c r="F132"/>
      <c r="G132"/>
      <c r="H132"/>
      <c r="I132"/>
      <c r="J132"/>
      <c r="K132"/>
      <c r="L132"/>
      <c r="M132"/>
      <c r="N132"/>
      <c r="O132"/>
      <c r="P132"/>
      <c r="Q132"/>
      <c r="R132"/>
      <c r="S132"/>
      <c r="T132"/>
      <c r="U132"/>
      <c r="V132"/>
    </row>
    <row r="133" spans="6:22" ht="14.4" x14ac:dyDescent="0.3">
      <c r="F133"/>
      <c r="G133"/>
      <c r="H133"/>
      <c r="I133"/>
      <c r="J133"/>
      <c r="K133"/>
      <c r="L133"/>
      <c r="M133"/>
      <c r="N133"/>
      <c r="O133"/>
      <c r="P133"/>
      <c r="Q133"/>
      <c r="R133"/>
      <c r="S133"/>
      <c r="T133"/>
      <c r="U133"/>
      <c r="V133"/>
    </row>
    <row r="134" spans="6:22" ht="14.4" x14ac:dyDescent="0.3">
      <c r="F134"/>
      <c r="G134"/>
      <c r="H134"/>
      <c r="I134"/>
      <c r="J134"/>
      <c r="K134"/>
      <c r="L134"/>
      <c r="M134"/>
      <c r="N134"/>
      <c r="O134"/>
      <c r="P134"/>
      <c r="Q134"/>
      <c r="R134"/>
      <c r="S134"/>
      <c r="T134"/>
      <c r="U134"/>
      <c r="V134"/>
    </row>
    <row r="135" spans="6:22" ht="14.4" x14ac:dyDescent="0.3">
      <c r="F135"/>
      <c r="G135"/>
      <c r="H135"/>
      <c r="I135"/>
      <c r="J135"/>
      <c r="K135"/>
      <c r="L135"/>
      <c r="M135"/>
      <c r="N135"/>
      <c r="O135"/>
      <c r="P135"/>
      <c r="Q135"/>
      <c r="R135"/>
      <c r="S135"/>
      <c r="T135"/>
      <c r="U135"/>
      <c r="V135"/>
    </row>
    <row r="136" spans="6:22" ht="14.4" x14ac:dyDescent="0.3">
      <c r="F136"/>
      <c r="G136"/>
      <c r="H136"/>
      <c r="I136"/>
      <c r="J136"/>
      <c r="K136"/>
      <c r="L136"/>
      <c r="M136"/>
      <c r="N136"/>
      <c r="O136"/>
      <c r="P136"/>
      <c r="Q136"/>
      <c r="R136"/>
      <c r="S136"/>
      <c r="T136"/>
      <c r="U136"/>
      <c r="V136"/>
    </row>
    <row r="137" spans="6:22" ht="14.4" x14ac:dyDescent="0.3">
      <c r="F137"/>
      <c r="G137"/>
      <c r="H137"/>
      <c r="I137"/>
      <c r="J137"/>
      <c r="K137"/>
      <c r="L137"/>
      <c r="M137"/>
      <c r="N137"/>
      <c r="O137"/>
      <c r="P137"/>
      <c r="Q137"/>
      <c r="R137"/>
      <c r="S137"/>
      <c r="T137"/>
      <c r="U137"/>
      <c r="V137"/>
    </row>
    <row r="138" spans="6:22" ht="14.4" x14ac:dyDescent="0.3">
      <c r="F138"/>
      <c r="G138"/>
      <c r="H138"/>
      <c r="I138"/>
      <c r="J138"/>
      <c r="K138"/>
      <c r="L138"/>
      <c r="M138"/>
      <c r="N138"/>
      <c r="O138"/>
      <c r="P138"/>
      <c r="Q138"/>
      <c r="R138"/>
      <c r="S138"/>
      <c r="T138"/>
      <c r="U138"/>
      <c r="V138"/>
    </row>
    <row r="139" spans="6:22" ht="14.4" x14ac:dyDescent="0.3">
      <c r="F139"/>
      <c r="G139"/>
      <c r="H139"/>
      <c r="I139"/>
      <c r="J139"/>
      <c r="K139"/>
      <c r="L139"/>
      <c r="M139"/>
      <c r="N139"/>
      <c r="O139"/>
      <c r="P139"/>
      <c r="Q139"/>
      <c r="R139"/>
      <c r="S139"/>
      <c r="T139"/>
      <c r="U139"/>
      <c r="V139"/>
    </row>
    <row r="140" spans="6:22" ht="14.4" x14ac:dyDescent="0.3">
      <c r="F140"/>
      <c r="G140"/>
      <c r="H140"/>
      <c r="I140"/>
      <c r="J140"/>
      <c r="K140"/>
      <c r="L140"/>
      <c r="M140"/>
      <c r="N140"/>
      <c r="O140"/>
      <c r="P140"/>
      <c r="Q140"/>
      <c r="R140"/>
      <c r="S140"/>
      <c r="T140"/>
      <c r="U140"/>
      <c r="V140"/>
    </row>
    <row r="141" spans="6:22" ht="14.4" x14ac:dyDescent="0.3">
      <c r="F141"/>
      <c r="G141"/>
      <c r="H141"/>
      <c r="I141"/>
      <c r="J141"/>
      <c r="K141"/>
      <c r="L141"/>
      <c r="M141"/>
      <c r="N141"/>
      <c r="O141"/>
      <c r="P141"/>
      <c r="Q141"/>
      <c r="R141"/>
      <c r="S141"/>
      <c r="T141"/>
      <c r="U141"/>
      <c r="V141"/>
    </row>
    <row r="142" spans="6:22" ht="14.4" x14ac:dyDescent="0.3">
      <c r="F142"/>
      <c r="G142"/>
      <c r="H142"/>
      <c r="I142"/>
      <c r="J142"/>
      <c r="K142"/>
      <c r="L142"/>
      <c r="M142"/>
      <c r="N142"/>
      <c r="O142"/>
      <c r="P142"/>
      <c r="Q142"/>
      <c r="R142"/>
      <c r="S142"/>
      <c r="T142"/>
      <c r="U142"/>
      <c r="V142"/>
    </row>
    <row r="143" spans="6:22" ht="14.4" x14ac:dyDescent="0.3">
      <c r="F143"/>
      <c r="G143"/>
      <c r="H143"/>
      <c r="I143"/>
      <c r="J143"/>
      <c r="K143"/>
      <c r="L143"/>
      <c r="M143"/>
      <c r="N143"/>
      <c r="O143"/>
      <c r="P143"/>
      <c r="Q143"/>
      <c r="R143"/>
      <c r="S143"/>
      <c r="T143"/>
      <c r="U143"/>
      <c r="V143"/>
    </row>
    <row r="144" spans="6:22" ht="14.4" x14ac:dyDescent="0.3">
      <c r="F144"/>
      <c r="G144"/>
      <c r="H144"/>
      <c r="I144"/>
      <c r="J144"/>
      <c r="K144"/>
      <c r="L144"/>
      <c r="M144"/>
      <c r="N144"/>
      <c r="O144"/>
      <c r="P144"/>
      <c r="Q144"/>
      <c r="R144"/>
      <c r="S144"/>
      <c r="T144"/>
      <c r="U144"/>
      <c r="V144"/>
    </row>
    <row r="145" spans="6:22" ht="14.4" x14ac:dyDescent="0.3">
      <c r="F145"/>
      <c r="G145"/>
      <c r="H145"/>
      <c r="I145"/>
      <c r="J145"/>
      <c r="K145"/>
      <c r="L145"/>
      <c r="M145"/>
      <c r="N145"/>
      <c r="O145"/>
      <c r="P145"/>
      <c r="Q145"/>
      <c r="R145"/>
      <c r="S145"/>
      <c r="T145"/>
      <c r="U145"/>
      <c r="V145"/>
    </row>
    <row r="146" spans="6:22" ht="14.4" x14ac:dyDescent="0.3">
      <c r="F146"/>
      <c r="G146"/>
      <c r="H146"/>
      <c r="I146"/>
      <c r="J146"/>
      <c r="K146"/>
      <c r="L146"/>
      <c r="M146"/>
      <c r="N146"/>
      <c r="O146"/>
      <c r="P146"/>
      <c r="Q146"/>
      <c r="R146"/>
      <c r="S146"/>
      <c r="T146"/>
      <c r="U146"/>
      <c r="V146"/>
    </row>
    <row r="147" spans="6:22" ht="14.4" x14ac:dyDescent="0.3">
      <c r="F147"/>
      <c r="G147"/>
      <c r="H147"/>
      <c r="I147"/>
      <c r="J147"/>
      <c r="K147"/>
      <c r="L147"/>
      <c r="M147"/>
      <c r="N147"/>
      <c r="O147"/>
      <c r="P147"/>
      <c r="Q147"/>
      <c r="R147"/>
      <c r="S147"/>
      <c r="T147"/>
      <c r="U147"/>
      <c r="V147"/>
    </row>
    <row r="148" spans="6:22" ht="14.4" x14ac:dyDescent="0.3">
      <c r="F148"/>
      <c r="G148"/>
      <c r="H148"/>
      <c r="I148"/>
      <c r="J148"/>
      <c r="K148"/>
      <c r="L148"/>
      <c r="M148"/>
      <c r="N148"/>
      <c r="O148"/>
      <c r="P148"/>
      <c r="Q148"/>
      <c r="R148"/>
      <c r="S148"/>
      <c r="T148"/>
      <c r="U148"/>
      <c r="V148"/>
    </row>
    <row r="149" spans="6:22" ht="14.4" x14ac:dyDescent="0.3">
      <c r="F149"/>
      <c r="G149"/>
      <c r="H149"/>
      <c r="I149"/>
      <c r="J149"/>
      <c r="K149"/>
      <c r="L149"/>
      <c r="M149"/>
      <c r="N149"/>
      <c r="O149"/>
      <c r="P149"/>
      <c r="Q149"/>
      <c r="R149"/>
      <c r="S149"/>
      <c r="T149"/>
      <c r="U149"/>
      <c r="V149"/>
    </row>
    <row r="150" spans="6:22" ht="14.4" x14ac:dyDescent="0.3">
      <c r="F150"/>
      <c r="G150"/>
      <c r="H150"/>
      <c r="I150"/>
      <c r="J150"/>
      <c r="K150"/>
      <c r="L150"/>
      <c r="M150"/>
      <c r="N150"/>
      <c r="O150"/>
      <c r="P150"/>
      <c r="Q150"/>
      <c r="R150"/>
      <c r="S150"/>
      <c r="T150"/>
      <c r="U150"/>
      <c r="V150"/>
    </row>
    <row r="151" spans="6:22" ht="14.4" x14ac:dyDescent="0.3">
      <c r="F151"/>
      <c r="G151"/>
      <c r="H151"/>
      <c r="I151"/>
      <c r="J151"/>
      <c r="K151"/>
      <c r="L151"/>
      <c r="M151"/>
      <c r="N151"/>
      <c r="O151"/>
      <c r="P151"/>
      <c r="Q151"/>
      <c r="R151"/>
      <c r="S151"/>
      <c r="T151"/>
      <c r="U151"/>
      <c r="V151"/>
    </row>
    <row r="152" spans="6:22" ht="14.4" x14ac:dyDescent="0.3">
      <c r="F152"/>
      <c r="G152"/>
      <c r="H152"/>
      <c r="I152"/>
      <c r="J152"/>
      <c r="K152"/>
      <c r="L152"/>
      <c r="M152"/>
      <c r="N152"/>
      <c r="O152"/>
      <c r="P152"/>
      <c r="Q152"/>
      <c r="R152"/>
      <c r="S152"/>
      <c r="T152"/>
      <c r="U152"/>
      <c r="V152"/>
    </row>
    <row r="153" spans="6:22" ht="14.4" x14ac:dyDescent="0.3">
      <c r="F153"/>
      <c r="G153"/>
      <c r="H153"/>
      <c r="I153"/>
      <c r="J153"/>
      <c r="K153"/>
      <c r="L153"/>
      <c r="M153"/>
      <c r="N153"/>
      <c r="O153"/>
      <c r="P153"/>
      <c r="Q153"/>
      <c r="R153"/>
      <c r="S153"/>
      <c r="T153"/>
      <c r="U153"/>
      <c r="V153"/>
    </row>
    <row r="154" spans="6:22" ht="14.4" x14ac:dyDescent="0.3">
      <c r="F154"/>
      <c r="G154"/>
      <c r="H154"/>
      <c r="I154"/>
      <c r="J154"/>
      <c r="K154"/>
      <c r="L154"/>
      <c r="M154"/>
      <c r="N154"/>
      <c r="O154"/>
      <c r="P154"/>
      <c r="Q154"/>
      <c r="R154"/>
      <c r="S154"/>
      <c r="T154"/>
      <c r="U154"/>
      <c r="V154"/>
    </row>
    <row r="155" spans="6:22" ht="14.4" x14ac:dyDescent="0.3">
      <c r="F155"/>
      <c r="G155"/>
      <c r="H155"/>
      <c r="I155"/>
      <c r="J155"/>
      <c r="K155"/>
      <c r="L155"/>
      <c r="M155"/>
      <c r="N155"/>
      <c r="O155"/>
      <c r="P155"/>
      <c r="Q155"/>
      <c r="R155"/>
      <c r="S155"/>
      <c r="T155"/>
      <c r="U155"/>
      <c r="V155"/>
    </row>
    <row r="156" spans="6:22" ht="14.4" x14ac:dyDescent="0.3">
      <c r="F156"/>
      <c r="G156"/>
      <c r="H156"/>
      <c r="I156"/>
      <c r="J156"/>
      <c r="K156"/>
      <c r="L156"/>
      <c r="M156"/>
      <c r="N156"/>
      <c r="O156"/>
      <c r="P156"/>
      <c r="Q156"/>
      <c r="R156"/>
      <c r="S156"/>
      <c r="T156"/>
      <c r="U156"/>
      <c r="V156"/>
    </row>
    <row r="157" spans="6:22" ht="14.4" x14ac:dyDescent="0.3">
      <c r="F157"/>
      <c r="G157"/>
      <c r="H157"/>
      <c r="I157"/>
      <c r="J157"/>
      <c r="K157"/>
      <c r="L157"/>
      <c r="M157"/>
      <c r="N157"/>
      <c r="O157"/>
      <c r="P157"/>
      <c r="Q157"/>
      <c r="R157"/>
      <c r="S157"/>
      <c r="T157"/>
      <c r="U157"/>
      <c r="V157"/>
    </row>
    <row r="158" spans="6:22" ht="14.4" x14ac:dyDescent="0.3">
      <c r="F158"/>
      <c r="G158"/>
      <c r="H158"/>
      <c r="I158"/>
      <c r="J158"/>
      <c r="K158"/>
      <c r="L158"/>
      <c r="M158"/>
      <c r="N158"/>
      <c r="O158"/>
      <c r="P158"/>
      <c r="Q158"/>
      <c r="R158"/>
      <c r="S158"/>
      <c r="T158"/>
      <c r="U158"/>
      <c r="V158"/>
    </row>
    <row r="159" spans="6:22" ht="14.4" x14ac:dyDescent="0.3">
      <c r="F159"/>
      <c r="G159"/>
      <c r="H159"/>
      <c r="I159"/>
      <c r="J159"/>
      <c r="K159"/>
      <c r="L159"/>
      <c r="M159"/>
      <c r="N159"/>
      <c r="O159"/>
      <c r="P159"/>
      <c r="Q159"/>
      <c r="R159"/>
      <c r="S159"/>
      <c r="T159"/>
      <c r="U159"/>
      <c r="V159"/>
    </row>
    <row r="160" spans="6:22" ht="14.4" x14ac:dyDescent="0.3">
      <c r="F160"/>
      <c r="G160"/>
      <c r="H160"/>
      <c r="I160"/>
      <c r="J160"/>
      <c r="K160"/>
      <c r="L160"/>
      <c r="M160"/>
      <c r="N160"/>
      <c r="O160"/>
      <c r="P160"/>
      <c r="Q160"/>
      <c r="R160"/>
      <c r="S160"/>
      <c r="T160"/>
      <c r="U160"/>
      <c r="V160"/>
    </row>
    <row r="161" spans="6:22" ht="14.4" x14ac:dyDescent="0.3">
      <c r="F161"/>
      <c r="G161"/>
      <c r="H161"/>
      <c r="I161"/>
      <c r="J161"/>
      <c r="K161"/>
      <c r="L161"/>
      <c r="M161"/>
      <c r="N161"/>
      <c r="O161"/>
      <c r="P161"/>
      <c r="Q161"/>
      <c r="R161"/>
      <c r="S161"/>
      <c r="T161"/>
      <c r="U161"/>
      <c r="V161"/>
    </row>
    <row r="162" spans="6:22" ht="14.4" x14ac:dyDescent="0.3">
      <c r="F162"/>
      <c r="G162"/>
      <c r="H162"/>
      <c r="I162"/>
      <c r="J162"/>
      <c r="K162"/>
      <c r="L162"/>
      <c r="M162"/>
      <c r="N162"/>
      <c r="O162"/>
      <c r="P162"/>
      <c r="Q162"/>
      <c r="R162"/>
      <c r="S162"/>
      <c r="T162"/>
      <c r="U162"/>
      <c r="V162"/>
    </row>
    <row r="163" spans="6:22" ht="14.4" x14ac:dyDescent="0.3">
      <c r="F163"/>
      <c r="G163"/>
      <c r="H163"/>
      <c r="I163"/>
      <c r="J163"/>
      <c r="K163"/>
      <c r="L163"/>
      <c r="M163"/>
      <c r="N163"/>
      <c r="O163"/>
      <c r="P163"/>
      <c r="Q163"/>
      <c r="R163"/>
      <c r="S163"/>
      <c r="T163"/>
      <c r="U163"/>
      <c r="V163"/>
    </row>
    <row r="164" spans="6:22" ht="14.4" x14ac:dyDescent="0.3">
      <c r="F164"/>
      <c r="G164"/>
      <c r="H164"/>
      <c r="I164"/>
      <c r="J164"/>
      <c r="K164"/>
      <c r="L164"/>
      <c r="M164"/>
      <c r="N164"/>
      <c r="O164"/>
      <c r="P164"/>
      <c r="Q164"/>
      <c r="R164"/>
      <c r="S164"/>
      <c r="T164"/>
      <c r="U164"/>
      <c r="V164"/>
    </row>
    <row r="165" spans="6:22" ht="14.4" x14ac:dyDescent="0.3">
      <c r="F165"/>
      <c r="G165"/>
      <c r="H165"/>
      <c r="I165"/>
      <c r="J165"/>
      <c r="K165"/>
      <c r="L165"/>
      <c r="M165"/>
      <c r="N165"/>
      <c r="O165"/>
      <c r="P165"/>
      <c r="Q165"/>
      <c r="R165"/>
      <c r="S165"/>
      <c r="T165"/>
      <c r="U165"/>
      <c r="V165"/>
    </row>
    <row r="166" spans="6:22" ht="14.4" x14ac:dyDescent="0.3">
      <c r="F166"/>
      <c r="G166"/>
      <c r="H166"/>
      <c r="I166"/>
      <c r="J166"/>
      <c r="K166"/>
      <c r="L166"/>
      <c r="M166"/>
      <c r="N166"/>
      <c r="O166"/>
      <c r="P166"/>
      <c r="Q166"/>
      <c r="R166"/>
      <c r="S166"/>
      <c r="T166"/>
      <c r="U166"/>
      <c r="V166"/>
    </row>
    <row r="167" spans="6:22" ht="14.4" x14ac:dyDescent="0.3">
      <c r="F167"/>
      <c r="G167"/>
      <c r="H167"/>
      <c r="I167"/>
      <c r="J167"/>
      <c r="K167"/>
      <c r="L167"/>
      <c r="M167"/>
      <c r="N167"/>
      <c r="O167"/>
      <c r="P167"/>
      <c r="Q167"/>
      <c r="R167"/>
      <c r="S167"/>
      <c r="T167"/>
      <c r="U167"/>
      <c r="V167"/>
    </row>
    <row r="168" spans="6:22" ht="14.4" x14ac:dyDescent="0.3">
      <c r="F168"/>
      <c r="G168"/>
      <c r="H168"/>
      <c r="I168"/>
      <c r="J168"/>
      <c r="K168"/>
      <c r="L168"/>
      <c r="M168"/>
      <c r="N168"/>
      <c r="O168"/>
      <c r="P168"/>
      <c r="Q168"/>
      <c r="R168"/>
      <c r="S168"/>
      <c r="T168"/>
      <c r="U168"/>
      <c r="V168"/>
    </row>
    <row r="169" spans="6:22" x14ac:dyDescent="0.25">
      <c r="F169" s="11"/>
      <c r="G169" s="24"/>
      <c r="H169" s="24"/>
      <c r="I169" s="13"/>
      <c r="J169" s="32"/>
      <c r="K169" s="34"/>
      <c r="L169" s="34"/>
      <c r="M169" s="34"/>
      <c r="N169" s="34"/>
      <c r="O169" s="34"/>
      <c r="P169" s="34"/>
      <c r="Q169" s="34"/>
      <c r="R169" s="34"/>
      <c r="S169" s="24"/>
      <c r="T169" s="24"/>
      <c r="U169" s="34"/>
      <c r="V169" s="8"/>
    </row>
    <row r="170" spans="6:22" x14ac:dyDescent="0.25">
      <c r="F170" s="11"/>
      <c r="G170" s="24"/>
      <c r="H170" s="24"/>
      <c r="I170" s="13"/>
      <c r="J170" s="32"/>
      <c r="K170" s="34"/>
      <c r="L170" s="34"/>
      <c r="M170" s="34"/>
      <c r="N170" s="34"/>
      <c r="O170" s="34"/>
      <c r="P170" s="34"/>
      <c r="Q170" s="34"/>
      <c r="R170" s="34"/>
      <c r="S170" s="24"/>
      <c r="T170" s="24"/>
      <c r="U170" s="34"/>
      <c r="V170" s="8"/>
    </row>
    <row r="171" spans="6:22" x14ac:dyDescent="0.25">
      <c r="F171" s="11"/>
      <c r="G171" s="24"/>
      <c r="H171" s="24"/>
      <c r="I171" s="13"/>
      <c r="J171" s="32"/>
      <c r="K171" s="34"/>
      <c r="L171" s="34"/>
      <c r="M171" s="34"/>
      <c r="N171" s="34"/>
      <c r="O171" s="34"/>
      <c r="P171" s="34"/>
      <c r="Q171" s="34"/>
      <c r="R171" s="34"/>
      <c r="S171" s="24"/>
      <c r="T171" s="24"/>
      <c r="U171" s="34"/>
      <c r="V171" s="8"/>
    </row>
    <row r="172" spans="6:22" x14ac:dyDescent="0.25">
      <c r="F172" s="11"/>
      <c r="G172" s="24"/>
      <c r="H172" s="24"/>
      <c r="I172" s="13"/>
      <c r="J172" s="32"/>
      <c r="K172" s="34"/>
      <c r="L172" s="34"/>
      <c r="M172" s="34"/>
      <c r="N172" s="34"/>
      <c r="O172" s="34"/>
      <c r="P172" s="34"/>
      <c r="Q172" s="34"/>
      <c r="R172" s="34"/>
      <c r="S172" s="24"/>
      <c r="T172" s="24"/>
      <c r="U172" s="34"/>
      <c r="V172" s="8"/>
    </row>
    <row r="173" spans="6:22" x14ac:dyDescent="0.25">
      <c r="F173" s="11"/>
      <c r="G173" s="24"/>
      <c r="H173" s="24"/>
      <c r="I173" s="13"/>
      <c r="J173" s="32"/>
      <c r="K173" s="34"/>
      <c r="L173" s="34"/>
      <c r="M173" s="34"/>
      <c r="N173" s="34"/>
      <c r="O173" s="34"/>
      <c r="P173" s="34"/>
      <c r="Q173" s="34"/>
      <c r="R173" s="34"/>
      <c r="S173" s="24"/>
      <c r="T173" s="24"/>
      <c r="U173" s="34"/>
      <c r="V173" s="8"/>
    </row>
    <row r="174" spans="6:22" x14ac:dyDescent="0.25">
      <c r="F174" s="11"/>
      <c r="G174" s="24"/>
      <c r="H174" s="24"/>
      <c r="I174" s="13"/>
      <c r="J174" s="32"/>
      <c r="K174" s="34"/>
      <c r="L174" s="34"/>
      <c r="M174" s="34"/>
      <c r="N174" s="34"/>
      <c r="O174" s="34"/>
      <c r="P174" s="34"/>
      <c r="Q174" s="34"/>
      <c r="R174" s="34"/>
      <c r="S174" s="24"/>
      <c r="T174" s="24"/>
      <c r="U174" s="34"/>
      <c r="V174" s="8"/>
    </row>
    <row r="175" spans="6:22" x14ac:dyDescent="0.25">
      <c r="F175" s="11"/>
      <c r="G175" s="24"/>
      <c r="H175" s="24"/>
      <c r="I175" s="13"/>
      <c r="J175" s="32"/>
      <c r="K175" s="34"/>
      <c r="L175" s="34"/>
      <c r="M175" s="34"/>
      <c r="N175" s="34"/>
      <c r="O175" s="34"/>
      <c r="P175" s="34"/>
      <c r="Q175" s="34"/>
      <c r="R175" s="34"/>
      <c r="S175" s="24"/>
      <c r="T175" s="24"/>
      <c r="U175" s="34"/>
      <c r="V175" s="8"/>
    </row>
    <row r="176" spans="6:22" x14ac:dyDescent="0.25">
      <c r="F176" s="11"/>
      <c r="G176" s="24"/>
      <c r="H176" s="24"/>
      <c r="I176" s="13"/>
      <c r="J176" s="32"/>
      <c r="K176" s="34"/>
      <c r="L176" s="34"/>
      <c r="M176" s="34"/>
      <c r="N176" s="34"/>
      <c r="O176" s="34"/>
      <c r="P176" s="34"/>
      <c r="Q176" s="34"/>
      <c r="R176" s="34"/>
      <c r="S176" s="24"/>
      <c r="T176" s="24"/>
      <c r="U176" s="34"/>
      <c r="V176" s="8"/>
    </row>
    <row r="177" spans="6:22" x14ac:dyDescent="0.25">
      <c r="F177" s="11"/>
      <c r="G177" s="24"/>
      <c r="H177" s="24"/>
      <c r="I177" s="13"/>
      <c r="J177" s="32"/>
      <c r="K177" s="34"/>
      <c r="L177" s="34"/>
      <c r="M177" s="34"/>
      <c r="N177" s="34"/>
      <c r="O177" s="34"/>
      <c r="P177" s="34"/>
      <c r="Q177" s="34"/>
      <c r="R177" s="34"/>
      <c r="S177" s="24"/>
      <c r="T177" s="24"/>
      <c r="U177" s="34"/>
      <c r="V177" s="8"/>
    </row>
    <row r="178" spans="6:22" x14ac:dyDescent="0.25">
      <c r="F178" s="11"/>
      <c r="G178" s="24"/>
      <c r="H178" s="24"/>
      <c r="I178" s="13"/>
      <c r="J178" s="32"/>
      <c r="K178" s="34"/>
      <c r="L178" s="34"/>
      <c r="M178" s="34"/>
      <c r="N178" s="34"/>
      <c r="O178" s="34"/>
      <c r="P178" s="34"/>
      <c r="Q178" s="34"/>
      <c r="R178" s="34"/>
      <c r="S178" s="24"/>
      <c r="T178" s="24"/>
      <c r="U178" s="34"/>
      <c r="V178" s="8"/>
    </row>
    <row r="179" spans="6:22" x14ac:dyDescent="0.25">
      <c r="F179" s="11"/>
      <c r="G179" s="24"/>
      <c r="H179" s="24"/>
      <c r="I179" s="13"/>
      <c r="J179" s="32"/>
      <c r="K179" s="34"/>
      <c r="L179" s="34"/>
      <c r="M179" s="34"/>
      <c r="N179" s="34"/>
      <c r="O179" s="34"/>
      <c r="P179" s="34"/>
      <c r="Q179" s="34"/>
      <c r="R179" s="34"/>
      <c r="S179" s="24"/>
      <c r="T179" s="24"/>
      <c r="U179" s="34"/>
      <c r="V179" s="8"/>
    </row>
    <row r="180" spans="6:22" x14ac:dyDescent="0.25">
      <c r="F180" s="11"/>
      <c r="G180" s="24"/>
      <c r="H180" s="24"/>
      <c r="I180" s="13"/>
      <c r="J180" s="32"/>
      <c r="K180" s="34"/>
      <c r="L180" s="34"/>
      <c r="M180" s="34"/>
      <c r="N180" s="34"/>
      <c r="O180" s="34"/>
      <c r="P180" s="34"/>
      <c r="Q180" s="34"/>
      <c r="R180" s="34"/>
      <c r="S180" s="24"/>
      <c r="T180" s="24"/>
      <c r="U180" s="34"/>
      <c r="V180" s="8"/>
    </row>
    <row r="181" spans="6:22" x14ac:dyDescent="0.25">
      <c r="F181" s="11"/>
      <c r="G181" s="24"/>
      <c r="H181" s="24"/>
      <c r="I181" s="13"/>
      <c r="J181" s="32"/>
      <c r="K181" s="34"/>
      <c r="L181" s="34"/>
      <c r="M181" s="34"/>
      <c r="N181" s="34"/>
      <c r="O181" s="34"/>
      <c r="P181" s="34"/>
      <c r="Q181" s="34"/>
      <c r="R181" s="34"/>
      <c r="S181" s="24"/>
      <c r="T181" s="24"/>
      <c r="U181" s="34"/>
      <c r="V181" s="8"/>
    </row>
    <row r="182" spans="6:22" x14ac:dyDescent="0.25">
      <c r="F182" s="11"/>
      <c r="G182" s="24"/>
      <c r="H182" s="24"/>
      <c r="I182" s="13"/>
      <c r="J182" s="32"/>
      <c r="K182" s="34"/>
      <c r="L182" s="34"/>
      <c r="M182" s="34"/>
      <c r="N182" s="34"/>
      <c r="O182" s="34"/>
      <c r="P182" s="34"/>
      <c r="Q182" s="34"/>
      <c r="R182" s="34"/>
      <c r="S182" s="24"/>
      <c r="T182" s="24"/>
      <c r="U182" s="34"/>
      <c r="V182" s="8"/>
    </row>
    <row r="183" spans="6:22" x14ac:dyDescent="0.25">
      <c r="F183" s="11"/>
      <c r="G183" s="24"/>
      <c r="H183" s="24"/>
      <c r="I183" s="13"/>
      <c r="J183" s="32"/>
      <c r="K183" s="34"/>
      <c r="L183" s="34"/>
      <c r="M183" s="34"/>
      <c r="N183" s="34"/>
      <c r="O183" s="34"/>
      <c r="P183" s="34"/>
      <c r="Q183" s="34"/>
      <c r="R183" s="34"/>
      <c r="S183" s="24"/>
      <c r="T183" s="24"/>
      <c r="U183" s="34"/>
      <c r="V183" s="8"/>
    </row>
    <row r="184" spans="6:22" x14ac:dyDescent="0.25">
      <c r="F184" s="11"/>
      <c r="G184" s="24"/>
      <c r="H184" s="24"/>
      <c r="I184" s="13"/>
      <c r="J184" s="32"/>
      <c r="K184" s="34"/>
      <c r="L184" s="34"/>
      <c r="M184" s="34"/>
      <c r="N184" s="34"/>
      <c r="O184" s="34"/>
      <c r="P184" s="34"/>
      <c r="Q184" s="34"/>
      <c r="R184" s="34"/>
      <c r="S184" s="24"/>
      <c r="T184" s="24"/>
      <c r="U184" s="34"/>
      <c r="V184" s="8"/>
    </row>
    <row r="185" spans="6:22" x14ac:dyDescent="0.25">
      <c r="F185" s="11"/>
      <c r="G185" s="24"/>
      <c r="H185" s="24"/>
      <c r="I185" s="13"/>
      <c r="J185" s="32"/>
      <c r="K185" s="34"/>
      <c r="L185" s="34"/>
      <c r="M185" s="34"/>
      <c r="N185" s="34"/>
      <c r="O185" s="34"/>
      <c r="P185" s="34"/>
      <c r="Q185" s="34"/>
      <c r="R185" s="34"/>
      <c r="S185" s="24"/>
      <c r="T185" s="24"/>
      <c r="U185" s="34"/>
      <c r="V185" s="8"/>
    </row>
    <row r="186" spans="6:22" x14ac:dyDescent="0.25">
      <c r="F186" s="11"/>
      <c r="G186" s="24"/>
      <c r="H186" s="24"/>
      <c r="I186" s="13"/>
      <c r="J186" s="32"/>
      <c r="K186" s="34"/>
      <c r="L186" s="34"/>
      <c r="M186" s="34"/>
      <c r="N186" s="34"/>
      <c r="O186" s="34"/>
      <c r="P186" s="34"/>
      <c r="Q186" s="34"/>
      <c r="R186" s="34"/>
      <c r="S186" s="24"/>
      <c r="T186" s="24"/>
      <c r="U186" s="34"/>
      <c r="V186" s="8"/>
    </row>
    <row r="187" spans="6:22" x14ac:dyDescent="0.25">
      <c r="F187" s="11"/>
      <c r="G187" s="24"/>
      <c r="H187" s="24"/>
      <c r="I187" s="13"/>
      <c r="J187" s="32"/>
      <c r="K187" s="34"/>
      <c r="L187" s="34"/>
      <c r="M187" s="34"/>
      <c r="N187" s="34"/>
      <c r="O187" s="34"/>
      <c r="P187" s="34"/>
      <c r="Q187" s="34"/>
      <c r="R187" s="34"/>
      <c r="S187" s="24"/>
      <c r="T187" s="24"/>
      <c r="U187" s="34"/>
      <c r="V187" s="8"/>
    </row>
    <row r="188" spans="6:22" x14ac:dyDescent="0.25">
      <c r="F188" s="11"/>
      <c r="G188" s="24"/>
      <c r="H188" s="24"/>
      <c r="I188" s="13"/>
      <c r="J188" s="32"/>
      <c r="K188" s="34"/>
      <c r="L188" s="34"/>
      <c r="M188" s="34"/>
      <c r="N188" s="34"/>
      <c r="O188" s="34"/>
      <c r="P188" s="34"/>
      <c r="Q188" s="34"/>
      <c r="R188" s="34"/>
      <c r="S188" s="24"/>
      <c r="T188" s="24"/>
      <c r="U188" s="34"/>
      <c r="V188" s="8"/>
    </row>
    <row r="189" spans="6:22" x14ac:dyDescent="0.25">
      <c r="F189" s="11"/>
      <c r="G189" s="24"/>
      <c r="H189" s="24"/>
      <c r="I189" s="13"/>
      <c r="J189" s="32"/>
      <c r="K189" s="34"/>
      <c r="L189" s="34"/>
      <c r="M189" s="34"/>
      <c r="N189" s="34"/>
      <c r="O189" s="34"/>
      <c r="P189" s="34"/>
      <c r="Q189" s="34"/>
      <c r="R189" s="34"/>
      <c r="S189" s="24"/>
      <c r="T189" s="24"/>
      <c r="U189" s="34"/>
      <c r="V189" s="8"/>
    </row>
    <row r="190" spans="6:22" x14ac:dyDescent="0.25">
      <c r="F190" s="11"/>
      <c r="G190" s="24"/>
      <c r="H190" s="24"/>
      <c r="I190" s="13"/>
      <c r="J190" s="32"/>
      <c r="K190" s="34"/>
      <c r="L190" s="34"/>
      <c r="M190" s="34"/>
      <c r="N190" s="34"/>
      <c r="O190" s="34"/>
      <c r="P190" s="34"/>
      <c r="Q190" s="34"/>
      <c r="R190" s="34"/>
      <c r="S190" s="24"/>
      <c r="T190" s="24"/>
      <c r="U190" s="34"/>
      <c r="V190" s="8"/>
    </row>
    <row r="191" spans="6:22" x14ac:dyDescent="0.25">
      <c r="F191" s="11"/>
      <c r="G191" s="24"/>
      <c r="H191" s="24"/>
      <c r="I191" s="13"/>
      <c r="J191" s="32"/>
      <c r="K191" s="34"/>
      <c r="L191" s="34"/>
      <c r="M191" s="34"/>
      <c r="N191" s="34"/>
      <c r="O191" s="34"/>
      <c r="P191" s="34"/>
      <c r="Q191" s="34"/>
      <c r="R191" s="34"/>
      <c r="S191" s="24"/>
      <c r="T191" s="24"/>
      <c r="U191" s="34"/>
      <c r="V191" s="8"/>
    </row>
    <row r="192" spans="6:22" x14ac:dyDescent="0.25">
      <c r="F192" s="11"/>
      <c r="G192" s="24"/>
      <c r="H192" s="24"/>
      <c r="I192" s="13"/>
      <c r="J192" s="32"/>
      <c r="K192" s="34"/>
      <c r="L192" s="34"/>
      <c r="M192" s="34"/>
      <c r="N192" s="34"/>
      <c r="O192" s="34"/>
      <c r="P192" s="34"/>
      <c r="Q192" s="34"/>
      <c r="R192" s="34"/>
      <c r="S192" s="24"/>
      <c r="T192" s="24"/>
      <c r="U192" s="34"/>
      <c r="V192" s="8"/>
    </row>
    <row r="193" spans="6:22" x14ac:dyDescent="0.25">
      <c r="F193" s="11"/>
      <c r="G193" s="24"/>
      <c r="H193" s="24"/>
      <c r="I193" s="13"/>
      <c r="J193" s="32"/>
      <c r="K193" s="34"/>
      <c r="L193" s="34"/>
      <c r="M193" s="34"/>
      <c r="N193" s="34"/>
      <c r="O193" s="34"/>
      <c r="P193" s="34"/>
      <c r="Q193" s="34"/>
      <c r="R193" s="34"/>
      <c r="S193" s="24"/>
      <c r="T193" s="24"/>
      <c r="U193" s="34"/>
      <c r="V193" s="8"/>
    </row>
    <row r="194" spans="6:22" x14ac:dyDescent="0.25">
      <c r="F194" s="11"/>
      <c r="G194" s="24"/>
      <c r="H194" s="24"/>
      <c r="I194" s="13"/>
      <c r="J194" s="32"/>
      <c r="K194" s="34"/>
      <c r="L194" s="34"/>
      <c r="M194" s="34"/>
      <c r="N194" s="34"/>
      <c r="O194" s="34"/>
      <c r="P194" s="34"/>
      <c r="Q194" s="34"/>
      <c r="R194" s="34"/>
      <c r="S194" s="24"/>
      <c r="T194" s="24"/>
      <c r="U194" s="34"/>
      <c r="V194" s="8"/>
    </row>
    <row r="195" spans="6:22" x14ac:dyDescent="0.25">
      <c r="F195" s="11"/>
      <c r="G195" s="24"/>
      <c r="H195" s="24"/>
      <c r="I195" s="13"/>
      <c r="J195" s="32"/>
      <c r="K195" s="34"/>
      <c r="L195" s="34"/>
      <c r="M195" s="34"/>
      <c r="N195" s="34"/>
      <c r="O195" s="34"/>
      <c r="P195" s="34"/>
      <c r="Q195" s="34"/>
      <c r="R195" s="34"/>
      <c r="S195" s="24"/>
      <c r="T195" s="24"/>
      <c r="U195" s="34"/>
      <c r="V195" s="8"/>
    </row>
    <row r="196" spans="6:22" x14ac:dyDescent="0.25">
      <c r="F196" s="11"/>
      <c r="G196" s="24"/>
      <c r="H196" s="24"/>
      <c r="I196" s="13"/>
      <c r="J196" s="32"/>
      <c r="K196" s="34"/>
      <c r="L196" s="34"/>
      <c r="M196" s="34"/>
      <c r="N196" s="34"/>
      <c r="O196" s="34"/>
      <c r="P196" s="34"/>
      <c r="Q196" s="34"/>
      <c r="R196" s="34"/>
      <c r="S196" s="24"/>
      <c r="T196" s="24"/>
      <c r="U196" s="34"/>
      <c r="V196" s="8"/>
    </row>
    <row r="197" spans="6:22" x14ac:dyDescent="0.25">
      <c r="F197" s="11"/>
      <c r="G197" s="24"/>
      <c r="H197" s="24"/>
      <c r="I197" s="13"/>
      <c r="J197" s="32"/>
      <c r="K197" s="34"/>
      <c r="L197" s="34"/>
      <c r="M197" s="34"/>
      <c r="N197" s="34"/>
      <c r="O197" s="34"/>
      <c r="P197" s="34"/>
      <c r="Q197" s="34"/>
      <c r="R197" s="34"/>
      <c r="S197" s="24"/>
      <c r="T197" s="24"/>
      <c r="U197" s="34"/>
      <c r="V197" s="8"/>
    </row>
    <row r="198" spans="6:22" x14ac:dyDescent="0.25">
      <c r="F198" s="11"/>
      <c r="G198" s="24"/>
      <c r="H198" s="24"/>
      <c r="I198" s="13"/>
      <c r="J198" s="32"/>
      <c r="K198" s="34"/>
      <c r="L198" s="34"/>
      <c r="M198" s="34"/>
      <c r="N198" s="34"/>
      <c r="O198" s="34"/>
      <c r="P198" s="34"/>
      <c r="Q198" s="34"/>
      <c r="R198" s="34"/>
      <c r="S198" s="24"/>
      <c r="T198" s="24"/>
      <c r="U198" s="34"/>
      <c r="V198" s="8"/>
    </row>
    <row r="199" spans="6:22" x14ac:dyDescent="0.25">
      <c r="F199" s="11"/>
      <c r="G199" s="24"/>
      <c r="H199" s="24"/>
      <c r="I199" s="13"/>
      <c r="J199" s="32"/>
      <c r="K199" s="34"/>
      <c r="L199" s="34"/>
      <c r="M199" s="34"/>
      <c r="N199" s="34"/>
      <c r="O199" s="34"/>
      <c r="P199" s="34"/>
      <c r="Q199" s="34"/>
      <c r="R199" s="34"/>
      <c r="S199" s="24"/>
      <c r="T199" s="24"/>
      <c r="U199" s="34"/>
      <c r="V199" s="8"/>
    </row>
    <row r="200" spans="6:22" x14ac:dyDescent="0.25">
      <c r="F200" s="11"/>
      <c r="G200" s="24"/>
      <c r="H200" s="24"/>
      <c r="I200" s="13"/>
      <c r="J200" s="32"/>
      <c r="K200" s="34"/>
      <c r="L200" s="34"/>
      <c r="M200" s="34"/>
      <c r="N200" s="34"/>
      <c r="O200" s="34"/>
      <c r="P200" s="34"/>
      <c r="Q200" s="34"/>
      <c r="R200" s="34"/>
      <c r="S200" s="24"/>
      <c r="T200" s="24"/>
      <c r="U200" s="34"/>
      <c r="V200" s="8"/>
    </row>
    <row r="201" spans="6:22" x14ac:dyDescent="0.25">
      <c r="F201" s="229"/>
      <c r="G201" s="24"/>
      <c r="H201" s="24"/>
      <c r="I201" s="13"/>
      <c r="J201" s="32"/>
      <c r="K201" s="34"/>
      <c r="L201" s="34"/>
      <c r="M201" s="34"/>
      <c r="N201" s="34"/>
      <c r="O201" s="34"/>
      <c r="P201" s="34"/>
      <c r="Q201" s="34"/>
      <c r="R201" s="34"/>
      <c r="S201" s="24"/>
      <c r="T201" s="24"/>
      <c r="U201" s="34"/>
      <c r="V201" s="8"/>
    </row>
    <row r="202" spans="6:22" x14ac:dyDescent="0.25">
      <c r="F202" s="22"/>
      <c r="G202" s="24"/>
      <c r="H202" s="24"/>
      <c r="I202" s="13"/>
      <c r="J202" s="32"/>
      <c r="K202" s="34"/>
      <c r="L202" s="34"/>
      <c r="M202" s="34"/>
      <c r="N202" s="34"/>
      <c r="O202" s="34"/>
      <c r="P202" s="34"/>
      <c r="Q202" s="34"/>
      <c r="R202" s="34"/>
      <c r="S202" s="24"/>
      <c r="T202" s="24"/>
      <c r="U202" s="34"/>
      <c r="V202" s="8"/>
    </row>
    <row r="203" spans="6:22" x14ac:dyDescent="0.25">
      <c r="F203" s="22"/>
      <c r="G203" s="24"/>
      <c r="H203" s="24"/>
      <c r="I203" s="13"/>
      <c r="J203" s="32"/>
      <c r="K203" s="34"/>
      <c r="L203" s="34"/>
      <c r="M203" s="34"/>
      <c r="N203" s="34"/>
      <c r="O203" s="34"/>
      <c r="P203" s="34"/>
      <c r="Q203" s="34"/>
      <c r="R203" s="34"/>
      <c r="S203" s="24"/>
      <c r="T203" s="24"/>
      <c r="U203" s="34"/>
      <c r="V203" s="8"/>
    </row>
    <row r="204" spans="6:22" x14ac:dyDescent="0.25">
      <c r="F204" s="22"/>
      <c r="G204" s="24"/>
      <c r="H204" s="24"/>
      <c r="I204" s="13"/>
      <c r="J204" s="32"/>
      <c r="K204" s="34"/>
      <c r="L204" s="34"/>
      <c r="M204" s="34"/>
      <c r="N204" s="34"/>
      <c r="O204" s="34"/>
      <c r="P204" s="34"/>
      <c r="Q204" s="34"/>
      <c r="R204" s="34"/>
      <c r="S204" s="24"/>
      <c r="T204" s="24"/>
      <c r="U204" s="34"/>
      <c r="V204" s="8"/>
    </row>
    <row r="205" spans="6:22" x14ac:dyDescent="0.25">
      <c r="F205" s="22"/>
      <c r="G205" s="24"/>
      <c r="H205" s="24"/>
      <c r="I205" s="13"/>
      <c r="J205" s="32"/>
      <c r="K205" s="34"/>
      <c r="L205" s="34"/>
      <c r="M205" s="34"/>
      <c r="N205" s="34"/>
      <c r="O205" s="34"/>
      <c r="P205" s="34"/>
      <c r="Q205" s="34"/>
      <c r="R205" s="34"/>
      <c r="S205" s="24"/>
      <c r="T205" s="24"/>
      <c r="U205" s="34"/>
      <c r="V205" s="8"/>
    </row>
    <row r="206" spans="6:22" x14ac:dyDescent="0.25">
      <c r="F206" s="22"/>
      <c r="G206" s="24"/>
      <c r="H206" s="24"/>
      <c r="I206" s="13"/>
      <c r="J206" s="32"/>
      <c r="K206" s="34"/>
      <c r="L206" s="34"/>
      <c r="M206" s="34"/>
      <c r="N206" s="34"/>
      <c r="O206" s="34"/>
      <c r="P206" s="34"/>
      <c r="Q206" s="34"/>
      <c r="R206" s="34"/>
      <c r="S206" s="24"/>
      <c r="T206" s="24"/>
      <c r="U206" s="34"/>
      <c r="V206" s="8"/>
    </row>
    <row r="207" spans="6:22" x14ac:dyDescent="0.25">
      <c r="F207" s="22"/>
      <c r="G207" s="24"/>
      <c r="H207" s="24"/>
      <c r="I207" s="13"/>
      <c r="J207" s="32"/>
      <c r="K207" s="34"/>
      <c r="L207" s="34"/>
      <c r="M207" s="34"/>
      <c r="N207" s="34"/>
      <c r="O207" s="34"/>
      <c r="P207" s="34"/>
      <c r="Q207" s="34"/>
      <c r="R207" s="34"/>
      <c r="S207" s="24"/>
      <c r="T207" s="24"/>
      <c r="U207" s="34"/>
      <c r="V207" s="8"/>
    </row>
    <row r="208" spans="6:22" x14ac:dyDescent="0.25">
      <c r="F208" s="22"/>
      <c r="G208" s="24"/>
      <c r="H208" s="24"/>
      <c r="I208" s="13"/>
      <c r="J208" s="32"/>
      <c r="K208" s="34"/>
      <c r="L208" s="34"/>
      <c r="M208" s="34"/>
      <c r="N208" s="34"/>
      <c r="O208" s="34"/>
      <c r="P208" s="34"/>
      <c r="Q208" s="34"/>
      <c r="R208" s="34"/>
      <c r="S208" s="24"/>
      <c r="T208" s="24"/>
      <c r="U208" s="34"/>
      <c r="V208" s="8"/>
    </row>
    <row r="209" spans="6:22" x14ac:dyDescent="0.25">
      <c r="F209" s="22"/>
      <c r="G209" s="24"/>
      <c r="H209" s="24"/>
      <c r="I209" s="13"/>
      <c r="J209" s="32"/>
      <c r="K209" s="34"/>
      <c r="L209" s="34"/>
      <c r="M209" s="34"/>
      <c r="N209" s="34"/>
      <c r="O209" s="34"/>
      <c r="P209" s="34"/>
      <c r="Q209" s="34"/>
      <c r="R209" s="34"/>
      <c r="S209" s="24"/>
      <c r="T209" s="24"/>
      <c r="U209" s="34"/>
      <c r="V209" s="8"/>
    </row>
    <row r="210" spans="6:22" x14ac:dyDescent="0.25">
      <c r="F210" s="22"/>
      <c r="G210" s="24"/>
      <c r="H210" s="24"/>
      <c r="I210" s="13"/>
      <c r="J210" s="32"/>
      <c r="K210" s="34"/>
      <c r="L210" s="34"/>
      <c r="M210" s="34"/>
      <c r="N210" s="34"/>
      <c r="O210" s="34"/>
      <c r="P210" s="34"/>
      <c r="Q210" s="34"/>
      <c r="R210" s="34"/>
      <c r="S210" s="24"/>
      <c r="T210" s="24"/>
      <c r="U210" s="34"/>
      <c r="V210" s="8"/>
    </row>
    <row r="211" spans="6:22" x14ac:dyDescent="0.25">
      <c r="F211" s="22"/>
      <c r="G211" s="24"/>
      <c r="H211" s="24"/>
      <c r="I211" s="13"/>
      <c r="J211" s="32"/>
      <c r="K211" s="34"/>
      <c r="L211" s="34"/>
      <c r="M211" s="34"/>
      <c r="N211" s="34"/>
      <c r="O211" s="34"/>
      <c r="P211" s="34"/>
      <c r="Q211" s="34"/>
      <c r="R211" s="34"/>
      <c r="S211" s="24"/>
      <c r="T211" s="24"/>
      <c r="U211" s="34"/>
      <c r="V211" s="8"/>
    </row>
    <row r="212" spans="6:22" x14ac:dyDescent="0.25">
      <c r="F212" s="22"/>
      <c r="G212" s="24"/>
      <c r="H212" s="24"/>
      <c r="I212" s="13"/>
      <c r="J212" s="32"/>
      <c r="K212" s="34"/>
      <c r="L212" s="34"/>
      <c r="M212" s="34"/>
      <c r="N212" s="34"/>
      <c r="O212" s="34"/>
      <c r="P212" s="34"/>
      <c r="Q212" s="34"/>
      <c r="R212" s="34"/>
      <c r="S212" s="24"/>
      <c r="T212" s="24"/>
      <c r="U212" s="34"/>
      <c r="V212" s="8"/>
    </row>
    <row r="213" spans="6:22" x14ac:dyDescent="0.25">
      <c r="F213" s="22"/>
      <c r="G213" s="24"/>
      <c r="H213" s="24"/>
      <c r="I213" s="13"/>
      <c r="J213" s="32"/>
      <c r="K213" s="34"/>
      <c r="L213" s="34"/>
      <c r="M213" s="34"/>
      <c r="N213" s="34"/>
      <c r="O213" s="34"/>
      <c r="P213" s="34"/>
      <c r="Q213" s="34"/>
      <c r="R213" s="34"/>
      <c r="S213" s="24"/>
      <c r="T213" s="24"/>
      <c r="U213" s="34"/>
      <c r="V213" s="8"/>
    </row>
    <row r="214" spans="6:22" x14ac:dyDescent="0.25">
      <c r="F214" s="22"/>
      <c r="G214" s="24"/>
      <c r="H214" s="24"/>
      <c r="I214" s="13"/>
      <c r="J214" s="32"/>
      <c r="K214" s="34"/>
      <c r="L214" s="34"/>
      <c r="M214" s="34"/>
      <c r="N214" s="34"/>
      <c r="O214" s="34"/>
      <c r="P214" s="34"/>
      <c r="Q214" s="34"/>
      <c r="R214" s="34"/>
      <c r="S214" s="24"/>
      <c r="T214" s="24"/>
      <c r="U214" s="34"/>
      <c r="V214" s="8"/>
    </row>
    <row r="215" spans="6:22" x14ac:dyDescent="0.25">
      <c r="F215" s="22"/>
      <c r="G215" s="24"/>
      <c r="H215" s="24"/>
      <c r="I215" s="13"/>
      <c r="J215" s="32"/>
      <c r="K215" s="34"/>
      <c r="L215" s="34"/>
      <c r="M215" s="34"/>
      <c r="N215" s="34"/>
      <c r="O215" s="34"/>
      <c r="P215" s="34"/>
      <c r="Q215" s="34"/>
      <c r="R215" s="34"/>
      <c r="S215" s="24"/>
      <c r="T215" s="24"/>
      <c r="U215" s="34"/>
      <c r="V215" s="8"/>
    </row>
    <row r="216" spans="6:22" x14ac:dyDescent="0.25">
      <c r="F216" s="22"/>
      <c r="G216" s="24"/>
      <c r="H216" s="24"/>
      <c r="I216" s="13"/>
      <c r="J216" s="32"/>
      <c r="K216" s="34"/>
      <c r="L216" s="34"/>
      <c r="M216" s="34"/>
      <c r="N216" s="34"/>
      <c r="O216" s="34"/>
      <c r="P216" s="34"/>
      <c r="Q216" s="34"/>
      <c r="R216" s="34"/>
      <c r="S216" s="24"/>
      <c r="T216" s="24"/>
      <c r="U216" s="34"/>
      <c r="V216" s="8"/>
    </row>
    <row r="217" spans="6:22" x14ac:dyDescent="0.25">
      <c r="F217" s="22"/>
      <c r="G217" s="24"/>
      <c r="H217" s="24"/>
      <c r="I217" s="13"/>
      <c r="J217" s="32"/>
      <c r="K217" s="34"/>
      <c r="L217" s="34"/>
      <c r="M217" s="34"/>
      <c r="N217" s="34"/>
      <c r="O217" s="34"/>
      <c r="P217" s="34"/>
      <c r="Q217" s="34"/>
      <c r="R217" s="34"/>
      <c r="S217" s="24"/>
      <c r="T217" s="24"/>
      <c r="U217" s="34"/>
      <c r="V217" s="8"/>
    </row>
    <row r="218" spans="6:22" x14ac:dyDescent="0.25">
      <c r="F218" s="22"/>
      <c r="G218" s="24"/>
      <c r="H218" s="24"/>
      <c r="I218" s="13"/>
      <c r="J218" s="32"/>
      <c r="K218" s="34"/>
      <c r="L218" s="34"/>
      <c r="M218" s="34"/>
      <c r="N218" s="34"/>
      <c r="O218" s="34"/>
      <c r="P218" s="34"/>
      <c r="Q218" s="34"/>
      <c r="R218" s="34"/>
      <c r="S218" s="24"/>
      <c r="T218" s="24"/>
      <c r="U218" s="34"/>
      <c r="V218" s="8"/>
    </row>
    <row r="219" spans="6:22" x14ac:dyDescent="0.25">
      <c r="F219" s="22"/>
      <c r="G219" s="24"/>
      <c r="H219" s="24"/>
      <c r="I219" s="13"/>
      <c r="J219" s="32"/>
      <c r="K219" s="34"/>
      <c r="L219" s="34"/>
      <c r="M219" s="34"/>
      <c r="N219" s="34"/>
      <c r="O219" s="34"/>
      <c r="P219" s="34"/>
      <c r="Q219" s="34"/>
      <c r="R219" s="34"/>
      <c r="S219" s="24"/>
      <c r="T219" s="24"/>
      <c r="U219" s="34"/>
      <c r="V219" s="8"/>
    </row>
    <row r="220" spans="6:22" x14ac:dyDescent="0.25">
      <c r="F220" s="22"/>
      <c r="G220" s="24"/>
      <c r="H220" s="24"/>
      <c r="I220" s="13"/>
      <c r="J220" s="32"/>
      <c r="K220" s="34"/>
      <c r="L220" s="34"/>
      <c r="M220" s="34"/>
      <c r="N220" s="34"/>
      <c r="O220" s="34"/>
      <c r="P220" s="34"/>
      <c r="Q220" s="34"/>
      <c r="R220" s="34"/>
      <c r="S220" s="24"/>
      <c r="T220" s="24"/>
      <c r="U220" s="34"/>
      <c r="V220" s="8"/>
    </row>
    <row r="221" spans="6:22" x14ac:dyDescent="0.25">
      <c r="F221" s="22"/>
      <c r="G221" s="24"/>
      <c r="H221" s="24"/>
      <c r="I221" s="13"/>
      <c r="J221" s="32"/>
      <c r="K221" s="34"/>
      <c r="L221" s="34"/>
      <c r="M221" s="34"/>
      <c r="N221" s="34"/>
      <c r="O221" s="34"/>
      <c r="P221" s="34"/>
      <c r="Q221" s="34"/>
      <c r="R221" s="34"/>
      <c r="S221" s="24"/>
      <c r="T221" s="24"/>
      <c r="U221" s="34"/>
      <c r="V221" s="8"/>
    </row>
    <row r="222" spans="6:22" x14ac:dyDescent="0.25">
      <c r="F222" s="22"/>
      <c r="G222" s="24"/>
      <c r="H222" s="24"/>
      <c r="I222" s="13"/>
      <c r="J222" s="32"/>
      <c r="K222" s="34"/>
      <c r="L222" s="34"/>
      <c r="M222" s="34"/>
      <c r="N222" s="34"/>
      <c r="O222" s="34"/>
      <c r="P222" s="34"/>
      <c r="Q222" s="34"/>
      <c r="R222" s="34"/>
      <c r="S222" s="24"/>
      <c r="T222" s="24"/>
      <c r="U222" s="34"/>
      <c r="V222" s="8"/>
    </row>
    <row r="223" spans="6:22" x14ac:dyDescent="0.25">
      <c r="F223" s="22"/>
      <c r="G223" s="24"/>
      <c r="H223" s="24"/>
      <c r="I223" s="13"/>
      <c r="J223" s="32"/>
      <c r="K223" s="34"/>
      <c r="L223" s="34"/>
      <c r="M223" s="34"/>
      <c r="N223" s="34"/>
      <c r="O223" s="34"/>
      <c r="P223" s="34"/>
      <c r="Q223" s="34"/>
      <c r="R223" s="34"/>
      <c r="S223" s="24"/>
      <c r="T223" s="24"/>
      <c r="U223" s="34"/>
      <c r="V223" s="8"/>
    </row>
    <row r="224" spans="6:22" x14ac:dyDescent="0.25">
      <c r="F224" s="22"/>
      <c r="G224" s="24"/>
      <c r="H224" s="24"/>
      <c r="I224" s="13"/>
      <c r="J224" s="32"/>
      <c r="K224" s="34"/>
      <c r="L224" s="34"/>
      <c r="M224" s="34"/>
      <c r="N224" s="34"/>
      <c r="O224" s="34"/>
      <c r="P224" s="34"/>
      <c r="Q224" s="34"/>
      <c r="R224" s="34"/>
      <c r="S224" s="24"/>
      <c r="T224" s="24"/>
      <c r="U224" s="34"/>
      <c r="V224" s="8"/>
    </row>
    <row r="225" spans="6:22" x14ac:dyDescent="0.25">
      <c r="F225" s="22"/>
      <c r="G225" s="24"/>
      <c r="H225" s="24"/>
      <c r="I225" s="13"/>
      <c r="J225" s="32"/>
      <c r="K225" s="34"/>
      <c r="L225" s="34"/>
      <c r="M225" s="34"/>
      <c r="N225" s="34"/>
      <c r="O225" s="34"/>
      <c r="P225" s="34"/>
      <c r="Q225" s="34"/>
      <c r="R225" s="34"/>
      <c r="S225" s="24"/>
      <c r="T225" s="24"/>
      <c r="U225" s="34"/>
      <c r="V225" s="8"/>
    </row>
    <row r="226" spans="6:22" x14ac:dyDescent="0.25">
      <c r="F226" s="22"/>
      <c r="G226" s="24"/>
      <c r="H226" s="24"/>
      <c r="I226" s="13"/>
      <c r="J226" s="32"/>
      <c r="K226" s="34"/>
      <c r="L226" s="34"/>
      <c r="M226" s="34"/>
      <c r="N226" s="34"/>
      <c r="O226" s="34"/>
      <c r="P226" s="34"/>
      <c r="Q226" s="34"/>
      <c r="R226" s="34"/>
      <c r="S226" s="24"/>
      <c r="T226" s="24"/>
      <c r="U226" s="34"/>
      <c r="V226" s="8"/>
    </row>
    <row r="227" spans="6:22" x14ac:dyDescent="0.25">
      <c r="F227" s="22"/>
      <c r="G227" s="24"/>
      <c r="H227" s="24"/>
      <c r="I227" s="13"/>
      <c r="J227" s="32"/>
      <c r="K227" s="34"/>
      <c r="L227" s="34"/>
      <c r="M227" s="34"/>
      <c r="N227" s="34"/>
      <c r="O227" s="34"/>
      <c r="P227" s="34"/>
      <c r="Q227" s="34"/>
      <c r="R227" s="34"/>
      <c r="S227" s="24"/>
      <c r="T227" s="24"/>
      <c r="U227" s="34"/>
      <c r="V227" s="8"/>
    </row>
    <row r="228" spans="6:22" x14ac:dyDescent="0.25">
      <c r="F228" s="22"/>
      <c r="G228" s="24"/>
      <c r="H228" s="24"/>
      <c r="I228" s="13"/>
      <c r="J228" s="32"/>
      <c r="K228" s="34"/>
      <c r="L228" s="34"/>
      <c r="M228" s="34"/>
      <c r="N228" s="34"/>
      <c r="O228" s="34"/>
      <c r="P228" s="34"/>
      <c r="Q228" s="34"/>
      <c r="R228" s="34"/>
      <c r="S228" s="24"/>
      <c r="T228" s="24"/>
      <c r="U228" s="34"/>
      <c r="V228" s="8"/>
    </row>
    <row r="229" spans="6:22" x14ac:dyDescent="0.25">
      <c r="F229" s="22"/>
      <c r="G229" s="24"/>
      <c r="H229" s="24"/>
      <c r="I229" s="13"/>
      <c r="J229" s="32"/>
      <c r="K229" s="34"/>
      <c r="L229" s="34"/>
      <c r="M229" s="34"/>
      <c r="N229" s="34"/>
      <c r="O229" s="34"/>
      <c r="P229" s="34"/>
      <c r="Q229" s="34"/>
      <c r="R229" s="34"/>
      <c r="S229" s="24"/>
      <c r="T229" s="24"/>
      <c r="U229" s="34"/>
      <c r="V229" s="8"/>
    </row>
    <row r="230" spans="6:22" x14ac:dyDescent="0.25">
      <c r="F230" s="22"/>
      <c r="G230" s="24"/>
      <c r="H230" s="24"/>
      <c r="I230" s="13"/>
      <c r="J230" s="32"/>
      <c r="K230" s="34"/>
      <c r="L230" s="34"/>
      <c r="M230" s="34"/>
      <c r="N230" s="34"/>
      <c r="O230" s="34"/>
      <c r="P230" s="34"/>
      <c r="Q230" s="34"/>
      <c r="R230" s="34"/>
      <c r="S230" s="24"/>
      <c r="T230" s="24"/>
      <c r="U230" s="34"/>
      <c r="V230" s="8"/>
    </row>
    <row r="231" spans="6:22" x14ac:dyDescent="0.25">
      <c r="F231" s="22"/>
      <c r="G231" s="24"/>
      <c r="H231" s="24"/>
      <c r="I231" s="13"/>
      <c r="J231" s="32"/>
      <c r="K231" s="34"/>
      <c r="L231" s="34"/>
      <c r="M231" s="34"/>
      <c r="N231" s="34"/>
      <c r="O231" s="34"/>
      <c r="P231" s="34"/>
      <c r="Q231" s="34"/>
      <c r="R231" s="34"/>
      <c r="S231" s="24"/>
      <c r="T231" s="24"/>
      <c r="U231" s="34"/>
      <c r="V231" s="8"/>
    </row>
    <row r="232" spans="6:22" x14ac:dyDescent="0.25">
      <c r="F232" s="22"/>
      <c r="G232" s="24"/>
      <c r="H232" s="24"/>
      <c r="I232" s="13"/>
      <c r="J232" s="32"/>
      <c r="K232" s="34"/>
      <c r="L232" s="34"/>
      <c r="M232" s="34"/>
      <c r="N232" s="34"/>
      <c r="O232" s="34"/>
      <c r="P232" s="34"/>
      <c r="Q232" s="34"/>
      <c r="R232" s="34"/>
      <c r="S232" s="24"/>
      <c r="T232" s="24"/>
      <c r="U232" s="34"/>
      <c r="V232" s="8"/>
    </row>
    <row r="233" spans="6:22" x14ac:dyDescent="0.25">
      <c r="F233" s="22"/>
      <c r="G233" s="24"/>
      <c r="H233" s="24"/>
      <c r="I233" s="13"/>
      <c r="J233" s="32"/>
      <c r="K233" s="34"/>
      <c r="L233" s="34"/>
      <c r="M233" s="34"/>
      <c r="N233" s="34"/>
      <c r="O233" s="34"/>
      <c r="P233" s="34"/>
      <c r="Q233" s="34"/>
      <c r="R233" s="34"/>
      <c r="S233" s="24"/>
      <c r="T233" s="24"/>
      <c r="U233" s="34"/>
      <c r="V233" s="8"/>
    </row>
    <row r="234" spans="6:22" x14ac:dyDescent="0.25">
      <c r="F234" s="22"/>
      <c r="G234" s="24"/>
      <c r="H234" s="24"/>
      <c r="I234" s="13"/>
      <c r="J234" s="32"/>
      <c r="K234" s="34"/>
      <c r="L234" s="34"/>
      <c r="M234" s="34"/>
      <c r="N234" s="34"/>
      <c r="O234" s="34"/>
      <c r="P234" s="34"/>
      <c r="Q234" s="34"/>
      <c r="R234" s="34"/>
      <c r="S234" s="24"/>
      <c r="T234" s="24"/>
      <c r="U234" s="34"/>
      <c r="V234" s="8"/>
    </row>
    <row r="235" spans="6:22" x14ac:dyDescent="0.25">
      <c r="F235" s="22"/>
      <c r="G235" s="24"/>
      <c r="H235" s="24"/>
      <c r="I235" s="13"/>
      <c r="J235" s="32"/>
      <c r="K235" s="34"/>
      <c r="L235" s="34"/>
      <c r="M235" s="34"/>
      <c r="N235" s="34"/>
      <c r="O235" s="34"/>
      <c r="P235" s="34"/>
      <c r="Q235" s="34"/>
      <c r="R235" s="34"/>
      <c r="S235" s="24"/>
      <c r="T235" s="24"/>
      <c r="U235" s="34"/>
      <c r="V235" s="8"/>
    </row>
    <row r="236" spans="6:22" x14ac:dyDescent="0.25">
      <c r="F236" s="22"/>
      <c r="G236" s="24"/>
      <c r="H236" s="24"/>
      <c r="I236" s="13"/>
      <c r="J236" s="32"/>
      <c r="K236" s="34"/>
      <c r="L236" s="34"/>
      <c r="M236" s="34"/>
      <c r="N236" s="34"/>
      <c r="O236" s="34"/>
      <c r="P236" s="34"/>
      <c r="Q236" s="34"/>
      <c r="R236" s="34"/>
      <c r="S236" s="24"/>
      <c r="T236" s="24"/>
      <c r="U236" s="34"/>
      <c r="V236" s="8"/>
    </row>
    <row r="237" spans="6:22" x14ac:dyDescent="0.25">
      <c r="F237" s="22"/>
      <c r="G237" s="24"/>
      <c r="H237" s="24"/>
      <c r="I237" s="13"/>
      <c r="J237" s="32"/>
      <c r="K237" s="34"/>
      <c r="L237" s="34"/>
      <c r="M237" s="34"/>
      <c r="N237" s="34"/>
      <c r="O237" s="34"/>
      <c r="P237" s="34"/>
      <c r="Q237" s="34"/>
      <c r="R237" s="34"/>
      <c r="S237" s="24"/>
      <c r="T237" s="24"/>
      <c r="U237" s="34"/>
      <c r="V237" s="8"/>
    </row>
    <row r="238" spans="6:22" x14ac:dyDescent="0.25">
      <c r="F238" s="22"/>
      <c r="G238" s="24"/>
      <c r="H238" s="24"/>
      <c r="I238" s="13"/>
      <c r="J238" s="32"/>
      <c r="K238" s="34"/>
      <c r="L238" s="34"/>
      <c r="M238" s="34"/>
      <c r="N238" s="34"/>
      <c r="O238" s="34"/>
      <c r="P238" s="34"/>
      <c r="Q238" s="34"/>
      <c r="R238" s="34"/>
      <c r="S238" s="24"/>
      <c r="T238" s="24"/>
      <c r="U238" s="34"/>
      <c r="V238" s="8"/>
    </row>
    <row r="239" spans="6:22" x14ac:dyDescent="0.25">
      <c r="F239" s="22"/>
      <c r="G239" s="24"/>
      <c r="H239" s="24"/>
      <c r="I239" s="13"/>
      <c r="J239" s="32"/>
      <c r="K239" s="34"/>
      <c r="L239" s="34"/>
      <c r="M239" s="34"/>
      <c r="N239" s="34"/>
      <c r="O239" s="34"/>
      <c r="P239" s="34"/>
      <c r="Q239" s="34"/>
      <c r="R239" s="34"/>
      <c r="S239" s="24"/>
      <c r="T239" s="24"/>
      <c r="U239" s="34"/>
      <c r="V239" s="8"/>
    </row>
    <row r="240" spans="6:22" x14ac:dyDescent="0.25">
      <c r="F240" s="22"/>
      <c r="G240" s="24"/>
      <c r="H240" s="24"/>
      <c r="I240" s="13"/>
      <c r="J240" s="32"/>
      <c r="K240" s="34"/>
      <c r="L240" s="34"/>
      <c r="M240" s="34"/>
      <c r="N240" s="34"/>
      <c r="O240" s="34"/>
      <c r="P240" s="34"/>
      <c r="Q240" s="34"/>
      <c r="R240" s="34"/>
      <c r="S240" s="24"/>
      <c r="T240" s="24"/>
      <c r="U240" s="34"/>
      <c r="V240" s="8"/>
    </row>
    <row r="241" spans="6:22" x14ac:dyDescent="0.25">
      <c r="F241" s="22"/>
      <c r="G241" s="24"/>
      <c r="H241" s="24"/>
      <c r="I241" s="13"/>
      <c r="J241" s="32"/>
      <c r="K241" s="34"/>
      <c r="L241" s="34"/>
      <c r="M241" s="34"/>
      <c r="N241" s="34"/>
      <c r="O241" s="34"/>
      <c r="P241" s="34"/>
      <c r="Q241" s="34"/>
      <c r="R241" s="34"/>
      <c r="S241" s="24"/>
      <c r="T241" s="24"/>
      <c r="U241" s="34"/>
      <c r="V241" s="8"/>
    </row>
    <row r="242" spans="6:22" x14ac:dyDescent="0.25">
      <c r="F242" s="22"/>
      <c r="G242" s="24"/>
      <c r="H242" s="24"/>
      <c r="I242" s="13"/>
      <c r="J242" s="32"/>
      <c r="K242" s="34"/>
      <c r="L242" s="34"/>
      <c r="M242" s="34"/>
      <c r="N242" s="34"/>
      <c r="O242" s="34"/>
      <c r="P242" s="34"/>
      <c r="Q242" s="34"/>
      <c r="R242" s="34"/>
      <c r="S242" s="24"/>
      <c r="T242" s="24"/>
      <c r="U242" s="34"/>
      <c r="V242" s="8"/>
    </row>
    <row r="243" spans="6:22" x14ac:dyDescent="0.25">
      <c r="F243" s="22"/>
      <c r="G243" s="24"/>
      <c r="H243" s="24"/>
      <c r="I243" s="13"/>
      <c r="J243" s="32"/>
      <c r="K243" s="34"/>
      <c r="L243" s="34"/>
      <c r="M243" s="34"/>
      <c r="N243" s="34"/>
      <c r="O243" s="34"/>
      <c r="P243" s="34"/>
      <c r="Q243" s="34"/>
      <c r="R243" s="34"/>
      <c r="S243" s="24"/>
      <c r="T243" s="24"/>
      <c r="U243" s="34"/>
      <c r="V243" s="8"/>
    </row>
    <row r="244" spans="6:22" x14ac:dyDescent="0.25">
      <c r="F244" s="22"/>
      <c r="G244" s="24"/>
      <c r="H244" s="24"/>
      <c r="I244" s="13"/>
      <c r="J244" s="32"/>
      <c r="K244" s="34"/>
      <c r="L244" s="34"/>
      <c r="M244" s="34"/>
      <c r="N244" s="34"/>
      <c r="O244" s="34"/>
      <c r="P244" s="34"/>
      <c r="Q244" s="34"/>
      <c r="R244" s="34"/>
      <c r="S244" s="24"/>
      <c r="T244" s="24"/>
      <c r="U244" s="34"/>
      <c r="V244" s="8"/>
    </row>
    <row r="245" spans="6:22" x14ac:dyDescent="0.25">
      <c r="F245" s="22"/>
      <c r="G245" s="24"/>
      <c r="H245" s="24"/>
      <c r="I245" s="13"/>
      <c r="J245" s="32"/>
      <c r="K245" s="34"/>
      <c r="L245" s="34"/>
      <c r="M245" s="34"/>
      <c r="N245" s="34"/>
      <c r="O245" s="34"/>
      <c r="P245" s="34"/>
      <c r="Q245" s="34"/>
      <c r="R245" s="34"/>
      <c r="S245" s="24"/>
      <c r="T245" s="24"/>
      <c r="U245" s="34"/>
      <c r="V245" s="8"/>
    </row>
    <row r="246" spans="6:22" x14ac:dyDescent="0.25">
      <c r="F246" s="22"/>
      <c r="G246" s="24"/>
      <c r="H246" s="24"/>
      <c r="I246" s="13"/>
      <c r="J246" s="32"/>
      <c r="K246" s="34"/>
      <c r="L246" s="34"/>
      <c r="M246" s="34"/>
      <c r="N246" s="34"/>
      <c r="O246" s="34"/>
      <c r="P246" s="34"/>
      <c r="Q246" s="34"/>
      <c r="R246" s="34"/>
      <c r="S246" s="24"/>
      <c r="T246" s="24"/>
      <c r="U246" s="34"/>
      <c r="V246" s="8"/>
    </row>
    <row r="247" spans="6:22" x14ac:dyDescent="0.25">
      <c r="F247" s="22"/>
      <c r="G247" s="24"/>
      <c r="H247" s="24"/>
      <c r="I247" s="13"/>
      <c r="J247" s="32"/>
      <c r="K247" s="34"/>
      <c r="L247" s="34"/>
      <c r="M247" s="34"/>
      <c r="N247" s="34"/>
      <c r="O247" s="34"/>
      <c r="P247" s="34"/>
      <c r="Q247" s="34"/>
      <c r="R247" s="34"/>
      <c r="S247" s="24"/>
      <c r="T247" s="24"/>
      <c r="U247" s="34"/>
      <c r="V247" s="8"/>
    </row>
    <row r="248" spans="6:22" x14ac:dyDescent="0.25">
      <c r="F248" s="22"/>
      <c r="G248" s="24"/>
      <c r="H248" s="24"/>
      <c r="I248" s="13"/>
      <c r="J248" s="32"/>
      <c r="K248" s="34"/>
      <c r="L248" s="34"/>
      <c r="M248" s="34"/>
      <c r="N248" s="34"/>
      <c r="O248" s="34"/>
      <c r="P248" s="34"/>
      <c r="Q248" s="34"/>
      <c r="R248" s="34"/>
      <c r="S248" s="24"/>
      <c r="T248" s="24"/>
      <c r="U248" s="34"/>
      <c r="V248" s="8"/>
    </row>
    <row r="249" spans="6:22" x14ac:dyDescent="0.25">
      <c r="F249" s="22"/>
      <c r="G249" s="24"/>
      <c r="H249" s="24"/>
      <c r="I249" s="13"/>
      <c r="J249" s="32"/>
      <c r="K249" s="34"/>
      <c r="L249" s="34"/>
      <c r="M249" s="34"/>
      <c r="N249" s="34"/>
      <c r="O249" s="34"/>
      <c r="P249" s="34"/>
      <c r="Q249" s="34"/>
      <c r="R249" s="34"/>
      <c r="S249" s="24"/>
      <c r="T249" s="24"/>
      <c r="U249" s="34"/>
      <c r="V249" s="8"/>
    </row>
    <row r="250" spans="6:22" x14ac:dyDescent="0.25">
      <c r="F250" s="22"/>
      <c r="G250" s="24"/>
      <c r="H250" s="24"/>
      <c r="I250" s="13"/>
      <c r="J250" s="32"/>
      <c r="K250" s="34"/>
      <c r="L250" s="34"/>
      <c r="M250" s="34"/>
      <c r="N250" s="34"/>
      <c r="O250" s="34"/>
      <c r="P250" s="34"/>
      <c r="Q250" s="34"/>
      <c r="R250" s="34"/>
      <c r="S250" s="24"/>
      <c r="T250" s="24"/>
      <c r="U250" s="34"/>
      <c r="V250" s="8"/>
    </row>
    <row r="251" spans="6:22" x14ac:dyDescent="0.25">
      <c r="F251" s="22"/>
      <c r="G251" s="24"/>
      <c r="H251" s="24"/>
      <c r="I251" s="13"/>
      <c r="J251" s="32"/>
      <c r="K251" s="34"/>
      <c r="L251" s="34"/>
      <c r="M251" s="34"/>
      <c r="N251" s="34"/>
      <c r="O251" s="34"/>
      <c r="P251" s="34"/>
      <c r="Q251" s="34"/>
      <c r="R251" s="34"/>
      <c r="S251" s="24"/>
      <c r="T251" s="24"/>
      <c r="U251" s="34"/>
      <c r="V251" s="8"/>
    </row>
    <row r="252" spans="6:22" x14ac:dyDescent="0.25">
      <c r="F252" s="22"/>
      <c r="G252" s="24"/>
      <c r="H252" s="24"/>
      <c r="I252" s="13"/>
      <c r="J252" s="32"/>
      <c r="K252" s="34"/>
      <c r="L252" s="34"/>
      <c r="M252" s="34"/>
      <c r="N252" s="34"/>
      <c r="O252" s="34"/>
      <c r="P252" s="34"/>
      <c r="Q252" s="34"/>
      <c r="R252" s="34"/>
      <c r="S252" s="24"/>
      <c r="T252" s="24"/>
      <c r="U252" s="34"/>
      <c r="V252" s="8"/>
    </row>
    <row r="253" spans="6:22" x14ac:dyDescent="0.25">
      <c r="F253" s="22"/>
      <c r="G253" s="24"/>
      <c r="H253" s="24"/>
      <c r="I253" s="13"/>
      <c r="J253" s="32"/>
      <c r="K253" s="34"/>
      <c r="L253" s="34"/>
      <c r="M253" s="34"/>
      <c r="N253" s="34"/>
      <c r="O253" s="34"/>
      <c r="P253" s="34"/>
      <c r="Q253" s="34"/>
      <c r="R253" s="34"/>
      <c r="S253" s="24"/>
      <c r="T253" s="24"/>
      <c r="U253" s="34"/>
      <c r="V253" s="8"/>
    </row>
    <row r="254" spans="6:22" x14ac:dyDescent="0.25">
      <c r="F254" s="22"/>
      <c r="G254" s="24"/>
      <c r="H254" s="24"/>
      <c r="I254" s="13"/>
      <c r="J254" s="32"/>
      <c r="K254" s="34"/>
      <c r="L254" s="34"/>
      <c r="M254" s="34"/>
      <c r="N254" s="34"/>
      <c r="O254" s="34"/>
      <c r="P254" s="34"/>
      <c r="Q254" s="34"/>
      <c r="R254" s="34"/>
      <c r="S254" s="24"/>
      <c r="T254" s="24"/>
      <c r="U254" s="34"/>
      <c r="V254" s="8"/>
    </row>
    <row r="255" spans="6:22" x14ac:dyDescent="0.25">
      <c r="F255" s="22"/>
      <c r="G255" s="24"/>
      <c r="H255" s="24"/>
      <c r="I255" s="13"/>
      <c r="J255" s="32"/>
      <c r="K255" s="34"/>
      <c r="L255" s="34"/>
      <c r="M255" s="34"/>
      <c r="N255" s="34"/>
      <c r="O255" s="34"/>
      <c r="P255" s="34"/>
      <c r="Q255" s="34"/>
      <c r="R255" s="34"/>
      <c r="S255" s="24"/>
      <c r="T255" s="24"/>
      <c r="U255" s="34"/>
      <c r="V255" s="8"/>
    </row>
    <row r="256" spans="6:22" x14ac:dyDescent="0.25">
      <c r="F256" s="22"/>
      <c r="G256" s="24"/>
      <c r="H256" s="24"/>
      <c r="I256" s="13"/>
      <c r="J256" s="32"/>
      <c r="K256" s="34"/>
      <c r="L256" s="34"/>
      <c r="M256" s="34"/>
      <c r="N256" s="34"/>
      <c r="O256" s="34"/>
      <c r="P256" s="34"/>
      <c r="Q256" s="34"/>
      <c r="R256" s="34"/>
      <c r="S256" s="24"/>
      <c r="T256" s="24"/>
      <c r="U256" s="34"/>
      <c r="V256" s="8"/>
    </row>
    <row r="257" spans="6:22" x14ac:dyDescent="0.25">
      <c r="F257" s="22"/>
      <c r="G257" s="24"/>
      <c r="H257" s="24"/>
      <c r="I257" s="13"/>
      <c r="J257" s="32"/>
      <c r="K257" s="34"/>
      <c r="L257" s="34"/>
      <c r="M257" s="34"/>
      <c r="N257" s="34"/>
      <c r="O257" s="34"/>
      <c r="P257" s="34"/>
      <c r="Q257" s="34"/>
      <c r="R257" s="34"/>
      <c r="S257" s="24"/>
      <c r="T257" s="24"/>
      <c r="U257" s="34"/>
      <c r="V257" s="8"/>
    </row>
    <row r="258" spans="6:22" x14ac:dyDescent="0.25">
      <c r="F258" s="22"/>
      <c r="G258" s="24"/>
      <c r="H258" s="24"/>
      <c r="I258" s="13"/>
      <c r="J258" s="32"/>
      <c r="K258" s="34"/>
      <c r="L258" s="34"/>
      <c r="M258" s="34"/>
      <c r="N258" s="34"/>
      <c r="O258" s="34"/>
      <c r="P258" s="34"/>
      <c r="Q258" s="34"/>
      <c r="R258" s="34"/>
      <c r="S258" s="24"/>
      <c r="T258" s="24"/>
      <c r="U258" s="34"/>
      <c r="V258" s="8"/>
    </row>
    <row r="259" spans="6:22" x14ac:dyDescent="0.25">
      <c r="F259" s="22"/>
      <c r="G259" s="24"/>
      <c r="H259" s="24"/>
      <c r="I259" s="13"/>
      <c r="J259" s="32"/>
      <c r="K259" s="34"/>
      <c r="L259" s="34"/>
      <c r="M259" s="34"/>
      <c r="N259" s="34"/>
      <c r="O259" s="34"/>
      <c r="P259" s="34"/>
      <c r="Q259" s="34"/>
      <c r="R259" s="34"/>
      <c r="S259" s="24"/>
      <c r="T259" s="24"/>
      <c r="U259" s="34"/>
      <c r="V259" s="8"/>
    </row>
    <row r="260" spans="6:22" x14ac:dyDescent="0.25">
      <c r="F260" s="22"/>
      <c r="G260" s="24"/>
      <c r="H260" s="24"/>
      <c r="I260" s="13"/>
      <c r="J260" s="32"/>
      <c r="K260" s="34"/>
      <c r="L260" s="34"/>
      <c r="M260" s="34"/>
      <c r="N260" s="34"/>
      <c r="O260" s="34"/>
      <c r="P260" s="34"/>
      <c r="Q260" s="34"/>
      <c r="R260" s="34"/>
      <c r="S260" s="24"/>
      <c r="T260" s="24"/>
      <c r="U260" s="34"/>
      <c r="V260" s="8"/>
    </row>
    <row r="261" spans="6:22" x14ac:dyDescent="0.25">
      <c r="F261" s="22"/>
      <c r="G261" s="24"/>
      <c r="H261" s="24"/>
      <c r="I261" s="13"/>
      <c r="J261" s="32"/>
      <c r="K261" s="34"/>
      <c r="L261" s="34"/>
      <c r="M261" s="34"/>
      <c r="N261" s="34"/>
      <c r="O261" s="34"/>
      <c r="P261" s="34"/>
      <c r="Q261" s="34"/>
      <c r="R261" s="34"/>
      <c r="S261" s="24"/>
      <c r="T261" s="24"/>
      <c r="U261" s="34"/>
      <c r="V261" s="8"/>
    </row>
    <row r="262" spans="6:22" x14ac:dyDescent="0.25">
      <c r="F262" s="22"/>
      <c r="G262" s="24"/>
      <c r="H262" s="24"/>
      <c r="I262" s="13"/>
      <c r="J262" s="32"/>
      <c r="K262" s="34"/>
      <c r="L262" s="34"/>
      <c r="M262" s="34"/>
      <c r="N262" s="34"/>
      <c r="O262" s="34"/>
      <c r="P262" s="34"/>
      <c r="Q262" s="34"/>
      <c r="R262" s="34"/>
      <c r="S262" s="24"/>
      <c r="T262" s="24"/>
      <c r="U262" s="34"/>
      <c r="V262" s="8"/>
    </row>
    <row r="263" spans="6:22" x14ac:dyDescent="0.25">
      <c r="F263" s="22"/>
      <c r="G263" s="24"/>
      <c r="H263" s="24"/>
      <c r="I263" s="13"/>
      <c r="J263" s="32"/>
      <c r="K263" s="34"/>
      <c r="L263" s="34"/>
      <c r="M263" s="34"/>
      <c r="N263" s="34"/>
      <c r="O263" s="34"/>
      <c r="P263" s="34"/>
      <c r="Q263" s="34"/>
      <c r="R263" s="34"/>
      <c r="S263" s="24"/>
      <c r="T263" s="24"/>
      <c r="U263" s="34"/>
      <c r="V263" s="8"/>
    </row>
    <row r="264" spans="6:22" x14ac:dyDescent="0.25">
      <c r="F264" s="22"/>
      <c r="G264" s="24"/>
      <c r="H264" s="24"/>
      <c r="I264" s="13"/>
      <c r="J264" s="32"/>
      <c r="K264" s="34"/>
      <c r="L264" s="34"/>
      <c r="M264" s="34"/>
      <c r="N264" s="34"/>
      <c r="O264" s="34"/>
      <c r="P264" s="34"/>
      <c r="Q264" s="34"/>
      <c r="R264" s="34"/>
      <c r="S264" s="24"/>
      <c r="T264" s="24"/>
      <c r="U264" s="34"/>
      <c r="V264" s="8"/>
    </row>
    <row r="265" spans="6:22" x14ac:dyDescent="0.25">
      <c r="F265" s="22"/>
      <c r="G265" s="24"/>
      <c r="H265" s="24"/>
      <c r="I265" s="13"/>
      <c r="J265" s="32"/>
      <c r="K265" s="34"/>
      <c r="L265" s="34"/>
      <c r="M265" s="34"/>
      <c r="N265" s="34"/>
      <c r="O265" s="34"/>
      <c r="P265" s="34"/>
      <c r="Q265" s="34"/>
      <c r="R265" s="34"/>
      <c r="S265" s="24"/>
      <c r="T265" s="24"/>
      <c r="U265" s="34"/>
      <c r="V265" s="8"/>
    </row>
    <row r="266" spans="6:22" x14ac:dyDescent="0.25">
      <c r="F266" s="22"/>
      <c r="G266" s="24"/>
      <c r="H266" s="24"/>
      <c r="I266" s="13"/>
      <c r="J266" s="32"/>
      <c r="K266" s="34"/>
      <c r="L266" s="34"/>
      <c r="M266" s="34"/>
      <c r="N266" s="34"/>
      <c r="O266" s="34"/>
      <c r="P266" s="34"/>
      <c r="Q266" s="34"/>
      <c r="R266" s="34"/>
      <c r="S266" s="24"/>
      <c r="T266" s="24"/>
      <c r="U266" s="34"/>
      <c r="V266" s="8"/>
    </row>
    <row r="267" spans="6:22" x14ac:dyDescent="0.25">
      <c r="F267" s="22"/>
      <c r="G267" s="24"/>
      <c r="H267" s="24"/>
      <c r="I267" s="13"/>
      <c r="J267" s="32"/>
      <c r="K267" s="34"/>
      <c r="L267" s="34"/>
      <c r="M267" s="34"/>
      <c r="N267" s="34"/>
      <c r="O267" s="34"/>
      <c r="P267" s="34"/>
      <c r="Q267" s="34"/>
      <c r="R267" s="34"/>
      <c r="S267" s="24"/>
      <c r="T267" s="24"/>
      <c r="U267" s="34"/>
      <c r="V267" s="8"/>
    </row>
    <row r="268" spans="6:22" x14ac:dyDescent="0.25">
      <c r="F268" s="22"/>
      <c r="G268" s="24"/>
      <c r="H268" s="24"/>
      <c r="I268" s="13"/>
      <c r="J268" s="32"/>
      <c r="K268" s="34"/>
      <c r="L268" s="34"/>
      <c r="M268" s="34"/>
      <c r="N268" s="34"/>
      <c r="O268" s="34"/>
      <c r="P268" s="34"/>
      <c r="Q268" s="34"/>
      <c r="R268" s="34"/>
      <c r="S268" s="24"/>
      <c r="T268" s="24"/>
      <c r="U268" s="34"/>
      <c r="V268" s="8"/>
    </row>
    <row r="269" spans="6:22" x14ac:dyDescent="0.25">
      <c r="F269" s="22"/>
      <c r="G269" s="24"/>
      <c r="H269" s="24"/>
      <c r="I269" s="13"/>
      <c r="J269" s="32"/>
      <c r="K269" s="34"/>
      <c r="L269" s="34"/>
      <c r="M269" s="34"/>
      <c r="N269" s="34"/>
      <c r="O269" s="34"/>
      <c r="P269" s="34"/>
      <c r="Q269" s="34"/>
      <c r="R269" s="34"/>
      <c r="S269" s="24"/>
      <c r="T269" s="24"/>
      <c r="U269" s="34"/>
      <c r="V269" s="8"/>
    </row>
    <row r="270" spans="6:22" x14ac:dyDescent="0.25">
      <c r="F270" s="22"/>
      <c r="G270" s="24"/>
      <c r="H270" s="24"/>
      <c r="I270" s="13"/>
      <c r="J270" s="32"/>
      <c r="K270" s="34"/>
      <c r="L270" s="34"/>
      <c r="M270" s="34"/>
      <c r="N270" s="34"/>
      <c r="O270" s="34"/>
      <c r="P270" s="34"/>
      <c r="Q270" s="34"/>
      <c r="R270" s="34"/>
      <c r="S270" s="24"/>
      <c r="T270" s="24"/>
      <c r="U270" s="34"/>
      <c r="V270" s="8"/>
    </row>
    <row r="271" spans="6:22" x14ac:dyDescent="0.25">
      <c r="F271" s="22"/>
      <c r="G271" s="24"/>
      <c r="H271" s="24"/>
      <c r="I271" s="13"/>
      <c r="J271" s="32"/>
      <c r="K271" s="34"/>
      <c r="L271" s="34"/>
      <c r="M271" s="34"/>
      <c r="N271" s="34"/>
      <c r="O271" s="34"/>
      <c r="P271" s="34"/>
      <c r="Q271" s="34"/>
      <c r="R271" s="34"/>
      <c r="S271" s="24"/>
      <c r="T271" s="24"/>
      <c r="U271" s="34"/>
      <c r="V271" s="8"/>
    </row>
    <row r="272" spans="6:22" x14ac:dyDescent="0.25">
      <c r="F272" s="22"/>
      <c r="G272" s="24"/>
      <c r="H272" s="24"/>
      <c r="I272" s="13"/>
      <c r="J272" s="32"/>
      <c r="K272" s="34"/>
      <c r="L272" s="34"/>
      <c r="M272" s="34"/>
      <c r="N272" s="34"/>
      <c r="O272" s="34"/>
      <c r="P272" s="34"/>
      <c r="Q272" s="34"/>
      <c r="R272" s="34"/>
      <c r="S272" s="24"/>
      <c r="T272" s="24"/>
      <c r="U272" s="34"/>
      <c r="V272" s="8"/>
    </row>
    <row r="273" spans="6:22" x14ac:dyDescent="0.25">
      <c r="F273" s="22"/>
      <c r="G273" s="24"/>
      <c r="H273" s="24"/>
      <c r="I273" s="13"/>
      <c r="J273" s="32"/>
      <c r="K273" s="34"/>
      <c r="L273" s="34"/>
      <c r="M273" s="34"/>
      <c r="N273" s="34"/>
      <c r="O273" s="34"/>
      <c r="P273" s="34"/>
      <c r="Q273" s="34"/>
      <c r="R273" s="34"/>
      <c r="S273" s="24"/>
      <c r="T273" s="24"/>
      <c r="U273" s="34"/>
      <c r="V273" s="8"/>
    </row>
    <row r="274" spans="6:22" x14ac:dyDescent="0.25">
      <c r="F274" s="22"/>
      <c r="G274" s="24"/>
      <c r="H274" s="24"/>
      <c r="I274" s="13"/>
      <c r="J274" s="32"/>
      <c r="K274" s="34"/>
      <c r="L274" s="34"/>
      <c r="M274" s="34"/>
      <c r="N274" s="34"/>
      <c r="O274" s="34"/>
      <c r="P274" s="34"/>
      <c r="Q274" s="34"/>
      <c r="R274" s="34"/>
      <c r="S274" s="24"/>
      <c r="T274" s="24"/>
      <c r="U274" s="34"/>
      <c r="V274" s="8"/>
    </row>
    <row r="275" spans="6:22" x14ac:dyDescent="0.25">
      <c r="F275" s="22"/>
      <c r="G275" s="24"/>
      <c r="H275" s="24"/>
      <c r="I275" s="13"/>
      <c r="J275" s="32"/>
      <c r="K275" s="34"/>
      <c r="L275" s="34"/>
      <c r="M275" s="34"/>
      <c r="N275" s="34"/>
      <c r="O275" s="34"/>
      <c r="P275" s="34"/>
      <c r="Q275" s="34"/>
      <c r="R275" s="34"/>
      <c r="S275" s="24"/>
      <c r="T275" s="24"/>
      <c r="U275" s="34"/>
      <c r="V275" s="8"/>
    </row>
    <row r="276" spans="6:22" x14ac:dyDescent="0.25">
      <c r="F276" s="22"/>
      <c r="G276" s="24"/>
      <c r="H276" s="24"/>
      <c r="I276" s="13"/>
      <c r="J276" s="32"/>
      <c r="K276" s="34"/>
      <c r="L276" s="34"/>
      <c r="M276" s="34"/>
      <c r="N276" s="34"/>
      <c r="O276" s="34"/>
      <c r="P276" s="34"/>
      <c r="Q276" s="34"/>
      <c r="R276" s="34"/>
      <c r="S276" s="24"/>
      <c r="T276" s="24"/>
      <c r="U276" s="34"/>
      <c r="V276" s="8"/>
    </row>
    <row r="277" spans="6:22" x14ac:dyDescent="0.25">
      <c r="F277" s="22"/>
      <c r="G277" s="24"/>
      <c r="H277" s="24"/>
      <c r="I277" s="13"/>
      <c r="J277" s="32"/>
      <c r="K277" s="34"/>
      <c r="L277" s="34"/>
      <c r="M277" s="34"/>
      <c r="N277" s="34"/>
      <c r="O277" s="34"/>
      <c r="P277" s="34"/>
      <c r="Q277" s="34"/>
      <c r="R277" s="34"/>
      <c r="S277" s="24"/>
      <c r="T277" s="24"/>
      <c r="U277" s="34"/>
      <c r="V277" s="8"/>
    </row>
    <row r="278" spans="6:22" x14ac:dyDescent="0.25">
      <c r="F278" s="22"/>
      <c r="G278" s="24"/>
      <c r="H278" s="24"/>
      <c r="I278" s="13"/>
      <c r="J278" s="32"/>
      <c r="K278" s="34"/>
      <c r="L278" s="34"/>
      <c r="M278" s="34"/>
      <c r="N278" s="34"/>
      <c r="O278" s="34"/>
      <c r="P278" s="34"/>
      <c r="Q278" s="34"/>
      <c r="R278" s="34"/>
      <c r="S278" s="24"/>
      <c r="T278" s="24"/>
      <c r="U278" s="34"/>
      <c r="V278" s="8"/>
    </row>
    <row r="279" spans="6:22" x14ac:dyDescent="0.25">
      <c r="F279" s="22"/>
      <c r="G279" s="24"/>
      <c r="H279" s="24"/>
      <c r="I279" s="13"/>
      <c r="J279" s="32"/>
      <c r="K279" s="34"/>
      <c r="L279" s="34"/>
      <c r="M279" s="34"/>
      <c r="N279" s="34"/>
      <c r="O279" s="34"/>
      <c r="P279" s="34"/>
      <c r="Q279" s="34"/>
      <c r="R279" s="34"/>
      <c r="S279" s="24"/>
      <c r="T279" s="24"/>
      <c r="U279" s="34"/>
      <c r="V279" s="8"/>
    </row>
    <row r="280" spans="6:22" x14ac:dyDescent="0.25">
      <c r="F280" s="22"/>
      <c r="G280" s="24"/>
      <c r="H280" s="24"/>
      <c r="I280" s="13"/>
      <c r="J280" s="32"/>
      <c r="K280" s="34"/>
      <c r="L280" s="34"/>
      <c r="M280" s="34"/>
      <c r="N280" s="34"/>
      <c r="O280" s="34"/>
      <c r="P280" s="34"/>
      <c r="Q280" s="34"/>
      <c r="R280" s="34"/>
      <c r="S280" s="24"/>
      <c r="T280" s="24"/>
      <c r="U280" s="34"/>
      <c r="V280" s="8"/>
    </row>
    <row r="281" spans="6:22" x14ac:dyDescent="0.25">
      <c r="F281" s="22"/>
      <c r="G281" s="24"/>
      <c r="H281" s="24"/>
      <c r="I281" s="13"/>
      <c r="J281" s="32"/>
      <c r="K281" s="34"/>
      <c r="L281" s="34"/>
      <c r="M281" s="34"/>
      <c r="N281" s="34"/>
      <c r="O281" s="34"/>
      <c r="P281" s="34"/>
      <c r="Q281" s="34"/>
      <c r="R281" s="34"/>
      <c r="S281" s="24"/>
      <c r="T281" s="24"/>
      <c r="U281" s="34"/>
      <c r="V281" s="8"/>
    </row>
    <row r="282" spans="6:22" x14ac:dyDescent="0.25">
      <c r="F282" s="22"/>
      <c r="G282" s="24"/>
      <c r="H282" s="24"/>
      <c r="I282" s="13"/>
      <c r="J282" s="32"/>
      <c r="K282" s="34"/>
      <c r="L282" s="34"/>
      <c r="M282" s="34"/>
      <c r="N282" s="34"/>
      <c r="O282" s="34"/>
      <c r="P282" s="34"/>
      <c r="Q282" s="34"/>
      <c r="R282" s="34"/>
      <c r="S282" s="24"/>
      <c r="T282" s="24"/>
      <c r="U282" s="34"/>
      <c r="V282" s="8"/>
    </row>
    <row r="283" spans="6:22" x14ac:dyDescent="0.25">
      <c r="F283" s="22"/>
      <c r="G283" s="24"/>
      <c r="H283" s="24"/>
      <c r="I283" s="13"/>
      <c r="J283" s="32"/>
      <c r="K283" s="34"/>
      <c r="L283" s="34"/>
      <c r="M283" s="34"/>
      <c r="N283" s="34"/>
      <c r="O283" s="34"/>
      <c r="P283" s="34"/>
      <c r="Q283" s="34"/>
      <c r="R283" s="34"/>
      <c r="S283" s="24"/>
      <c r="T283" s="24"/>
      <c r="U283" s="34"/>
      <c r="V283" s="8"/>
    </row>
    <row r="284" spans="6:22" x14ac:dyDescent="0.25">
      <c r="F284" s="22"/>
      <c r="G284" s="24"/>
      <c r="H284" s="24"/>
      <c r="I284" s="13"/>
      <c r="J284" s="32"/>
      <c r="K284" s="34"/>
      <c r="L284" s="34"/>
      <c r="M284" s="34"/>
      <c r="N284" s="34"/>
      <c r="O284" s="34"/>
      <c r="P284" s="34"/>
      <c r="Q284" s="34"/>
      <c r="R284" s="34"/>
      <c r="S284" s="24"/>
      <c r="T284" s="24"/>
      <c r="U284" s="34"/>
      <c r="V284" s="8"/>
    </row>
    <row r="285" spans="6:22" x14ac:dyDescent="0.25">
      <c r="F285" s="22"/>
      <c r="G285" s="24"/>
      <c r="H285" s="24"/>
      <c r="I285" s="13"/>
      <c r="J285" s="32"/>
      <c r="K285" s="34"/>
      <c r="L285" s="34"/>
      <c r="M285" s="34"/>
      <c r="N285" s="34"/>
      <c r="O285" s="34"/>
      <c r="P285" s="34"/>
      <c r="Q285" s="34"/>
      <c r="R285" s="34"/>
      <c r="S285" s="24"/>
      <c r="T285" s="24"/>
      <c r="U285" s="34"/>
      <c r="V285" s="8"/>
    </row>
    <row r="286" spans="6:22" x14ac:dyDescent="0.25">
      <c r="F286" s="22"/>
      <c r="G286" s="24"/>
      <c r="H286" s="24"/>
      <c r="I286" s="13"/>
      <c r="J286" s="32"/>
      <c r="K286" s="34"/>
      <c r="L286" s="34"/>
      <c r="M286" s="34"/>
      <c r="N286" s="34"/>
      <c r="O286" s="34"/>
      <c r="P286" s="34"/>
      <c r="Q286" s="34"/>
      <c r="R286" s="34"/>
      <c r="S286" s="24"/>
      <c r="T286" s="24"/>
      <c r="U286" s="34"/>
      <c r="V286" s="8"/>
    </row>
    <row r="287" spans="6:22" x14ac:dyDescent="0.25">
      <c r="F287" s="22"/>
      <c r="G287" s="24"/>
      <c r="H287" s="24"/>
      <c r="I287" s="13"/>
      <c r="J287" s="32"/>
      <c r="K287" s="34"/>
      <c r="L287" s="34"/>
      <c r="M287" s="34"/>
      <c r="N287" s="34"/>
      <c r="O287" s="34"/>
      <c r="P287" s="34"/>
      <c r="Q287" s="34"/>
      <c r="R287" s="34"/>
      <c r="S287" s="24"/>
      <c r="T287" s="24"/>
      <c r="U287" s="34"/>
      <c r="V287" s="8"/>
    </row>
    <row r="288" spans="6:22" x14ac:dyDescent="0.25">
      <c r="F288" s="22"/>
      <c r="G288" s="24"/>
      <c r="H288" s="24"/>
      <c r="I288" s="13"/>
      <c r="J288" s="32"/>
      <c r="K288" s="34"/>
      <c r="L288" s="34"/>
      <c r="M288" s="34"/>
      <c r="N288" s="34"/>
      <c r="O288" s="34"/>
      <c r="P288" s="34"/>
      <c r="Q288" s="34"/>
      <c r="R288" s="34"/>
      <c r="S288" s="24"/>
      <c r="T288" s="24"/>
      <c r="U288" s="34"/>
      <c r="V288" s="8"/>
    </row>
    <row r="289" spans="6:22" x14ac:dyDescent="0.25">
      <c r="F289" s="22"/>
      <c r="G289" s="24"/>
      <c r="H289" s="24"/>
      <c r="I289" s="13"/>
      <c r="J289" s="32"/>
      <c r="K289" s="34"/>
      <c r="L289" s="34"/>
      <c r="M289" s="34"/>
      <c r="N289" s="34"/>
      <c r="O289" s="34"/>
      <c r="P289" s="34"/>
      <c r="Q289" s="34"/>
      <c r="R289" s="34"/>
      <c r="S289" s="24"/>
      <c r="T289" s="24"/>
      <c r="U289" s="34"/>
      <c r="V289" s="8"/>
    </row>
    <row r="290" spans="6:22" x14ac:dyDescent="0.25">
      <c r="F290" s="22"/>
      <c r="G290" s="24"/>
      <c r="H290" s="24"/>
      <c r="I290" s="13"/>
      <c r="J290" s="32"/>
      <c r="K290" s="34"/>
      <c r="L290" s="34"/>
      <c r="M290" s="34"/>
      <c r="N290" s="34"/>
      <c r="O290" s="34"/>
      <c r="P290" s="34"/>
      <c r="Q290" s="34"/>
      <c r="R290" s="34"/>
      <c r="S290" s="24"/>
      <c r="T290" s="24"/>
      <c r="U290" s="34"/>
      <c r="V290" s="8"/>
    </row>
    <row r="291" spans="6:22" x14ac:dyDescent="0.25">
      <c r="F291" s="22"/>
      <c r="G291" s="24"/>
      <c r="H291" s="24"/>
      <c r="I291" s="13"/>
      <c r="J291" s="32"/>
      <c r="K291" s="34"/>
      <c r="L291" s="34"/>
      <c r="M291" s="34"/>
      <c r="N291" s="34"/>
      <c r="O291" s="34"/>
      <c r="P291" s="34"/>
      <c r="Q291" s="34"/>
      <c r="R291" s="34"/>
      <c r="S291" s="24"/>
      <c r="T291" s="24"/>
      <c r="U291" s="34"/>
      <c r="V291" s="8"/>
    </row>
    <row r="292" spans="6:22" x14ac:dyDescent="0.25">
      <c r="F292" s="22"/>
      <c r="G292" s="24"/>
      <c r="H292" s="24"/>
      <c r="I292" s="13"/>
      <c r="J292" s="32"/>
      <c r="K292" s="34"/>
      <c r="L292" s="34"/>
      <c r="M292" s="34"/>
      <c r="N292" s="34"/>
      <c r="O292" s="34"/>
      <c r="P292" s="34"/>
      <c r="Q292" s="34"/>
      <c r="R292" s="34"/>
      <c r="S292" s="24"/>
      <c r="T292" s="24"/>
      <c r="U292" s="34"/>
      <c r="V292" s="8"/>
    </row>
    <row r="293" spans="6:22" x14ac:dyDescent="0.25">
      <c r="F293" s="22"/>
      <c r="G293" s="24"/>
      <c r="H293" s="24"/>
      <c r="I293" s="13"/>
      <c r="J293" s="32"/>
      <c r="K293" s="34"/>
      <c r="L293" s="34"/>
      <c r="M293" s="34"/>
      <c r="N293" s="34"/>
      <c r="O293" s="34"/>
      <c r="P293" s="34"/>
      <c r="Q293" s="34"/>
      <c r="R293" s="34"/>
      <c r="S293" s="24"/>
      <c r="T293" s="24"/>
      <c r="U293" s="34"/>
      <c r="V293" s="8"/>
    </row>
    <row r="294" spans="6:22" x14ac:dyDescent="0.25">
      <c r="F294" s="22"/>
      <c r="G294" s="24"/>
      <c r="H294" s="24"/>
      <c r="I294" s="13"/>
      <c r="J294" s="32"/>
      <c r="K294" s="34"/>
      <c r="L294" s="34"/>
      <c r="M294" s="34"/>
      <c r="N294" s="34"/>
      <c r="O294" s="34"/>
      <c r="P294" s="34"/>
      <c r="Q294" s="34"/>
      <c r="R294" s="34"/>
      <c r="S294" s="24"/>
      <c r="T294" s="24"/>
      <c r="U294" s="34"/>
      <c r="V294" s="8"/>
    </row>
    <row r="295" spans="6:22" x14ac:dyDescent="0.25">
      <c r="F295" s="22"/>
      <c r="G295" s="24"/>
      <c r="H295" s="24"/>
      <c r="I295" s="13"/>
      <c r="J295" s="32"/>
      <c r="K295" s="34"/>
      <c r="L295" s="34"/>
      <c r="M295" s="34"/>
      <c r="N295" s="34"/>
      <c r="O295" s="34"/>
      <c r="P295" s="34"/>
      <c r="Q295" s="34"/>
      <c r="R295" s="34"/>
      <c r="S295" s="24"/>
      <c r="T295" s="24"/>
      <c r="U295" s="34"/>
      <c r="V295" s="8"/>
    </row>
    <row r="296" spans="6:22" x14ac:dyDescent="0.25">
      <c r="F296" s="22"/>
      <c r="G296" s="24"/>
      <c r="H296" s="24"/>
      <c r="I296" s="13"/>
      <c r="J296" s="32"/>
      <c r="K296" s="34"/>
      <c r="L296" s="34"/>
      <c r="M296" s="34"/>
      <c r="N296" s="34"/>
      <c r="O296" s="34"/>
      <c r="P296" s="34"/>
      <c r="Q296" s="34"/>
      <c r="R296" s="34"/>
      <c r="S296" s="24"/>
      <c r="T296" s="24"/>
      <c r="U296" s="34"/>
      <c r="V296" s="8"/>
    </row>
    <row r="297" spans="6:22" x14ac:dyDescent="0.25">
      <c r="F297" s="22"/>
      <c r="G297" s="24"/>
      <c r="H297" s="24"/>
      <c r="I297" s="13"/>
      <c r="J297" s="32"/>
      <c r="K297" s="34"/>
      <c r="L297" s="34"/>
      <c r="M297" s="34"/>
      <c r="N297" s="34"/>
      <c r="O297" s="34"/>
      <c r="P297" s="34"/>
      <c r="Q297" s="34"/>
      <c r="R297" s="34"/>
      <c r="S297" s="24"/>
      <c r="T297" s="24"/>
      <c r="U297" s="34"/>
      <c r="V297" s="8"/>
    </row>
    <row r="298" spans="6:22" x14ac:dyDescent="0.25">
      <c r="F298" s="22"/>
      <c r="G298" s="24"/>
      <c r="H298" s="24"/>
      <c r="I298" s="13"/>
      <c r="J298" s="32"/>
      <c r="K298" s="34"/>
      <c r="L298" s="34"/>
      <c r="M298" s="34"/>
      <c r="N298" s="34"/>
      <c r="O298" s="34"/>
      <c r="P298" s="34"/>
      <c r="Q298" s="34"/>
      <c r="R298" s="34"/>
      <c r="S298" s="24"/>
      <c r="T298" s="24"/>
      <c r="U298" s="34"/>
      <c r="V298" s="8"/>
    </row>
    <row r="299" spans="6:22" x14ac:dyDescent="0.25">
      <c r="F299" s="22"/>
      <c r="G299" s="24"/>
      <c r="H299" s="24"/>
      <c r="I299" s="13"/>
      <c r="J299" s="32"/>
      <c r="K299" s="34"/>
      <c r="L299" s="34"/>
      <c r="M299" s="34"/>
      <c r="N299" s="34"/>
      <c r="O299" s="34"/>
      <c r="P299" s="34"/>
      <c r="Q299" s="34"/>
      <c r="R299" s="34"/>
      <c r="S299" s="24"/>
      <c r="T299" s="24"/>
      <c r="U299" s="34"/>
      <c r="V299" s="8"/>
    </row>
    <row r="300" spans="6:22" x14ac:dyDescent="0.25">
      <c r="F300" s="22"/>
      <c r="G300" s="24"/>
      <c r="H300" s="24"/>
      <c r="I300" s="13"/>
      <c r="J300" s="32"/>
      <c r="K300" s="34"/>
      <c r="L300" s="34"/>
      <c r="M300" s="34"/>
      <c r="N300" s="34"/>
      <c r="O300" s="34"/>
      <c r="P300" s="34"/>
      <c r="Q300" s="34"/>
      <c r="R300" s="34"/>
      <c r="S300" s="24"/>
      <c r="T300" s="24"/>
      <c r="U300" s="34"/>
      <c r="V300" s="8"/>
    </row>
    <row r="301" spans="6:22" x14ac:dyDescent="0.25">
      <c r="F301" s="22"/>
      <c r="G301" s="24"/>
      <c r="H301" s="24"/>
      <c r="I301" s="13"/>
      <c r="J301" s="32"/>
      <c r="K301" s="34"/>
      <c r="L301" s="34"/>
      <c r="M301" s="34"/>
      <c r="N301" s="34"/>
      <c r="O301" s="34"/>
      <c r="P301" s="34"/>
      <c r="Q301" s="34"/>
      <c r="R301" s="34"/>
      <c r="S301" s="24"/>
      <c r="T301" s="24"/>
      <c r="U301" s="34"/>
      <c r="V301" s="8"/>
    </row>
    <row r="302" spans="6:22" x14ac:dyDescent="0.25">
      <c r="F302" s="22"/>
      <c r="G302" s="24"/>
      <c r="H302" s="24"/>
      <c r="I302" s="13"/>
      <c r="J302" s="32"/>
      <c r="K302" s="34"/>
      <c r="L302" s="34"/>
      <c r="M302" s="34"/>
      <c r="N302" s="34"/>
      <c r="O302" s="34"/>
      <c r="P302" s="34"/>
      <c r="Q302" s="34"/>
      <c r="R302" s="34"/>
      <c r="S302" s="24"/>
      <c r="T302" s="24"/>
      <c r="U302" s="34"/>
      <c r="V302" s="8"/>
    </row>
    <row r="303" spans="6:22" x14ac:dyDescent="0.25">
      <c r="F303" s="22"/>
      <c r="G303" s="24"/>
      <c r="H303" s="24"/>
      <c r="I303" s="13"/>
      <c r="J303" s="32"/>
      <c r="K303" s="34"/>
      <c r="L303" s="34"/>
      <c r="M303" s="34"/>
      <c r="N303" s="34"/>
      <c r="O303" s="34"/>
      <c r="P303" s="34"/>
      <c r="Q303" s="34"/>
      <c r="R303" s="34"/>
      <c r="S303" s="24"/>
      <c r="T303" s="24"/>
      <c r="U303" s="34"/>
      <c r="V303" s="8"/>
    </row>
    <row r="304" spans="6:22" x14ac:dyDescent="0.25">
      <c r="F304" s="22"/>
      <c r="G304" s="24"/>
      <c r="H304" s="24"/>
      <c r="I304" s="13"/>
      <c r="J304" s="32"/>
      <c r="K304" s="34"/>
      <c r="L304" s="34"/>
      <c r="M304" s="34"/>
      <c r="N304" s="34"/>
      <c r="O304" s="34"/>
      <c r="P304" s="34"/>
      <c r="Q304" s="34"/>
      <c r="R304" s="34"/>
      <c r="S304" s="24"/>
      <c r="T304" s="24"/>
      <c r="U304" s="34"/>
      <c r="V304" s="8"/>
    </row>
    <row r="305" spans="6:22" x14ac:dyDescent="0.25">
      <c r="F305" s="22"/>
      <c r="G305" s="24"/>
      <c r="H305" s="24"/>
      <c r="I305" s="13"/>
      <c r="J305" s="32"/>
      <c r="K305" s="34"/>
      <c r="L305" s="34"/>
      <c r="M305" s="34"/>
      <c r="N305" s="34"/>
      <c r="O305" s="34"/>
      <c r="P305" s="34"/>
      <c r="Q305" s="34"/>
      <c r="R305" s="34"/>
      <c r="S305" s="24"/>
      <c r="T305" s="24"/>
      <c r="U305" s="34"/>
      <c r="V305" s="8"/>
    </row>
    <row r="306" spans="6:22" x14ac:dyDescent="0.25">
      <c r="F306" s="22"/>
      <c r="G306" s="24"/>
      <c r="H306" s="24"/>
      <c r="I306" s="13"/>
      <c r="J306" s="32"/>
      <c r="K306" s="34"/>
      <c r="L306" s="34"/>
      <c r="M306" s="34"/>
      <c r="N306" s="34"/>
      <c r="O306" s="34"/>
      <c r="P306" s="34"/>
      <c r="Q306" s="34"/>
      <c r="R306" s="34"/>
      <c r="S306" s="24"/>
      <c r="T306" s="24"/>
      <c r="U306" s="34"/>
      <c r="V306" s="8"/>
    </row>
    <row r="307" spans="6:22" x14ac:dyDescent="0.25">
      <c r="F307" s="22"/>
      <c r="G307" s="24"/>
      <c r="H307" s="24"/>
      <c r="I307" s="13"/>
      <c r="J307" s="32"/>
      <c r="K307" s="34"/>
      <c r="L307" s="34"/>
      <c r="M307" s="34"/>
      <c r="N307" s="34"/>
      <c r="O307" s="34"/>
      <c r="P307" s="34"/>
      <c r="Q307" s="34"/>
      <c r="R307" s="34"/>
      <c r="S307" s="24"/>
      <c r="T307" s="24"/>
      <c r="U307" s="34"/>
      <c r="V307" s="8"/>
    </row>
    <row r="308" spans="6:22" x14ac:dyDescent="0.25">
      <c r="F308" s="22"/>
      <c r="G308" s="24"/>
      <c r="H308" s="24"/>
      <c r="I308" s="13"/>
      <c r="J308" s="32"/>
      <c r="K308" s="34"/>
      <c r="L308" s="34"/>
      <c r="M308" s="34"/>
      <c r="N308" s="34"/>
      <c r="O308" s="34"/>
      <c r="P308" s="34"/>
      <c r="Q308" s="34"/>
      <c r="R308" s="34"/>
      <c r="S308" s="24"/>
      <c r="T308" s="24"/>
      <c r="U308" s="34"/>
      <c r="V308" s="8"/>
    </row>
    <row r="309" spans="6:22" x14ac:dyDescent="0.25">
      <c r="F309" s="22"/>
      <c r="G309" s="24"/>
      <c r="H309" s="24"/>
      <c r="I309" s="13"/>
      <c r="J309" s="32"/>
      <c r="K309" s="34"/>
      <c r="L309" s="34"/>
      <c r="M309" s="34"/>
      <c r="N309" s="34"/>
      <c r="O309" s="34"/>
      <c r="P309" s="34"/>
      <c r="Q309" s="34"/>
      <c r="R309" s="34"/>
      <c r="S309" s="24"/>
      <c r="T309" s="24"/>
      <c r="U309" s="34"/>
      <c r="V309" s="8"/>
    </row>
    <row r="310" spans="6:22" x14ac:dyDescent="0.25">
      <c r="F310" s="22"/>
      <c r="G310" s="24"/>
      <c r="H310" s="24"/>
      <c r="I310" s="13"/>
      <c r="J310" s="32"/>
      <c r="K310" s="34"/>
      <c r="L310" s="34"/>
      <c r="M310" s="34"/>
      <c r="N310" s="34"/>
      <c r="O310" s="34"/>
      <c r="P310" s="34"/>
      <c r="Q310" s="34"/>
      <c r="R310" s="34"/>
      <c r="S310" s="24"/>
      <c r="T310" s="24"/>
      <c r="U310" s="34"/>
      <c r="V310" s="8"/>
    </row>
    <row r="311" spans="6:22" x14ac:dyDescent="0.25">
      <c r="F311" s="22"/>
      <c r="G311" s="24"/>
      <c r="H311" s="24"/>
      <c r="I311" s="13"/>
      <c r="J311" s="32"/>
      <c r="K311" s="34"/>
      <c r="L311" s="34"/>
      <c r="M311" s="34"/>
      <c r="N311" s="34"/>
      <c r="O311" s="34"/>
      <c r="P311" s="34"/>
      <c r="Q311" s="34"/>
      <c r="R311" s="34"/>
      <c r="S311" s="24"/>
      <c r="T311" s="24"/>
      <c r="U311" s="34"/>
      <c r="V311" s="8"/>
    </row>
    <row r="312" spans="6:22" x14ac:dyDescent="0.25">
      <c r="F312" s="22"/>
      <c r="G312" s="24"/>
      <c r="H312" s="24"/>
      <c r="I312" s="13"/>
      <c r="J312" s="32"/>
      <c r="K312" s="34"/>
      <c r="L312" s="34"/>
      <c r="M312" s="34"/>
      <c r="N312" s="34"/>
      <c r="O312" s="34"/>
      <c r="P312" s="34"/>
      <c r="Q312" s="34"/>
      <c r="R312" s="34"/>
      <c r="S312" s="24"/>
      <c r="T312" s="24"/>
      <c r="U312" s="34"/>
      <c r="V312" s="8"/>
    </row>
    <row r="313" spans="6:22" x14ac:dyDescent="0.25">
      <c r="F313" s="22"/>
      <c r="G313" s="24"/>
      <c r="H313" s="24"/>
      <c r="I313" s="13"/>
      <c r="J313" s="32"/>
      <c r="K313" s="34"/>
      <c r="L313" s="34"/>
      <c r="M313" s="34"/>
      <c r="N313" s="34"/>
      <c r="O313" s="34"/>
      <c r="P313" s="34"/>
      <c r="Q313" s="34"/>
      <c r="R313" s="34"/>
      <c r="S313" s="24"/>
      <c r="T313" s="24"/>
      <c r="U313" s="34"/>
      <c r="V313" s="8"/>
    </row>
    <row r="314" spans="6:22" x14ac:dyDescent="0.25">
      <c r="F314" s="22"/>
      <c r="G314" s="24"/>
      <c r="H314" s="24"/>
      <c r="I314" s="13"/>
      <c r="J314" s="32"/>
      <c r="K314" s="34"/>
      <c r="L314" s="34"/>
      <c r="M314" s="34"/>
      <c r="N314" s="34"/>
      <c r="O314" s="34"/>
      <c r="P314" s="34"/>
      <c r="Q314" s="34"/>
      <c r="R314" s="34"/>
      <c r="S314" s="24"/>
      <c r="T314" s="24"/>
      <c r="U314" s="34"/>
      <c r="V314" s="8"/>
    </row>
    <row r="315" spans="6:22" x14ac:dyDescent="0.25">
      <c r="F315" s="22"/>
      <c r="G315" s="24"/>
      <c r="H315" s="24"/>
      <c r="I315" s="13"/>
      <c r="J315" s="32"/>
      <c r="K315" s="34"/>
      <c r="L315" s="34"/>
      <c r="M315" s="34"/>
      <c r="N315" s="34"/>
      <c r="O315" s="34"/>
      <c r="P315" s="34"/>
      <c r="Q315" s="34"/>
      <c r="R315" s="34"/>
      <c r="S315" s="24"/>
      <c r="T315" s="24"/>
      <c r="U315" s="34"/>
      <c r="V315" s="8"/>
    </row>
    <row r="316" spans="6:22" x14ac:dyDescent="0.25">
      <c r="F316" s="22"/>
      <c r="G316" s="24"/>
      <c r="H316" s="24"/>
      <c r="I316" s="13"/>
      <c r="J316" s="32"/>
      <c r="K316" s="34"/>
      <c r="L316" s="34"/>
      <c r="M316" s="34"/>
      <c r="N316" s="34"/>
      <c r="O316" s="34"/>
      <c r="P316" s="34"/>
      <c r="Q316" s="34"/>
      <c r="R316" s="34"/>
      <c r="S316" s="24"/>
      <c r="T316" s="24"/>
      <c r="U316" s="34"/>
      <c r="V316" s="8"/>
    </row>
    <row r="317" spans="6:22" x14ac:dyDescent="0.25">
      <c r="F317" s="22"/>
      <c r="G317" s="24"/>
      <c r="H317" s="24"/>
      <c r="I317" s="13"/>
      <c r="J317" s="32"/>
      <c r="K317" s="34"/>
      <c r="L317" s="34"/>
      <c r="M317" s="34"/>
      <c r="N317" s="34"/>
      <c r="O317" s="34"/>
      <c r="P317" s="34"/>
      <c r="Q317" s="34"/>
      <c r="R317" s="34"/>
      <c r="S317" s="24"/>
      <c r="T317" s="24"/>
      <c r="U317" s="34"/>
      <c r="V317" s="8"/>
    </row>
    <row r="318" spans="6:22" x14ac:dyDescent="0.25">
      <c r="F318" s="22"/>
      <c r="G318" s="24"/>
      <c r="H318" s="24"/>
      <c r="I318" s="13"/>
      <c r="J318" s="32"/>
      <c r="K318" s="34"/>
      <c r="L318" s="34"/>
      <c r="M318" s="34"/>
      <c r="N318" s="34"/>
      <c r="O318" s="34"/>
      <c r="P318" s="34"/>
      <c r="Q318" s="34"/>
      <c r="R318" s="34"/>
      <c r="S318" s="24"/>
      <c r="T318" s="24"/>
      <c r="U318" s="34"/>
      <c r="V318" s="8"/>
    </row>
    <row r="319" spans="6:22" x14ac:dyDescent="0.25">
      <c r="F319" s="22"/>
      <c r="G319" s="24"/>
      <c r="H319" s="24"/>
      <c r="I319" s="13"/>
      <c r="J319" s="32"/>
      <c r="K319" s="34"/>
      <c r="L319" s="34"/>
      <c r="M319" s="34"/>
      <c r="N319" s="34"/>
      <c r="O319" s="34"/>
      <c r="P319" s="34"/>
      <c r="Q319" s="34"/>
      <c r="R319" s="34"/>
      <c r="S319" s="24"/>
      <c r="T319" s="24"/>
      <c r="U319" s="34"/>
      <c r="V319" s="8"/>
    </row>
    <row r="320" spans="6:22" x14ac:dyDescent="0.25">
      <c r="F320" s="22"/>
      <c r="G320" s="24"/>
      <c r="H320" s="24"/>
      <c r="I320" s="13"/>
      <c r="J320" s="32"/>
      <c r="K320" s="34"/>
      <c r="L320" s="34"/>
      <c r="M320" s="34"/>
      <c r="N320" s="34"/>
      <c r="O320" s="34"/>
      <c r="P320" s="34"/>
      <c r="Q320" s="34"/>
      <c r="R320" s="34"/>
      <c r="S320" s="24"/>
      <c r="T320" s="24"/>
      <c r="U320" s="34"/>
      <c r="V320" s="8"/>
    </row>
    <row r="321" spans="6:22" x14ac:dyDescent="0.25">
      <c r="F321" s="22"/>
      <c r="G321" s="24"/>
      <c r="H321" s="24"/>
      <c r="I321" s="13"/>
      <c r="J321" s="32"/>
      <c r="K321" s="34"/>
      <c r="L321" s="34"/>
      <c r="M321" s="34"/>
      <c r="N321" s="34"/>
      <c r="O321" s="34"/>
      <c r="P321" s="34"/>
      <c r="Q321" s="34"/>
      <c r="R321" s="34"/>
      <c r="S321" s="24"/>
      <c r="T321" s="24"/>
      <c r="U321" s="34"/>
      <c r="V321" s="8"/>
    </row>
    <row r="322" spans="6:22" x14ac:dyDescent="0.25">
      <c r="F322" s="22"/>
      <c r="G322" s="24"/>
      <c r="H322" s="24"/>
      <c r="I322" s="13"/>
      <c r="J322" s="32"/>
      <c r="K322" s="34"/>
      <c r="L322" s="34"/>
      <c r="M322" s="34"/>
      <c r="N322" s="34"/>
      <c r="O322" s="34"/>
      <c r="P322" s="34"/>
      <c r="Q322" s="34"/>
      <c r="R322" s="34"/>
      <c r="S322" s="24"/>
      <c r="T322" s="24"/>
      <c r="U322" s="34"/>
      <c r="V322" s="8"/>
    </row>
    <row r="323" spans="6:22" x14ac:dyDescent="0.25">
      <c r="F323" s="22"/>
      <c r="G323" s="24"/>
      <c r="H323" s="24"/>
      <c r="I323" s="13"/>
      <c r="J323" s="32"/>
      <c r="K323" s="34"/>
      <c r="L323" s="34"/>
      <c r="M323" s="34"/>
      <c r="N323" s="34"/>
      <c r="O323" s="34"/>
      <c r="P323" s="34"/>
      <c r="Q323" s="34"/>
      <c r="R323" s="34"/>
      <c r="S323" s="24"/>
      <c r="T323" s="24"/>
      <c r="U323" s="34"/>
      <c r="V323" s="8"/>
    </row>
    <row r="324" spans="6:22" x14ac:dyDescent="0.25">
      <c r="F324" s="22"/>
      <c r="G324" s="24"/>
      <c r="H324" s="24"/>
      <c r="I324" s="13"/>
      <c r="J324" s="32"/>
      <c r="K324" s="34"/>
      <c r="L324" s="34"/>
      <c r="M324" s="34"/>
      <c r="N324" s="34"/>
      <c r="O324" s="34"/>
      <c r="P324" s="34"/>
      <c r="Q324" s="34"/>
      <c r="R324" s="34"/>
      <c r="S324" s="24"/>
      <c r="T324" s="24"/>
      <c r="U324" s="34"/>
      <c r="V324" s="8"/>
    </row>
    <row r="325" spans="6:22" x14ac:dyDescent="0.25">
      <c r="F325" s="22"/>
      <c r="G325" s="24"/>
      <c r="H325" s="24"/>
      <c r="I325" s="13"/>
      <c r="J325" s="32"/>
      <c r="K325" s="34"/>
      <c r="L325" s="34"/>
      <c r="M325" s="34"/>
      <c r="N325" s="34"/>
      <c r="O325" s="34"/>
      <c r="P325" s="34"/>
      <c r="Q325" s="34"/>
      <c r="R325" s="34"/>
      <c r="S325" s="24"/>
      <c r="T325" s="24"/>
      <c r="U325" s="34"/>
      <c r="V325" s="8"/>
    </row>
    <row r="326" spans="6:22" x14ac:dyDescent="0.25">
      <c r="F326" s="22"/>
      <c r="G326" s="24"/>
      <c r="H326" s="24"/>
      <c r="I326" s="13"/>
      <c r="J326" s="32"/>
      <c r="K326" s="34"/>
      <c r="L326" s="34"/>
      <c r="M326" s="34"/>
      <c r="N326" s="34"/>
      <c r="O326" s="34"/>
      <c r="P326" s="34"/>
      <c r="Q326" s="34"/>
      <c r="R326" s="34"/>
      <c r="S326" s="24"/>
      <c r="T326" s="24"/>
      <c r="U326" s="34"/>
      <c r="V326" s="8"/>
    </row>
    <row r="327" spans="6:22" x14ac:dyDescent="0.25">
      <c r="F327" s="22"/>
      <c r="G327" s="24"/>
      <c r="H327" s="24"/>
      <c r="I327" s="13"/>
      <c r="J327" s="32"/>
      <c r="K327" s="34"/>
      <c r="L327" s="34"/>
      <c r="M327" s="34"/>
      <c r="N327" s="34"/>
      <c r="O327" s="34"/>
      <c r="P327" s="34"/>
      <c r="Q327" s="34"/>
      <c r="R327" s="34"/>
      <c r="S327" s="24"/>
      <c r="T327" s="24"/>
      <c r="U327" s="34"/>
      <c r="V327" s="8"/>
    </row>
    <row r="328" spans="6:22" x14ac:dyDescent="0.25">
      <c r="F328" s="22"/>
      <c r="G328" s="24"/>
      <c r="H328" s="24"/>
      <c r="I328" s="13"/>
      <c r="J328" s="32"/>
      <c r="K328" s="34"/>
      <c r="L328" s="34"/>
      <c r="M328" s="34"/>
      <c r="N328" s="34"/>
      <c r="O328" s="34"/>
      <c r="P328" s="34"/>
      <c r="Q328" s="34"/>
      <c r="R328" s="34"/>
      <c r="S328" s="24"/>
      <c r="T328" s="24"/>
      <c r="U328" s="34"/>
      <c r="V328" s="8"/>
    </row>
    <row r="329" spans="6:22" x14ac:dyDescent="0.25">
      <c r="F329" s="22"/>
      <c r="G329" s="24"/>
      <c r="H329" s="24"/>
      <c r="I329" s="13"/>
      <c r="J329" s="32"/>
      <c r="K329" s="34"/>
      <c r="L329" s="34"/>
      <c r="M329" s="34"/>
      <c r="N329" s="34"/>
      <c r="O329" s="34"/>
      <c r="P329" s="34"/>
      <c r="Q329" s="34"/>
      <c r="R329" s="34"/>
      <c r="S329" s="24"/>
      <c r="T329" s="24"/>
      <c r="U329" s="34"/>
      <c r="V329" s="8"/>
    </row>
    <row r="330" spans="6:22" x14ac:dyDescent="0.25">
      <c r="F330" s="22"/>
      <c r="G330" s="24"/>
      <c r="H330" s="24"/>
      <c r="I330" s="13"/>
      <c r="J330" s="32"/>
      <c r="K330" s="34"/>
      <c r="L330" s="34"/>
      <c r="M330" s="34"/>
      <c r="N330" s="34"/>
      <c r="O330" s="34"/>
      <c r="P330" s="34"/>
      <c r="Q330" s="34"/>
      <c r="R330" s="34"/>
      <c r="S330" s="24"/>
      <c r="T330" s="24"/>
      <c r="U330" s="34"/>
      <c r="V330" s="8"/>
    </row>
    <row r="331" spans="6:22" x14ac:dyDescent="0.25">
      <c r="F331" s="22"/>
      <c r="G331" s="24"/>
      <c r="H331" s="24"/>
      <c r="I331" s="13"/>
      <c r="J331" s="32"/>
      <c r="K331" s="34"/>
      <c r="L331" s="34"/>
      <c r="M331" s="34"/>
      <c r="N331" s="34"/>
      <c r="O331" s="34"/>
      <c r="P331" s="34"/>
      <c r="Q331" s="34"/>
      <c r="R331" s="34"/>
      <c r="S331" s="24"/>
      <c r="T331" s="24"/>
      <c r="U331" s="34"/>
      <c r="V331" s="8"/>
    </row>
    <row r="332" spans="6:22" x14ac:dyDescent="0.25">
      <c r="F332" s="22"/>
      <c r="G332" s="24"/>
      <c r="H332" s="24"/>
      <c r="I332" s="13"/>
      <c r="J332" s="32"/>
      <c r="K332" s="34"/>
      <c r="L332" s="34"/>
      <c r="M332" s="34"/>
      <c r="N332" s="34"/>
      <c r="O332" s="34"/>
      <c r="P332" s="34"/>
      <c r="Q332" s="34"/>
      <c r="R332" s="34"/>
      <c r="S332" s="24"/>
      <c r="T332" s="24"/>
      <c r="U332" s="34"/>
      <c r="V332" s="8"/>
    </row>
    <row r="333" spans="6:22" x14ac:dyDescent="0.25">
      <c r="F333" s="22"/>
      <c r="G333" s="24"/>
      <c r="H333" s="24"/>
      <c r="I333" s="13"/>
      <c r="J333" s="32"/>
      <c r="K333" s="34"/>
      <c r="L333" s="34"/>
      <c r="M333" s="34"/>
      <c r="N333" s="34"/>
      <c r="O333" s="34"/>
      <c r="P333" s="34"/>
      <c r="Q333" s="34"/>
      <c r="R333" s="34"/>
      <c r="S333" s="24"/>
      <c r="T333" s="24"/>
      <c r="U333" s="34"/>
      <c r="V333" s="8"/>
    </row>
    <row r="334" spans="6:22" x14ac:dyDescent="0.25">
      <c r="F334" s="22"/>
      <c r="G334" s="24"/>
      <c r="H334" s="24"/>
      <c r="I334" s="13"/>
      <c r="J334" s="32"/>
      <c r="K334" s="34"/>
      <c r="L334" s="34"/>
      <c r="M334" s="34"/>
      <c r="N334" s="34"/>
      <c r="O334" s="34"/>
      <c r="P334" s="34"/>
      <c r="Q334" s="34"/>
      <c r="R334" s="34"/>
      <c r="S334" s="24"/>
      <c r="T334" s="24"/>
      <c r="U334" s="34"/>
      <c r="V334" s="8"/>
    </row>
    <row r="335" spans="6:22" x14ac:dyDescent="0.25">
      <c r="F335" s="22"/>
      <c r="G335" s="24"/>
      <c r="H335" s="24"/>
      <c r="I335" s="13"/>
      <c r="J335" s="32"/>
      <c r="K335" s="34"/>
      <c r="L335" s="34"/>
      <c r="M335" s="34"/>
      <c r="N335" s="34"/>
      <c r="O335" s="34"/>
      <c r="P335" s="34"/>
      <c r="Q335" s="34"/>
      <c r="R335" s="34"/>
      <c r="S335" s="24"/>
      <c r="T335" s="24"/>
      <c r="U335" s="34"/>
      <c r="V335" s="8"/>
    </row>
    <row r="336" spans="6:22" x14ac:dyDescent="0.25">
      <c r="F336" s="22"/>
      <c r="G336" s="24"/>
      <c r="H336" s="24"/>
      <c r="I336" s="13"/>
      <c r="J336" s="32"/>
      <c r="K336" s="34"/>
      <c r="L336" s="34"/>
      <c r="M336" s="34"/>
      <c r="N336" s="34"/>
      <c r="O336" s="34"/>
      <c r="P336" s="34"/>
      <c r="Q336" s="34"/>
      <c r="R336" s="34"/>
      <c r="S336" s="24"/>
      <c r="T336" s="24"/>
      <c r="U336" s="34"/>
      <c r="V336" s="8"/>
    </row>
    <row r="337" spans="6:22" x14ac:dyDescent="0.25">
      <c r="F337" s="22"/>
      <c r="G337" s="24"/>
      <c r="H337" s="24"/>
      <c r="I337" s="13"/>
      <c r="J337" s="32"/>
      <c r="K337" s="34"/>
      <c r="L337" s="34"/>
      <c r="M337" s="34"/>
      <c r="N337" s="34"/>
      <c r="O337" s="34"/>
      <c r="P337" s="34"/>
      <c r="Q337" s="34"/>
      <c r="R337" s="34"/>
      <c r="S337" s="24"/>
      <c r="T337" s="24"/>
      <c r="U337" s="34"/>
      <c r="V337" s="8"/>
    </row>
    <row r="338" spans="6:22" x14ac:dyDescent="0.25">
      <c r="F338" s="22"/>
      <c r="G338" s="24"/>
      <c r="H338" s="24"/>
      <c r="I338" s="13"/>
      <c r="J338" s="32"/>
      <c r="K338" s="34"/>
      <c r="L338" s="34"/>
      <c r="M338" s="34"/>
      <c r="N338" s="34"/>
      <c r="O338" s="34"/>
      <c r="P338" s="34"/>
      <c r="Q338" s="34"/>
      <c r="R338" s="34"/>
      <c r="S338" s="24"/>
      <c r="T338" s="24"/>
      <c r="U338" s="34"/>
      <c r="V338" s="8"/>
    </row>
    <row r="339" spans="6:22" x14ac:dyDescent="0.25">
      <c r="F339" s="22"/>
      <c r="G339" s="24"/>
      <c r="H339" s="24"/>
      <c r="I339" s="13"/>
      <c r="J339" s="32"/>
      <c r="K339" s="34"/>
      <c r="L339" s="34"/>
      <c r="M339" s="34"/>
      <c r="N339" s="34"/>
      <c r="O339" s="34"/>
      <c r="P339" s="34"/>
      <c r="Q339" s="34"/>
      <c r="R339" s="34"/>
      <c r="S339" s="24"/>
      <c r="T339" s="24"/>
      <c r="U339" s="34"/>
      <c r="V339" s="8"/>
    </row>
    <row r="340" spans="6:22" x14ac:dyDescent="0.25">
      <c r="F340" s="22"/>
      <c r="G340" s="24"/>
      <c r="H340" s="24"/>
      <c r="I340" s="13"/>
      <c r="J340" s="32"/>
      <c r="K340" s="34"/>
      <c r="L340" s="34"/>
      <c r="M340" s="34"/>
      <c r="N340" s="34"/>
      <c r="O340" s="34"/>
      <c r="P340" s="34"/>
      <c r="Q340" s="34"/>
      <c r="R340" s="34"/>
      <c r="S340" s="24"/>
      <c r="T340" s="24"/>
      <c r="U340" s="34"/>
      <c r="V340" s="8"/>
    </row>
    <row r="341" spans="6:22" x14ac:dyDescent="0.25">
      <c r="F341" s="22"/>
      <c r="G341" s="24"/>
      <c r="H341" s="24"/>
      <c r="I341" s="13"/>
      <c r="J341" s="32"/>
      <c r="K341" s="34"/>
      <c r="L341" s="34"/>
      <c r="M341" s="34"/>
      <c r="N341" s="34"/>
      <c r="O341" s="34"/>
      <c r="P341" s="34"/>
      <c r="Q341" s="34"/>
      <c r="R341" s="34"/>
      <c r="S341" s="24"/>
      <c r="T341" s="24"/>
      <c r="U341" s="34"/>
      <c r="V341" s="8"/>
    </row>
    <row r="342" spans="6:22" x14ac:dyDescent="0.25">
      <c r="F342" s="22"/>
      <c r="G342" s="24"/>
      <c r="H342" s="24"/>
      <c r="I342" s="13"/>
      <c r="J342" s="32"/>
      <c r="K342" s="34"/>
      <c r="L342" s="34"/>
      <c r="M342" s="34"/>
      <c r="N342" s="34"/>
      <c r="O342" s="34"/>
      <c r="P342" s="34"/>
      <c r="Q342" s="34"/>
      <c r="R342" s="34"/>
      <c r="S342" s="24"/>
      <c r="T342" s="24"/>
      <c r="U342" s="34"/>
      <c r="V342" s="8"/>
    </row>
    <row r="343" spans="6:22" x14ac:dyDescent="0.25">
      <c r="F343" s="22"/>
      <c r="G343" s="24"/>
      <c r="H343" s="24"/>
      <c r="I343" s="13"/>
      <c r="J343" s="32"/>
      <c r="K343" s="34"/>
      <c r="L343" s="34"/>
      <c r="M343" s="34"/>
      <c r="N343" s="34"/>
      <c r="O343" s="34"/>
      <c r="P343" s="34"/>
      <c r="Q343" s="34"/>
      <c r="R343" s="34"/>
      <c r="S343" s="24"/>
      <c r="T343" s="24"/>
      <c r="U343" s="34"/>
      <c r="V343" s="8"/>
    </row>
    <row r="344" spans="6:22" x14ac:dyDescent="0.25">
      <c r="F344" s="22"/>
      <c r="G344" s="24"/>
      <c r="H344" s="24"/>
      <c r="I344" s="13"/>
      <c r="J344" s="32"/>
      <c r="K344" s="34"/>
      <c r="L344" s="34"/>
      <c r="M344" s="34"/>
      <c r="N344" s="34"/>
      <c r="O344" s="34"/>
      <c r="P344" s="34"/>
      <c r="Q344" s="34"/>
      <c r="R344" s="34"/>
      <c r="S344" s="24"/>
      <c r="T344" s="24"/>
      <c r="U344" s="34"/>
      <c r="V344" s="8"/>
    </row>
    <row r="345" spans="6:22" x14ac:dyDescent="0.25">
      <c r="F345" s="22"/>
      <c r="G345" s="24"/>
      <c r="H345" s="24"/>
      <c r="I345" s="13"/>
      <c r="J345" s="32"/>
      <c r="K345" s="34"/>
      <c r="L345" s="34"/>
      <c r="M345" s="34"/>
      <c r="N345" s="34"/>
      <c r="O345" s="34"/>
      <c r="P345" s="34"/>
      <c r="Q345" s="34"/>
      <c r="R345" s="34"/>
      <c r="S345" s="24"/>
      <c r="T345" s="24"/>
      <c r="U345" s="34"/>
      <c r="V345" s="8"/>
    </row>
    <row r="346" spans="6:22" x14ac:dyDescent="0.25">
      <c r="F346" s="22"/>
      <c r="G346" s="24"/>
      <c r="H346" s="24"/>
      <c r="I346" s="13"/>
      <c r="J346" s="32"/>
      <c r="K346" s="34"/>
      <c r="L346" s="34"/>
      <c r="M346" s="34"/>
      <c r="N346" s="34"/>
      <c r="O346" s="34"/>
      <c r="P346" s="34"/>
      <c r="Q346" s="34"/>
      <c r="R346" s="34"/>
      <c r="S346" s="24"/>
      <c r="T346" s="24"/>
      <c r="U346" s="34"/>
      <c r="V346" s="8"/>
    </row>
    <row r="347" spans="6:22" x14ac:dyDescent="0.25">
      <c r="F347" s="22"/>
      <c r="G347" s="24"/>
      <c r="H347" s="24"/>
      <c r="I347" s="13"/>
      <c r="J347" s="32"/>
      <c r="K347" s="34"/>
      <c r="L347" s="34"/>
      <c r="M347" s="34"/>
      <c r="N347" s="34"/>
      <c r="O347" s="34"/>
      <c r="P347" s="34"/>
      <c r="Q347" s="34"/>
      <c r="R347" s="34"/>
      <c r="S347" s="24"/>
      <c r="T347" s="24"/>
      <c r="U347" s="34"/>
      <c r="V347" s="8"/>
    </row>
    <row r="348" spans="6:22" x14ac:dyDescent="0.25">
      <c r="F348" s="22"/>
      <c r="G348" s="24"/>
      <c r="H348" s="24"/>
      <c r="I348" s="13"/>
      <c r="J348" s="32"/>
      <c r="K348" s="34"/>
      <c r="L348" s="34"/>
      <c r="M348" s="34"/>
      <c r="N348" s="34"/>
      <c r="O348" s="34"/>
      <c r="P348" s="34"/>
      <c r="Q348" s="34"/>
      <c r="R348" s="34"/>
      <c r="S348" s="24"/>
      <c r="T348" s="24"/>
      <c r="U348" s="34"/>
      <c r="V348" s="8"/>
    </row>
    <row r="349" spans="6:22" x14ac:dyDescent="0.25">
      <c r="F349" s="22"/>
      <c r="G349" s="24"/>
      <c r="H349" s="24"/>
      <c r="I349" s="13"/>
      <c r="J349" s="32"/>
      <c r="K349" s="34"/>
      <c r="L349" s="34"/>
      <c r="M349" s="34"/>
      <c r="N349" s="34"/>
      <c r="O349" s="34"/>
      <c r="P349" s="34"/>
      <c r="Q349" s="34"/>
      <c r="R349" s="34"/>
      <c r="S349" s="24"/>
      <c r="T349" s="24"/>
      <c r="U349" s="34"/>
      <c r="V349" s="8"/>
    </row>
    <row r="350" spans="6:22" x14ac:dyDescent="0.25">
      <c r="F350" s="22"/>
      <c r="G350" s="24"/>
      <c r="H350" s="24"/>
      <c r="I350" s="13"/>
      <c r="J350" s="32"/>
      <c r="K350" s="34"/>
      <c r="L350" s="34"/>
      <c r="M350" s="34"/>
      <c r="N350" s="34"/>
      <c r="O350" s="34"/>
      <c r="P350" s="34"/>
      <c r="Q350" s="34"/>
      <c r="R350" s="34"/>
      <c r="S350" s="24"/>
      <c r="T350" s="24"/>
      <c r="U350" s="34"/>
      <c r="V350" s="8"/>
    </row>
    <row r="351" spans="6:22" x14ac:dyDescent="0.25">
      <c r="F351" s="22"/>
      <c r="G351" s="24"/>
      <c r="H351" s="24"/>
      <c r="I351" s="13"/>
      <c r="J351" s="32"/>
      <c r="K351" s="34"/>
      <c r="L351" s="34"/>
      <c r="M351" s="34"/>
      <c r="N351" s="34"/>
      <c r="O351" s="34"/>
      <c r="P351" s="34"/>
      <c r="Q351" s="34"/>
      <c r="R351" s="34"/>
      <c r="S351" s="24"/>
      <c r="T351" s="24"/>
      <c r="U351" s="34"/>
      <c r="V351" s="8"/>
    </row>
    <row r="352" spans="6:22" x14ac:dyDescent="0.25">
      <c r="F352" s="22"/>
      <c r="G352" s="24"/>
      <c r="H352" s="24"/>
      <c r="I352" s="13"/>
      <c r="J352" s="32"/>
      <c r="K352" s="34"/>
      <c r="L352" s="34"/>
      <c r="M352" s="34"/>
      <c r="N352" s="34"/>
      <c r="O352" s="34"/>
      <c r="P352" s="34"/>
      <c r="Q352" s="34"/>
      <c r="R352" s="34"/>
      <c r="S352" s="24"/>
      <c r="T352" s="24"/>
      <c r="U352" s="34"/>
      <c r="V352" s="8"/>
    </row>
    <row r="353" spans="6:22" x14ac:dyDescent="0.25">
      <c r="F353" s="22"/>
      <c r="G353" s="24"/>
      <c r="H353" s="24"/>
      <c r="I353" s="13"/>
      <c r="J353" s="32"/>
      <c r="K353" s="34"/>
      <c r="L353" s="34"/>
      <c r="M353" s="34"/>
      <c r="N353" s="34"/>
      <c r="O353" s="34"/>
      <c r="P353" s="34"/>
      <c r="Q353" s="34"/>
      <c r="R353" s="34"/>
      <c r="S353" s="24"/>
      <c r="T353" s="24"/>
      <c r="U353" s="34"/>
      <c r="V353" s="8"/>
    </row>
    <row r="354" spans="6:22" x14ac:dyDescent="0.25">
      <c r="F354" s="22"/>
      <c r="G354" s="24"/>
      <c r="H354" s="24"/>
      <c r="I354" s="13"/>
      <c r="J354" s="32"/>
      <c r="K354" s="34"/>
      <c r="L354" s="34"/>
      <c r="M354" s="34"/>
      <c r="N354" s="34"/>
      <c r="O354" s="34"/>
      <c r="P354" s="34"/>
      <c r="Q354" s="34"/>
      <c r="R354" s="34"/>
      <c r="S354" s="24"/>
      <c r="T354" s="24"/>
      <c r="U354" s="34"/>
      <c r="V354" s="8"/>
    </row>
    <row r="355" spans="6:22" x14ac:dyDescent="0.25">
      <c r="F355" s="22"/>
      <c r="G355" s="24"/>
      <c r="H355" s="24"/>
      <c r="I355" s="13"/>
      <c r="J355" s="32"/>
      <c r="K355" s="34"/>
      <c r="L355" s="34"/>
      <c r="M355" s="34"/>
      <c r="N355" s="34"/>
      <c r="O355" s="34"/>
      <c r="P355" s="34"/>
      <c r="Q355" s="34"/>
      <c r="R355" s="34"/>
      <c r="S355" s="24"/>
      <c r="T355" s="24"/>
      <c r="U355" s="34"/>
      <c r="V355" s="8"/>
    </row>
    <row r="356" spans="6:22" x14ac:dyDescent="0.25">
      <c r="F356" s="22"/>
      <c r="G356" s="24"/>
      <c r="H356" s="24"/>
      <c r="I356" s="13"/>
      <c r="J356" s="32"/>
      <c r="K356" s="34"/>
      <c r="L356" s="34"/>
      <c r="M356" s="34"/>
      <c r="N356" s="34"/>
      <c r="O356" s="34"/>
      <c r="P356" s="34"/>
      <c r="Q356" s="34"/>
      <c r="R356" s="34"/>
      <c r="S356" s="24"/>
      <c r="T356" s="24"/>
      <c r="U356" s="34"/>
      <c r="V356" s="8"/>
    </row>
    <row r="357" spans="6:22" x14ac:dyDescent="0.25">
      <c r="F357" s="22"/>
      <c r="G357" s="24"/>
      <c r="H357" s="24"/>
      <c r="I357" s="13"/>
      <c r="J357" s="32"/>
      <c r="K357" s="34"/>
      <c r="L357" s="34"/>
      <c r="M357" s="34"/>
      <c r="N357" s="34"/>
      <c r="O357" s="34"/>
      <c r="P357" s="34"/>
      <c r="Q357" s="34"/>
      <c r="R357" s="34"/>
      <c r="S357" s="24"/>
      <c r="T357" s="24"/>
      <c r="U357" s="34"/>
      <c r="V357" s="8"/>
    </row>
    <row r="358" spans="6:22" x14ac:dyDescent="0.25">
      <c r="F358" s="22"/>
      <c r="G358" s="24"/>
      <c r="H358" s="24"/>
      <c r="I358" s="13"/>
      <c r="J358" s="32"/>
      <c r="K358" s="34"/>
      <c r="L358" s="34"/>
      <c r="M358" s="34"/>
      <c r="N358" s="34"/>
      <c r="O358" s="34"/>
      <c r="P358" s="34"/>
      <c r="Q358" s="34"/>
      <c r="R358" s="34"/>
      <c r="S358" s="24"/>
      <c r="T358" s="24"/>
      <c r="U358" s="34"/>
      <c r="V358" s="8"/>
    </row>
    <row r="359" spans="6:22" x14ac:dyDescent="0.25">
      <c r="F359" s="22"/>
      <c r="G359" s="24"/>
      <c r="H359" s="24"/>
      <c r="I359" s="13"/>
      <c r="J359" s="32"/>
      <c r="K359" s="34"/>
      <c r="L359" s="34"/>
      <c r="M359" s="34"/>
      <c r="N359" s="34"/>
      <c r="O359" s="34"/>
      <c r="P359" s="34"/>
      <c r="Q359" s="34"/>
      <c r="R359" s="34"/>
      <c r="S359" s="24"/>
      <c r="T359" s="24"/>
      <c r="U359" s="34"/>
      <c r="V359" s="8"/>
    </row>
    <row r="360" spans="6:22" x14ac:dyDescent="0.25">
      <c r="F360" s="22"/>
      <c r="G360" s="24"/>
      <c r="H360" s="24"/>
      <c r="I360" s="13"/>
      <c r="J360" s="32"/>
      <c r="K360" s="34"/>
      <c r="L360" s="34"/>
      <c r="M360" s="34"/>
      <c r="N360" s="34"/>
      <c r="O360" s="34"/>
      <c r="P360" s="34"/>
      <c r="Q360" s="34"/>
      <c r="R360" s="34"/>
      <c r="S360" s="24"/>
      <c r="T360" s="24"/>
      <c r="U360" s="34"/>
      <c r="V360" s="8"/>
    </row>
    <row r="361" spans="6:22" x14ac:dyDescent="0.25">
      <c r="F361" s="22"/>
      <c r="G361" s="24"/>
      <c r="H361" s="24"/>
      <c r="I361" s="13"/>
      <c r="J361" s="32"/>
      <c r="K361" s="34"/>
      <c r="L361" s="34"/>
      <c r="M361" s="34"/>
      <c r="N361" s="34"/>
      <c r="O361" s="34"/>
      <c r="P361" s="34"/>
      <c r="Q361" s="34"/>
      <c r="R361" s="34"/>
      <c r="S361" s="24"/>
      <c r="T361" s="24"/>
      <c r="U361" s="34"/>
      <c r="V361" s="8"/>
    </row>
    <row r="362" spans="6:22" x14ac:dyDescent="0.25">
      <c r="F362" s="22"/>
      <c r="G362" s="24"/>
      <c r="H362" s="24"/>
      <c r="I362" s="13"/>
      <c r="J362" s="32"/>
      <c r="K362" s="34"/>
      <c r="L362" s="34"/>
      <c r="M362" s="34"/>
      <c r="N362" s="34"/>
      <c r="O362" s="34"/>
      <c r="P362" s="34"/>
      <c r="Q362" s="34"/>
      <c r="R362" s="34"/>
      <c r="S362" s="24"/>
      <c r="T362" s="24"/>
      <c r="U362" s="34"/>
      <c r="V362" s="8"/>
    </row>
    <row r="363" spans="6:22" x14ac:dyDescent="0.25">
      <c r="F363" s="22"/>
      <c r="G363" s="24"/>
      <c r="H363" s="24"/>
      <c r="I363" s="13"/>
      <c r="J363" s="32"/>
      <c r="K363" s="34"/>
      <c r="L363" s="34"/>
      <c r="M363" s="34"/>
      <c r="N363" s="34"/>
      <c r="O363" s="34"/>
      <c r="P363" s="34"/>
      <c r="Q363" s="34"/>
      <c r="R363" s="34"/>
      <c r="S363" s="24"/>
      <c r="T363" s="24"/>
      <c r="U363" s="34"/>
      <c r="V363" s="8"/>
    </row>
    <row r="364" spans="6:22" x14ac:dyDescent="0.25">
      <c r="F364" s="22"/>
      <c r="G364" s="24"/>
      <c r="H364" s="24"/>
      <c r="I364" s="13"/>
      <c r="J364" s="32"/>
      <c r="K364" s="34"/>
      <c r="L364" s="34"/>
      <c r="M364" s="34"/>
      <c r="N364" s="34"/>
      <c r="O364" s="34"/>
      <c r="P364" s="34"/>
      <c r="Q364" s="34"/>
      <c r="R364" s="34"/>
      <c r="S364" s="24"/>
      <c r="T364" s="24"/>
      <c r="U364" s="34"/>
      <c r="V364" s="8"/>
    </row>
    <row r="365" spans="6:22" x14ac:dyDescent="0.25">
      <c r="F365" s="22"/>
      <c r="G365" s="24"/>
      <c r="H365" s="24"/>
      <c r="I365" s="13"/>
      <c r="J365" s="32"/>
      <c r="K365" s="34"/>
      <c r="L365" s="34"/>
      <c r="M365" s="34"/>
      <c r="N365" s="34"/>
      <c r="O365" s="34"/>
      <c r="P365" s="34"/>
      <c r="Q365" s="34"/>
      <c r="R365" s="34"/>
      <c r="S365" s="24"/>
      <c r="T365" s="24"/>
      <c r="U365" s="34"/>
      <c r="V365" s="8"/>
    </row>
    <row r="366" spans="6:22" x14ac:dyDescent="0.25">
      <c r="F366" s="22"/>
      <c r="G366" s="24"/>
      <c r="H366" s="24"/>
      <c r="I366" s="13"/>
      <c r="J366" s="32"/>
      <c r="K366" s="34"/>
      <c r="L366" s="34"/>
      <c r="M366" s="34"/>
      <c r="N366" s="34"/>
      <c r="O366" s="34"/>
      <c r="P366" s="34"/>
      <c r="Q366" s="34"/>
      <c r="R366" s="34"/>
      <c r="S366" s="24"/>
      <c r="T366" s="24"/>
      <c r="U366" s="34"/>
      <c r="V366" s="8"/>
    </row>
    <row r="367" spans="6:22" x14ac:dyDescent="0.25">
      <c r="F367" s="22"/>
      <c r="G367" s="24"/>
      <c r="H367" s="24"/>
      <c r="I367" s="13"/>
      <c r="J367" s="32"/>
      <c r="K367" s="34"/>
      <c r="L367" s="34"/>
      <c r="M367" s="34"/>
      <c r="N367" s="34"/>
      <c r="O367" s="34"/>
      <c r="P367" s="34"/>
      <c r="Q367" s="34"/>
      <c r="R367" s="34"/>
      <c r="S367" s="24"/>
      <c r="T367" s="24"/>
      <c r="U367" s="34"/>
      <c r="V367" s="8"/>
    </row>
    <row r="368" spans="6:22" x14ac:dyDescent="0.25">
      <c r="F368" s="22"/>
      <c r="G368" s="24"/>
      <c r="H368" s="24"/>
      <c r="I368" s="13"/>
      <c r="J368" s="32"/>
      <c r="K368" s="34"/>
      <c r="L368" s="34"/>
      <c r="M368" s="34"/>
      <c r="N368" s="34"/>
      <c r="O368" s="34"/>
      <c r="P368" s="34"/>
      <c r="Q368" s="34"/>
      <c r="R368" s="34"/>
      <c r="S368" s="24"/>
      <c r="T368" s="24"/>
      <c r="U368" s="34"/>
      <c r="V368" s="8"/>
    </row>
    <row r="369" spans="6:22" x14ac:dyDescent="0.25">
      <c r="F369" s="22"/>
      <c r="G369" s="24"/>
      <c r="H369" s="24"/>
      <c r="I369" s="13"/>
      <c r="J369" s="32"/>
      <c r="K369" s="34"/>
      <c r="L369" s="34"/>
      <c r="M369" s="34"/>
      <c r="N369" s="34"/>
      <c r="O369" s="34"/>
      <c r="P369" s="34"/>
      <c r="Q369" s="34"/>
      <c r="R369" s="34"/>
      <c r="S369" s="24"/>
      <c r="T369" s="24"/>
      <c r="U369" s="34"/>
      <c r="V369" s="8"/>
    </row>
    <row r="370" spans="6:22" x14ac:dyDescent="0.25">
      <c r="F370" s="22"/>
      <c r="G370" s="24"/>
      <c r="H370" s="24"/>
      <c r="I370" s="13"/>
      <c r="J370" s="32"/>
      <c r="K370" s="34"/>
      <c r="L370" s="34"/>
      <c r="M370" s="34"/>
      <c r="N370" s="34"/>
      <c r="O370" s="34"/>
      <c r="P370" s="34"/>
      <c r="Q370" s="34"/>
      <c r="R370" s="34"/>
      <c r="S370" s="24"/>
      <c r="T370" s="24"/>
      <c r="U370" s="34"/>
      <c r="V370" s="8"/>
    </row>
    <row r="371" spans="6:22" x14ac:dyDescent="0.25">
      <c r="F371" s="22"/>
      <c r="G371" s="24"/>
      <c r="H371" s="24"/>
      <c r="I371" s="13"/>
      <c r="J371" s="32"/>
      <c r="K371" s="34"/>
      <c r="L371" s="34"/>
      <c r="M371" s="34"/>
      <c r="N371" s="34"/>
      <c r="O371" s="34"/>
      <c r="P371" s="34"/>
      <c r="Q371" s="34"/>
      <c r="R371" s="34"/>
      <c r="S371" s="24"/>
      <c r="T371" s="24"/>
      <c r="U371" s="34"/>
      <c r="V371" s="8"/>
    </row>
    <row r="372" spans="6:22" x14ac:dyDescent="0.25">
      <c r="F372" s="22"/>
      <c r="G372" s="24"/>
      <c r="H372" s="24"/>
      <c r="I372" s="13"/>
      <c r="J372" s="32"/>
      <c r="K372" s="34"/>
      <c r="L372" s="34"/>
      <c r="M372" s="34"/>
      <c r="N372" s="34"/>
      <c r="O372" s="34"/>
      <c r="P372" s="34"/>
      <c r="Q372" s="34"/>
      <c r="R372" s="34"/>
      <c r="S372" s="24"/>
      <c r="T372" s="24"/>
      <c r="U372" s="34"/>
      <c r="V372" s="8"/>
    </row>
    <row r="373" spans="6:22" x14ac:dyDescent="0.25">
      <c r="F373" s="22"/>
      <c r="G373" s="24"/>
      <c r="H373" s="24"/>
      <c r="I373" s="13"/>
      <c r="J373" s="32"/>
      <c r="K373" s="34"/>
      <c r="L373" s="34"/>
      <c r="M373" s="34"/>
      <c r="N373" s="34"/>
      <c r="O373" s="34"/>
      <c r="P373" s="34"/>
      <c r="Q373" s="34"/>
      <c r="R373" s="34"/>
      <c r="S373" s="24"/>
      <c r="T373" s="24"/>
      <c r="U373" s="34"/>
      <c r="V373" s="8"/>
    </row>
    <row r="374" spans="6:22" x14ac:dyDescent="0.25">
      <c r="F374" s="22"/>
      <c r="G374" s="24"/>
      <c r="H374" s="24"/>
      <c r="I374" s="13"/>
      <c r="J374" s="32"/>
      <c r="K374" s="34"/>
      <c r="L374" s="34"/>
      <c r="M374" s="34"/>
      <c r="N374" s="34"/>
      <c r="O374" s="34"/>
      <c r="P374" s="34"/>
      <c r="Q374" s="34"/>
      <c r="R374" s="34"/>
      <c r="S374" s="24"/>
      <c r="T374" s="24"/>
      <c r="U374" s="34"/>
      <c r="V374" s="8"/>
    </row>
    <row r="375" spans="6:22" x14ac:dyDescent="0.25">
      <c r="F375" s="22"/>
      <c r="G375" s="24"/>
      <c r="H375" s="24"/>
      <c r="I375" s="13"/>
      <c r="J375" s="32"/>
      <c r="K375" s="34"/>
      <c r="L375" s="34"/>
      <c r="M375" s="34"/>
      <c r="N375" s="34"/>
      <c r="O375" s="34"/>
      <c r="P375" s="34"/>
      <c r="Q375" s="34"/>
      <c r="R375" s="34"/>
      <c r="S375" s="24"/>
      <c r="T375" s="24"/>
      <c r="U375" s="34"/>
      <c r="V375" s="8"/>
    </row>
    <row r="376" spans="6:22" x14ac:dyDescent="0.25">
      <c r="F376" s="22"/>
      <c r="G376" s="24"/>
      <c r="H376" s="24"/>
      <c r="I376" s="13"/>
      <c r="J376" s="32"/>
      <c r="K376" s="34"/>
      <c r="L376" s="34"/>
      <c r="M376" s="34"/>
      <c r="N376" s="34"/>
      <c r="O376" s="34"/>
      <c r="P376" s="34"/>
      <c r="Q376" s="34"/>
      <c r="R376" s="34"/>
      <c r="S376" s="24"/>
      <c r="T376" s="24"/>
      <c r="U376" s="34"/>
      <c r="V376" s="8"/>
    </row>
    <row r="377" spans="6:22" x14ac:dyDescent="0.25">
      <c r="F377" s="22"/>
      <c r="G377" s="24"/>
      <c r="H377" s="24"/>
      <c r="I377" s="13"/>
      <c r="J377" s="32"/>
      <c r="K377" s="34"/>
      <c r="L377" s="34"/>
      <c r="M377" s="34"/>
      <c r="N377" s="34"/>
      <c r="O377" s="34"/>
      <c r="P377" s="34"/>
      <c r="Q377" s="34"/>
      <c r="R377" s="34"/>
      <c r="S377" s="24"/>
      <c r="T377" s="24"/>
      <c r="U377" s="34"/>
      <c r="V377" s="8"/>
    </row>
    <row r="378" spans="6:22" x14ac:dyDescent="0.25">
      <c r="F378" s="22"/>
      <c r="G378" s="24"/>
      <c r="H378" s="24"/>
      <c r="I378" s="13"/>
      <c r="J378" s="32"/>
      <c r="K378" s="34"/>
      <c r="L378" s="34"/>
      <c r="M378" s="34"/>
      <c r="N378" s="34"/>
      <c r="O378" s="34"/>
      <c r="P378" s="34"/>
      <c r="Q378" s="34"/>
      <c r="R378" s="34"/>
      <c r="S378" s="24"/>
      <c r="T378" s="24"/>
      <c r="U378" s="34"/>
      <c r="V378" s="8"/>
    </row>
    <row r="379" spans="6:22" x14ac:dyDescent="0.25">
      <c r="F379" s="22"/>
      <c r="G379" s="24"/>
      <c r="H379" s="24"/>
      <c r="I379" s="13"/>
      <c r="J379" s="32"/>
      <c r="K379" s="34"/>
      <c r="L379" s="34"/>
      <c r="M379" s="34"/>
      <c r="N379" s="34"/>
      <c r="O379" s="34"/>
      <c r="P379" s="34"/>
      <c r="Q379" s="34"/>
      <c r="R379" s="34"/>
      <c r="S379" s="24"/>
      <c r="T379" s="24"/>
      <c r="U379" s="34"/>
      <c r="V379" s="8"/>
    </row>
    <row r="380" spans="6:22" x14ac:dyDescent="0.25">
      <c r="F380" s="22"/>
      <c r="G380" s="24"/>
      <c r="H380" s="24"/>
      <c r="I380" s="13"/>
      <c r="J380" s="32"/>
      <c r="K380" s="34"/>
      <c r="L380" s="34"/>
      <c r="M380" s="34"/>
      <c r="N380" s="34"/>
      <c r="O380" s="34"/>
      <c r="P380" s="34"/>
      <c r="Q380" s="34"/>
      <c r="R380" s="34"/>
      <c r="S380" s="24"/>
      <c r="T380" s="24"/>
      <c r="U380" s="34"/>
      <c r="V380" s="8"/>
    </row>
    <row r="381" spans="6:22" x14ac:dyDescent="0.25">
      <c r="F381" s="22"/>
      <c r="G381" s="24"/>
      <c r="H381" s="24"/>
      <c r="I381" s="13"/>
      <c r="J381" s="32"/>
      <c r="K381" s="34"/>
      <c r="L381" s="34"/>
      <c r="M381" s="34"/>
      <c r="N381" s="34"/>
      <c r="O381" s="34"/>
      <c r="P381" s="34"/>
      <c r="Q381" s="34"/>
      <c r="R381" s="34"/>
      <c r="S381" s="24"/>
      <c r="T381" s="24"/>
      <c r="U381" s="34"/>
      <c r="V381" s="8"/>
    </row>
    <row r="382" spans="6:22" x14ac:dyDescent="0.25">
      <c r="F382" s="22"/>
      <c r="G382" s="24"/>
      <c r="H382" s="24"/>
      <c r="I382" s="13"/>
      <c r="J382" s="32"/>
      <c r="K382" s="34"/>
      <c r="L382" s="34"/>
      <c r="M382" s="34"/>
      <c r="N382" s="34"/>
      <c r="O382" s="34"/>
      <c r="P382" s="34"/>
      <c r="Q382" s="34"/>
      <c r="R382" s="34"/>
      <c r="S382" s="24"/>
      <c r="T382" s="24"/>
      <c r="U382" s="34"/>
      <c r="V382" s="8"/>
    </row>
    <row r="383" spans="6:22" x14ac:dyDescent="0.25">
      <c r="F383" s="22"/>
      <c r="G383" s="24"/>
      <c r="H383" s="24"/>
      <c r="I383" s="13"/>
      <c r="J383" s="32"/>
      <c r="K383" s="34"/>
      <c r="L383" s="34"/>
      <c r="M383" s="34"/>
      <c r="N383" s="34"/>
      <c r="O383" s="34"/>
      <c r="P383" s="34"/>
      <c r="Q383" s="34"/>
      <c r="R383" s="34"/>
      <c r="S383" s="24"/>
      <c r="T383" s="24"/>
      <c r="U383" s="34"/>
      <c r="V383" s="8"/>
    </row>
    <row r="384" spans="6:22" x14ac:dyDescent="0.25">
      <c r="F384" s="22"/>
      <c r="G384" s="24"/>
      <c r="H384" s="24"/>
      <c r="I384" s="13"/>
      <c r="J384" s="32"/>
      <c r="K384" s="34"/>
      <c r="L384" s="34"/>
      <c r="M384" s="34"/>
      <c r="N384" s="34"/>
      <c r="O384" s="34"/>
      <c r="P384" s="34"/>
      <c r="Q384" s="34"/>
      <c r="R384" s="34"/>
      <c r="S384" s="24"/>
      <c r="T384" s="24"/>
      <c r="U384" s="34"/>
      <c r="V384" s="8"/>
    </row>
    <row r="385" spans="6:22" x14ac:dyDescent="0.25">
      <c r="F385" s="22"/>
      <c r="G385" s="24"/>
      <c r="H385" s="24"/>
      <c r="I385" s="13"/>
      <c r="J385" s="32"/>
      <c r="K385" s="34"/>
      <c r="L385" s="34"/>
      <c r="M385" s="34"/>
      <c r="N385" s="34"/>
      <c r="O385" s="34"/>
      <c r="P385" s="34"/>
      <c r="Q385" s="34"/>
      <c r="R385" s="34"/>
      <c r="S385" s="24"/>
      <c r="T385" s="24"/>
      <c r="U385" s="34"/>
      <c r="V385" s="8"/>
    </row>
    <row r="386" spans="6:22" x14ac:dyDescent="0.25">
      <c r="F386" s="22"/>
      <c r="G386" s="24"/>
      <c r="H386" s="24"/>
      <c r="I386" s="13"/>
      <c r="J386" s="32"/>
      <c r="K386" s="34"/>
      <c r="L386" s="34"/>
      <c r="M386" s="34"/>
      <c r="N386" s="34"/>
      <c r="O386" s="34"/>
      <c r="P386" s="34"/>
      <c r="Q386" s="34"/>
      <c r="R386" s="34"/>
      <c r="S386" s="24"/>
      <c r="T386" s="24"/>
      <c r="U386" s="34"/>
      <c r="V386" s="8"/>
    </row>
    <row r="387" spans="6:22" x14ac:dyDescent="0.25">
      <c r="F387" s="22"/>
      <c r="G387" s="24"/>
      <c r="H387" s="24"/>
      <c r="I387" s="13"/>
      <c r="J387" s="32"/>
      <c r="K387" s="34"/>
      <c r="L387" s="34"/>
      <c r="M387" s="34"/>
      <c r="N387" s="34"/>
      <c r="O387" s="34"/>
      <c r="P387" s="34"/>
      <c r="Q387" s="34"/>
      <c r="R387" s="34"/>
      <c r="S387" s="24"/>
      <c r="T387" s="24"/>
      <c r="U387" s="34"/>
      <c r="V387" s="8"/>
    </row>
    <row r="388" spans="6:22" x14ac:dyDescent="0.25">
      <c r="F388" s="22"/>
      <c r="G388" s="24"/>
      <c r="H388" s="24"/>
      <c r="I388" s="13"/>
      <c r="J388" s="32"/>
      <c r="K388" s="34"/>
      <c r="L388" s="34"/>
      <c r="M388" s="34"/>
      <c r="N388" s="34"/>
      <c r="O388" s="34"/>
      <c r="P388" s="34"/>
      <c r="Q388" s="34"/>
      <c r="R388" s="34"/>
      <c r="S388" s="24"/>
      <c r="T388" s="24"/>
      <c r="U388" s="34"/>
      <c r="V388" s="8"/>
    </row>
    <row r="389" spans="6:22" x14ac:dyDescent="0.25">
      <c r="F389" s="22"/>
      <c r="G389" s="24"/>
      <c r="H389" s="24"/>
      <c r="I389" s="13"/>
      <c r="J389" s="32"/>
      <c r="K389" s="34"/>
      <c r="L389" s="34"/>
      <c r="M389" s="34"/>
      <c r="N389" s="34"/>
      <c r="O389" s="34"/>
      <c r="P389" s="34"/>
      <c r="Q389" s="34"/>
      <c r="R389" s="34"/>
      <c r="S389" s="24"/>
      <c r="T389" s="24"/>
      <c r="U389" s="34"/>
      <c r="V389" s="8"/>
    </row>
    <row r="390" spans="6:22" x14ac:dyDescent="0.25">
      <c r="F390" s="22"/>
      <c r="G390" s="24"/>
      <c r="H390" s="24"/>
      <c r="I390" s="13"/>
      <c r="J390" s="32"/>
      <c r="K390" s="34"/>
      <c r="L390" s="34"/>
      <c r="M390" s="34"/>
      <c r="N390" s="34"/>
      <c r="O390" s="34"/>
      <c r="P390" s="34"/>
      <c r="Q390" s="34"/>
      <c r="R390" s="34"/>
      <c r="S390" s="24"/>
      <c r="T390" s="24"/>
      <c r="U390" s="34"/>
      <c r="V390" s="8"/>
    </row>
    <row r="391" spans="6:22" x14ac:dyDescent="0.25">
      <c r="F391" s="22"/>
      <c r="G391" s="24"/>
      <c r="H391" s="24"/>
      <c r="I391" s="13"/>
      <c r="J391" s="32"/>
      <c r="K391" s="34"/>
      <c r="L391" s="34"/>
      <c r="M391" s="34"/>
      <c r="N391" s="34"/>
      <c r="O391" s="34"/>
      <c r="P391" s="34"/>
      <c r="Q391" s="34"/>
      <c r="R391" s="34"/>
      <c r="S391" s="24"/>
      <c r="T391" s="24"/>
      <c r="U391" s="34"/>
      <c r="V391" s="8"/>
    </row>
    <row r="392" spans="6:22" x14ac:dyDescent="0.25">
      <c r="F392" s="22"/>
      <c r="G392" s="24"/>
      <c r="H392" s="24"/>
      <c r="I392" s="13"/>
      <c r="J392" s="32"/>
      <c r="K392" s="34"/>
      <c r="L392" s="34"/>
      <c r="M392" s="34"/>
      <c r="N392" s="34"/>
      <c r="O392" s="34"/>
      <c r="P392" s="34"/>
      <c r="Q392" s="34"/>
      <c r="R392" s="34"/>
      <c r="S392" s="24"/>
      <c r="T392" s="24"/>
      <c r="U392" s="34"/>
      <c r="V392" s="8"/>
    </row>
    <row r="393" spans="6:22" x14ac:dyDescent="0.25">
      <c r="F393" s="22"/>
      <c r="G393" s="24"/>
      <c r="H393" s="24"/>
      <c r="I393" s="13"/>
      <c r="J393" s="32"/>
      <c r="K393" s="34"/>
      <c r="L393" s="34"/>
      <c r="M393" s="34"/>
      <c r="N393" s="34"/>
      <c r="O393" s="34"/>
      <c r="P393" s="34"/>
      <c r="Q393" s="34"/>
      <c r="R393" s="34"/>
      <c r="S393" s="24"/>
      <c r="T393" s="24"/>
      <c r="U393" s="34"/>
      <c r="V393" s="8"/>
    </row>
    <row r="394" spans="6:22" x14ac:dyDescent="0.25">
      <c r="F394" s="22"/>
      <c r="G394" s="24"/>
      <c r="H394" s="24"/>
      <c r="I394" s="13"/>
      <c r="J394" s="32"/>
      <c r="K394" s="34"/>
      <c r="L394" s="34"/>
      <c r="M394" s="34"/>
      <c r="N394" s="34"/>
      <c r="O394" s="34"/>
      <c r="P394" s="34"/>
      <c r="Q394" s="34"/>
      <c r="R394" s="34"/>
      <c r="S394" s="24"/>
      <c r="T394" s="24"/>
      <c r="U394" s="34"/>
      <c r="V394" s="8"/>
    </row>
    <row r="395" spans="6:22" x14ac:dyDescent="0.25">
      <c r="F395" s="22"/>
      <c r="G395" s="24"/>
      <c r="H395" s="24"/>
      <c r="I395" s="13"/>
      <c r="J395" s="32"/>
      <c r="K395" s="34"/>
      <c r="L395" s="34"/>
      <c r="M395" s="34"/>
      <c r="N395" s="34"/>
      <c r="O395" s="34"/>
      <c r="P395" s="34"/>
      <c r="Q395" s="34"/>
      <c r="R395" s="34"/>
      <c r="S395" s="24"/>
      <c r="T395" s="24"/>
      <c r="U395" s="34"/>
      <c r="V395" s="8"/>
    </row>
    <row r="396" spans="6:22" x14ac:dyDescent="0.25">
      <c r="F396" s="22"/>
      <c r="G396" s="24"/>
      <c r="H396" s="24"/>
      <c r="I396" s="13"/>
      <c r="J396" s="32"/>
      <c r="K396" s="34"/>
      <c r="L396" s="34"/>
      <c r="M396" s="34"/>
      <c r="N396" s="34"/>
      <c r="O396" s="34"/>
      <c r="P396" s="34"/>
      <c r="Q396" s="34"/>
      <c r="R396" s="34"/>
      <c r="S396" s="24"/>
      <c r="T396" s="24"/>
      <c r="U396" s="34"/>
      <c r="V396" s="8"/>
    </row>
    <row r="397" spans="6:22" x14ac:dyDescent="0.25">
      <c r="F397" s="22"/>
      <c r="G397" s="24"/>
      <c r="H397" s="24"/>
      <c r="I397" s="13"/>
      <c r="J397" s="32"/>
      <c r="K397" s="34"/>
      <c r="L397" s="34"/>
      <c r="M397" s="34"/>
      <c r="N397" s="34"/>
      <c r="O397" s="34"/>
      <c r="P397" s="34"/>
      <c r="Q397" s="34"/>
      <c r="R397" s="34"/>
      <c r="S397" s="24"/>
      <c r="T397" s="24"/>
      <c r="U397" s="34"/>
      <c r="V397" s="8"/>
    </row>
    <row r="398" spans="6:22" x14ac:dyDescent="0.25">
      <c r="F398" s="22"/>
      <c r="G398" s="24"/>
      <c r="H398" s="24"/>
      <c r="I398" s="13"/>
      <c r="J398" s="32"/>
      <c r="K398" s="34"/>
      <c r="L398" s="34"/>
      <c r="M398" s="34"/>
      <c r="N398" s="34"/>
      <c r="O398" s="34"/>
      <c r="P398" s="34"/>
      <c r="Q398" s="34"/>
      <c r="R398" s="34"/>
      <c r="S398" s="24"/>
      <c r="T398" s="24"/>
      <c r="U398" s="34"/>
      <c r="V398" s="8"/>
    </row>
    <row r="399" spans="6:22" x14ac:dyDescent="0.25">
      <c r="F399" s="22"/>
      <c r="G399" s="24"/>
      <c r="H399" s="24"/>
      <c r="I399" s="13"/>
      <c r="J399" s="32"/>
      <c r="K399" s="34"/>
      <c r="L399" s="34"/>
      <c r="M399" s="34"/>
      <c r="N399" s="34"/>
      <c r="O399" s="34"/>
      <c r="P399" s="34"/>
      <c r="Q399" s="34"/>
      <c r="R399" s="34"/>
      <c r="S399" s="24"/>
      <c r="T399" s="24"/>
      <c r="U399" s="34"/>
      <c r="V399" s="8"/>
    </row>
    <row r="400" spans="6:22" x14ac:dyDescent="0.25">
      <c r="F400" s="22"/>
      <c r="G400" s="24"/>
      <c r="H400" s="24"/>
      <c r="I400" s="13"/>
      <c r="J400" s="32"/>
      <c r="K400" s="34"/>
      <c r="L400" s="34"/>
      <c r="M400" s="34"/>
      <c r="N400" s="34"/>
      <c r="O400" s="34"/>
      <c r="P400" s="34"/>
      <c r="Q400" s="34"/>
      <c r="R400" s="34"/>
      <c r="S400" s="24"/>
      <c r="T400" s="24"/>
      <c r="U400" s="34"/>
      <c r="V400" s="8"/>
    </row>
    <row r="401" spans="6:22" x14ac:dyDescent="0.25">
      <c r="F401" s="22"/>
      <c r="G401" s="24"/>
      <c r="H401" s="24"/>
      <c r="I401" s="13"/>
      <c r="J401" s="32"/>
      <c r="K401" s="34"/>
      <c r="L401" s="34"/>
      <c r="M401" s="34"/>
      <c r="N401" s="34"/>
      <c r="O401" s="34"/>
      <c r="P401" s="34"/>
      <c r="Q401" s="34"/>
      <c r="R401" s="34"/>
      <c r="S401" s="24"/>
      <c r="T401" s="24"/>
      <c r="U401" s="34"/>
      <c r="V401" s="8"/>
    </row>
    <row r="402" spans="6:22" x14ac:dyDescent="0.25">
      <c r="F402" s="22"/>
      <c r="G402" s="24"/>
      <c r="H402" s="24"/>
      <c r="I402" s="13"/>
      <c r="J402" s="32"/>
      <c r="K402" s="34"/>
      <c r="L402" s="34"/>
      <c r="M402" s="34"/>
      <c r="N402" s="34"/>
      <c r="O402" s="34"/>
      <c r="P402" s="34"/>
      <c r="Q402" s="34"/>
      <c r="R402" s="34"/>
      <c r="S402" s="24"/>
      <c r="T402" s="24"/>
      <c r="U402" s="34"/>
      <c r="V402" s="8"/>
    </row>
    <row r="403" spans="6:22" x14ac:dyDescent="0.25">
      <c r="F403" s="22"/>
      <c r="G403" s="24"/>
      <c r="H403" s="24"/>
      <c r="I403" s="13"/>
      <c r="J403" s="32"/>
      <c r="K403" s="34"/>
      <c r="L403" s="34"/>
      <c r="M403" s="34"/>
      <c r="N403" s="34"/>
      <c r="O403" s="34"/>
      <c r="P403" s="34"/>
      <c r="Q403" s="34"/>
      <c r="R403" s="34"/>
      <c r="S403" s="24"/>
      <c r="T403" s="24"/>
      <c r="U403" s="34"/>
      <c r="V403" s="8"/>
    </row>
    <row r="404" spans="6:22" x14ac:dyDescent="0.25">
      <c r="F404" s="22"/>
      <c r="G404" s="24"/>
      <c r="H404" s="24"/>
      <c r="I404" s="13"/>
      <c r="J404" s="32"/>
      <c r="K404" s="34"/>
      <c r="L404" s="34"/>
      <c r="M404" s="34"/>
      <c r="N404" s="34"/>
      <c r="O404" s="34"/>
      <c r="P404" s="34"/>
      <c r="Q404" s="34"/>
      <c r="R404" s="34"/>
      <c r="S404" s="24"/>
      <c r="T404" s="24"/>
      <c r="U404" s="34"/>
      <c r="V404" s="8"/>
    </row>
    <row r="405" spans="6:22" x14ac:dyDescent="0.25">
      <c r="F405" s="22"/>
      <c r="G405" s="24"/>
      <c r="H405" s="24"/>
      <c r="I405" s="13"/>
      <c r="J405" s="32"/>
      <c r="K405" s="34"/>
      <c r="L405" s="34"/>
      <c r="M405" s="34"/>
      <c r="N405" s="34"/>
      <c r="O405" s="34"/>
      <c r="P405" s="34"/>
      <c r="Q405" s="34"/>
      <c r="R405" s="34"/>
      <c r="S405" s="24"/>
      <c r="T405" s="24"/>
      <c r="U405" s="34"/>
      <c r="V405" s="8"/>
    </row>
    <row r="406" spans="6:22" x14ac:dyDescent="0.25">
      <c r="F406" s="22"/>
      <c r="G406" s="24"/>
      <c r="H406" s="24"/>
      <c r="I406" s="13"/>
      <c r="J406" s="32"/>
      <c r="K406" s="34"/>
      <c r="L406" s="34"/>
      <c r="M406" s="34"/>
      <c r="N406" s="34"/>
      <c r="O406" s="34"/>
      <c r="P406" s="34"/>
      <c r="Q406" s="34"/>
      <c r="R406" s="34"/>
      <c r="S406" s="24"/>
      <c r="T406" s="24"/>
      <c r="U406" s="34"/>
      <c r="V406" s="8"/>
    </row>
    <row r="407" spans="6:22" x14ac:dyDescent="0.25">
      <c r="F407" s="22"/>
      <c r="G407" s="24"/>
      <c r="H407" s="24"/>
      <c r="I407" s="13"/>
      <c r="J407" s="32"/>
      <c r="K407" s="34"/>
      <c r="L407" s="34"/>
      <c r="M407" s="34"/>
      <c r="N407" s="34"/>
      <c r="O407" s="34"/>
      <c r="P407" s="34"/>
      <c r="Q407" s="34"/>
      <c r="R407" s="34"/>
      <c r="S407" s="24"/>
      <c r="T407" s="24"/>
      <c r="U407" s="34"/>
      <c r="V407" s="8"/>
    </row>
    <row r="408" spans="6:22" x14ac:dyDescent="0.25">
      <c r="F408" s="22"/>
      <c r="G408" s="24"/>
      <c r="H408" s="24"/>
      <c r="I408" s="13"/>
      <c r="J408" s="32"/>
      <c r="K408" s="34"/>
      <c r="L408" s="34"/>
      <c r="M408" s="34"/>
      <c r="N408" s="34"/>
      <c r="O408" s="34"/>
      <c r="P408" s="34"/>
      <c r="Q408" s="34"/>
      <c r="R408" s="34"/>
      <c r="S408" s="24"/>
      <c r="T408" s="24"/>
      <c r="U408" s="34"/>
      <c r="V408" s="8"/>
    </row>
    <row r="409" spans="6:22" x14ac:dyDescent="0.25">
      <c r="F409" s="22"/>
      <c r="G409" s="24"/>
      <c r="H409" s="24"/>
      <c r="I409" s="13"/>
      <c r="J409" s="32"/>
      <c r="K409" s="34"/>
      <c r="L409" s="34"/>
      <c r="M409" s="34"/>
      <c r="N409" s="34"/>
      <c r="O409" s="34"/>
      <c r="P409" s="34"/>
      <c r="Q409" s="34"/>
      <c r="R409" s="34"/>
      <c r="S409" s="24"/>
      <c r="T409" s="24"/>
      <c r="U409" s="34"/>
      <c r="V409" s="8"/>
    </row>
    <row r="410" spans="6:22" x14ac:dyDescent="0.25">
      <c r="F410" s="22"/>
      <c r="G410" s="24"/>
      <c r="H410" s="24"/>
      <c r="I410" s="13"/>
      <c r="J410" s="32"/>
      <c r="K410" s="34"/>
      <c r="L410" s="34"/>
      <c r="M410" s="34"/>
      <c r="N410" s="34"/>
      <c r="O410" s="34"/>
      <c r="P410" s="34"/>
      <c r="Q410" s="34"/>
      <c r="R410" s="34"/>
      <c r="S410" s="24"/>
      <c r="T410" s="24"/>
      <c r="U410" s="34"/>
      <c r="V410" s="8"/>
    </row>
    <row r="411" spans="6:22" x14ac:dyDescent="0.25">
      <c r="F411" s="22"/>
      <c r="G411" s="24"/>
      <c r="H411" s="24"/>
      <c r="I411" s="13"/>
      <c r="J411" s="32"/>
      <c r="K411" s="34"/>
      <c r="L411" s="34"/>
      <c r="M411" s="34"/>
      <c r="N411" s="34"/>
      <c r="O411" s="34"/>
      <c r="P411" s="34"/>
      <c r="Q411" s="34"/>
      <c r="R411" s="34"/>
      <c r="S411" s="24"/>
      <c r="T411" s="24"/>
      <c r="U411" s="34"/>
      <c r="V411" s="8"/>
    </row>
    <row r="412" spans="6:22" x14ac:dyDescent="0.25">
      <c r="F412" s="22"/>
      <c r="G412" s="24"/>
      <c r="H412" s="24"/>
      <c r="I412" s="13"/>
      <c r="J412" s="32"/>
      <c r="K412" s="34"/>
      <c r="L412" s="34"/>
      <c r="M412" s="34"/>
      <c r="N412" s="34"/>
      <c r="O412" s="34"/>
      <c r="P412" s="34"/>
      <c r="Q412" s="34"/>
      <c r="R412" s="34"/>
      <c r="S412" s="24"/>
      <c r="T412" s="24"/>
      <c r="U412" s="34"/>
      <c r="V412" s="8"/>
    </row>
    <row r="413" spans="6:22" x14ac:dyDescent="0.25">
      <c r="F413" s="22"/>
      <c r="G413" s="24"/>
      <c r="H413" s="24"/>
      <c r="I413" s="13"/>
      <c r="J413" s="32"/>
      <c r="K413" s="34"/>
      <c r="L413" s="34"/>
      <c r="M413" s="34"/>
      <c r="N413" s="34"/>
      <c r="O413" s="34"/>
      <c r="P413" s="34"/>
      <c r="Q413" s="34"/>
      <c r="R413" s="34"/>
      <c r="S413" s="24"/>
      <c r="T413" s="24"/>
      <c r="U413" s="34"/>
      <c r="V413" s="8"/>
    </row>
    <row r="414" spans="6:22" x14ac:dyDescent="0.25">
      <c r="F414" s="22"/>
      <c r="G414" s="24"/>
      <c r="H414" s="24"/>
      <c r="I414" s="13"/>
      <c r="J414" s="32"/>
      <c r="K414" s="34"/>
      <c r="L414" s="34"/>
      <c r="M414" s="34"/>
      <c r="N414" s="34"/>
      <c r="O414" s="34"/>
      <c r="P414" s="34"/>
      <c r="Q414" s="34"/>
      <c r="R414" s="34"/>
      <c r="S414" s="24"/>
      <c r="T414" s="24"/>
      <c r="U414" s="34"/>
      <c r="V414" s="8"/>
    </row>
    <row r="415" spans="6:22" x14ac:dyDescent="0.25">
      <c r="F415" s="22"/>
      <c r="G415" s="24"/>
      <c r="H415" s="24"/>
      <c r="I415" s="13"/>
      <c r="J415" s="32"/>
      <c r="K415" s="34"/>
      <c r="L415" s="34"/>
      <c r="M415" s="34"/>
      <c r="N415" s="34"/>
      <c r="O415" s="34"/>
      <c r="P415" s="34"/>
      <c r="Q415" s="34"/>
      <c r="R415" s="34"/>
      <c r="S415" s="24"/>
      <c r="T415" s="24"/>
      <c r="U415" s="34"/>
      <c r="V415" s="8"/>
    </row>
    <row r="416" spans="6:22" x14ac:dyDescent="0.25">
      <c r="F416" s="22"/>
      <c r="G416" s="24"/>
      <c r="H416" s="24"/>
      <c r="I416" s="13"/>
      <c r="J416" s="32"/>
      <c r="K416" s="34"/>
      <c r="L416" s="34"/>
      <c r="M416" s="34"/>
      <c r="N416" s="34"/>
      <c r="O416" s="34"/>
      <c r="P416" s="34"/>
      <c r="Q416" s="34"/>
      <c r="R416" s="34"/>
      <c r="S416" s="24"/>
      <c r="T416" s="24"/>
      <c r="U416" s="34"/>
      <c r="V416" s="8"/>
    </row>
    <row r="417" spans="6:22" x14ac:dyDescent="0.25">
      <c r="F417" s="22"/>
      <c r="G417" s="24"/>
      <c r="H417" s="24"/>
      <c r="I417" s="13"/>
      <c r="J417" s="32"/>
      <c r="K417" s="34"/>
      <c r="L417" s="34"/>
      <c r="M417" s="34"/>
      <c r="N417" s="34"/>
      <c r="O417" s="34"/>
      <c r="P417" s="34"/>
      <c r="Q417" s="34"/>
      <c r="R417" s="34"/>
      <c r="S417" s="24"/>
      <c r="T417" s="24"/>
      <c r="U417" s="34"/>
      <c r="V417" s="8"/>
    </row>
    <row r="418" spans="6:22" x14ac:dyDescent="0.25">
      <c r="F418" s="22"/>
      <c r="G418" s="24"/>
      <c r="H418" s="24"/>
      <c r="I418" s="13"/>
      <c r="J418" s="32"/>
      <c r="K418" s="34"/>
      <c r="L418" s="34"/>
      <c r="M418" s="34"/>
      <c r="N418" s="34"/>
      <c r="O418" s="34"/>
      <c r="P418" s="34"/>
      <c r="Q418" s="34"/>
      <c r="R418" s="34"/>
      <c r="S418" s="24"/>
      <c r="T418" s="24"/>
      <c r="U418" s="34"/>
      <c r="V418" s="8"/>
    </row>
    <row r="419" spans="6:22" x14ac:dyDescent="0.25">
      <c r="F419" s="22"/>
      <c r="G419" s="24"/>
      <c r="H419" s="24"/>
      <c r="I419" s="13"/>
      <c r="J419" s="32"/>
      <c r="K419" s="34"/>
      <c r="L419" s="34"/>
      <c r="M419" s="34"/>
      <c r="N419" s="34"/>
      <c r="O419" s="34"/>
      <c r="P419" s="34"/>
      <c r="Q419" s="34"/>
      <c r="R419" s="34"/>
      <c r="S419" s="24"/>
      <c r="T419" s="24"/>
      <c r="U419" s="34"/>
      <c r="V419" s="8"/>
    </row>
    <row r="420" spans="6:22" x14ac:dyDescent="0.25">
      <c r="F420" s="22"/>
      <c r="G420" s="24"/>
      <c r="H420" s="24"/>
      <c r="I420" s="13"/>
      <c r="J420" s="32"/>
      <c r="K420" s="34"/>
      <c r="L420" s="34"/>
      <c r="M420" s="34"/>
      <c r="N420" s="34"/>
      <c r="O420" s="34"/>
      <c r="P420" s="34"/>
      <c r="Q420" s="34"/>
      <c r="R420" s="34"/>
      <c r="S420" s="24"/>
      <c r="T420" s="24"/>
      <c r="U420" s="34"/>
      <c r="V420" s="8"/>
    </row>
    <row r="421" spans="6:22" x14ac:dyDescent="0.25">
      <c r="F421" s="22"/>
      <c r="G421" s="24"/>
      <c r="H421" s="24"/>
      <c r="I421" s="13"/>
      <c r="J421" s="32"/>
      <c r="K421" s="34"/>
      <c r="L421" s="34"/>
      <c r="M421" s="34"/>
      <c r="N421" s="34"/>
      <c r="O421" s="34"/>
      <c r="P421" s="34"/>
      <c r="Q421" s="34"/>
      <c r="R421" s="34"/>
      <c r="S421" s="24"/>
      <c r="T421" s="24"/>
      <c r="U421" s="34"/>
      <c r="V421" s="8"/>
    </row>
    <row r="422" spans="6:22" x14ac:dyDescent="0.25">
      <c r="F422" s="22"/>
      <c r="G422" s="24"/>
      <c r="H422" s="24"/>
      <c r="I422" s="13"/>
      <c r="J422" s="32"/>
      <c r="K422" s="34"/>
      <c r="L422" s="34"/>
      <c r="M422" s="34"/>
      <c r="N422" s="34"/>
      <c r="O422" s="34"/>
      <c r="P422" s="34"/>
      <c r="Q422" s="34"/>
      <c r="R422" s="34"/>
      <c r="S422" s="24"/>
      <c r="T422" s="24"/>
      <c r="U422" s="34"/>
      <c r="V422" s="8"/>
    </row>
    <row r="423" spans="6:22" x14ac:dyDescent="0.25">
      <c r="F423" s="22"/>
      <c r="G423" s="24"/>
      <c r="H423" s="24"/>
      <c r="I423" s="13"/>
      <c r="J423" s="32"/>
      <c r="K423" s="34"/>
      <c r="L423" s="34"/>
      <c r="M423" s="34"/>
      <c r="N423" s="34"/>
      <c r="O423" s="34"/>
      <c r="P423" s="34"/>
      <c r="Q423" s="34"/>
      <c r="R423" s="34"/>
      <c r="S423" s="24"/>
      <c r="T423" s="24"/>
      <c r="U423" s="34"/>
      <c r="V423" s="8"/>
    </row>
    <row r="424" spans="6:22" x14ac:dyDescent="0.25">
      <c r="F424" s="22"/>
      <c r="G424" s="24"/>
      <c r="H424" s="24"/>
      <c r="I424" s="13"/>
      <c r="J424" s="32"/>
      <c r="K424" s="34"/>
      <c r="L424" s="34"/>
      <c r="M424" s="34"/>
      <c r="N424" s="34"/>
      <c r="O424" s="34"/>
      <c r="P424" s="34"/>
      <c r="Q424" s="34"/>
      <c r="R424" s="34"/>
      <c r="S424" s="24"/>
      <c r="T424" s="24"/>
      <c r="U424" s="34"/>
      <c r="V424" s="8"/>
    </row>
    <row r="425" spans="6:22" x14ac:dyDescent="0.25">
      <c r="F425" s="22"/>
      <c r="G425" s="24"/>
      <c r="H425" s="24"/>
      <c r="I425" s="13"/>
      <c r="J425" s="32"/>
      <c r="K425" s="34"/>
      <c r="L425" s="34"/>
      <c r="M425" s="34"/>
      <c r="N425" s="34"/>
      <c r="O425" s="34"/>
      <c r="P425" s="34"/>
      <c r="Q425" s="34"/>
      <c r="R425" s="34"/>
      <c r="S425" s="24"/>
      <c r="T425" s="24"/>
      <c r="U425" s="34"/>
      <c r="V425" s="8"/>
    </row>
    <row r="426" spans="6:22" x14ac:dyDescent="0.25">
      <c r="F426" s="22"/>
      <c r="G426" s="24"/>
      <c r="H426" s="24"/>
      <c r="I426" s="13"/>
      <c r="J426" s="32"/>
      <c r="K426" s="34"/>
      <c r="L426" s="34"/>
      <c r="M426" s="34"/>
      <c r="N426" s="34"/>
      <c r="O426" s="34"/>
      <c r="P426" s="34"/>
      <c r="Q426" s="34"/>
      <c r="R426" s="34"/>
      <c r="S426" s="24"/>
      <c r="T426" s="24"/>
      <c r="U426" s="34"/>
      <c r="V426" s="8"/>
    </row>
    <row r="427" spans="6:22" x14ac:dyDescent="0.25">
      <c r="F427" s="22"/>
      <c r="G427" s="24"/>
      <c r="H427" s="24"/>
      <c r="I427" s="13"/>
      <c r="J427" s="32"/>
      <c r="K427" s="34"/>
      <c r="L427" s="34"/>
      <c r="M427" s="34"/>
      <c r="N427" s="34"/>
      <c r="O427" s="34"/>
      <c r="P427" s="34"/>
      <c r="Q427" s="34"/>
      <c r="R427" s="34"/>
      <c r="S427" s="24"/>
      <c r="T427" s="24"/>
      <c r="U427" s="34"/>
      <c r="V427" s="8"/>
    </row>
    <row r="428" spans="6:22" x14ac:dyDescent="0.25">
      <c r="F428" s="22"/>
      <c r="G428" s="24"/>
      <c r="H428" s="24"/>
      <c r="I428" s="13"/>
      <c r="J428" s="32"/>
      <c r="K428" s="34"/>
      <c r="L428" s="34"/>
      <c r="M428" s="34"/>
      <c r="N428" s="34"/>
      <c r="O428" s="34"/>
      <c r="P428" s="34"/>
      <c r="Q428" s="34"/>
      <c r="R428" s="34"/>
      <c r="S428" s="24"/>
      <c r="T428" s="24"/>
      <c r="U428" s="34"/>
      <c r="V428" s="8"/>
    </row>
    <row r="429" spans="6:22" x14ac:dyDescent="0.25">
      <c r="F429" s="22"/>
      <c r="G429" s="24"/>
      <c r="H429" s="24"/>
      <c r="I429" s="13"/>
      <c r="J429" s="32"/>
      <c r="K429" s="34"/>
      <c r="L429" s="34"/>
      <c r="M429" s="34"/>
      <c r="N429" s="34"/>
      <c r="O429" s="34"/>
      <c r="P429" s="34"/>
      <c r="Q429" s="34"/>
      <c r="R429" s="34"/>
      <c r="S429" s="24"/>
      <c r="T429" s="24"/>
      <c r="U429" s="34"/>
      <c r="V429" s="8"/>
    </row>
    <row r="430" spans="6:22" x14ac:dyDescent="0.25">
      <c r="F430" s="22"/>
      <c r="G430" s="24"/>
      <c r="H430" s="24"/>
      <c r="I430" s="13"/>
      <c r="J430" s="32"/>
      <c r="K430" s="34"/>
      <c r="L430" s="34"/>
      <c r="M430" s="34"/>
      <c r="N430" s="34"/>
      <c r="O430" s="34"/>
      <c r="P430" s="34"/>
      <c r="Q430" s="34"/>
      <c r="R430" s="34"/>
      <c r="S430" s="24"/>
      <c r="T430" s="24"/>
      <c r="U430" s="34"/>
      <c r="V430" s="8"/>
    </row>
    <row r="431" spans="6:22" x14ac:dyDescent="0.25">
      <c r="F431" s="22"/>
      <c r="G431" s="24"/>
      <c r="H431" s="24"/>
      <c r="I431" s="13"/>
      <c r="J431" s="32"/>
      <c r="K431" s="34"/>
      <c r="L431" s="34"/>
      <c r="M431" s="34"/>
      <c r="N431" s="34"/>
      <c r="O431" s="34"/>
      <c r="P431" s="34"/>
      <c r="Q431" s="34"/>
      <c r="R431" s="34"/>
      <c r="S431" s="24"/>
      <c r="T431" s="24"/>
      <c r="U431" s="34"/>
      <c r="V431" s="8"/>
    </row>
    <row r="432" spans="6:22" x14ac:dyDescent="0.25">
      <c r="F432" s="22"/>
      <c r="G432" s="24"/>
      <c r="H432" s="24"/>
      <c r="I432" s="13"/>
      <c r="J432" s="32"/>
      <c r="K432" s="34"/>
      <c r="L432" s="34"/>
      <c r="M432" s="34"/>
      <c r="N432" s="34"/>
      <c r="O432" s="34"/>
      <c r="P432" s="34"/>
      <c r="Q432" s="34"/>
      <c r="R432" s="34"/>
      <c r="S432" s="24"/>
      <c r="T432" s="24"/>
      <c r="U432" s="34"/>
      <c r="V432" s="8"/>
    </row>
    <row r="433" spans="6:22" x14ac:dyDescent="0.25">
      <c r="F433" s="22"/>
      <c r="G433" s="24"/>
      <c r="H433" s="24"/>
      <c r="I433" s="13"/>
      <c r="J433" s="32"/>
      <c r="K433" s="34"/>
      <c r="L433" s="34"/>
      <c r="M433" s="34"/>
      <c r="N433" s="34"/>
      <c r="O433" s="34"/>
      <c r="P433" s="34"/>
      <c r="Q433" s="34"/>
      <c r="R433" s="34"/>
      <c r="S433" s="24"/>
      <c r="T433" s="24"/>
      <c r="U433" s="34"/>
      <c r="V433" s="8"/>
    </row>
    <row r="434" spans="6:22" x14ac:dyDescent="0.25">
      <c r="F434" s="22"/>
      <c r="G434" s="24"/>
      <c r="H434" s="24"/>
      <c r="I434" s="13"/>
      <c r="J434" s="32"/>
      <c r="K434" s="34"/>
      <c r="L434" s="34"/>
      <c r="M434" s="34"/>
      <c r="N434" s="34"/>
      <c r="O434" s="34"/>
      <c r="P434" s="34"/>
      <c r="Q434" s="34"/>
      <c r="R434" s="34"/>
      <c r="S434" s="24"/>
      <c r="T434" s="24"/>
      <c r="U434" s="34"/>
      <c r="V434" s="8"/>
    </row>
    <row r="435" spans="6:22" x14ac:dyDescent="0.25">
      <c r="F435" s="22"/>
      <c r="G435" s="24"/>
      <c r="H435" s="24"/>
      <c r="I435" s="13"/>
      <c r="J435" s="32"/>
      <c r="K435" s="34"/>
      <c r="L435" s="34"/>
      <c r="M435" s="34"/>
      <c r="N435" s="34"/>
      <c r="O435" s="34"/>
      <c r="P435" s="34"/>
      <c r="Q435" s="34"/>
      <c r="R435" s="34"/>
      <c r="S435" s="24"/>
      <c r="T435" s="24"/>
      <c r="U435" s="34"/>
      <c r="V435" s="8"/>
    </row>
    <row r="436" spans="6:22" x14ac:dyDescent="0.25">
      <c r="F436" s="22"/>
      <c r="G436" s="24"/>
      <c r="H436" s="24"/>
      <c r="I436" s="13"/>
      <c r="J436" s="32"/>
      <c r="K436" s="34"/>
      <c r="L436" s="34"/>
      <c r="M436" s="34"/>
      <c r="N436" s="34"/>
      <c r="O436" s="34"/>
      <c r="P436" s="34"/>
      <c r="Q436" s="34"/>
      <c r="R436" s="34"/>
      <c r="S436" s="24"/>
      <c r="T436" s="24"/>
      <c r="U436" s="34"/>
      <c r="V436" s="8"/>
    </row>
    <row r="437" spans="6:22" x14ac:dyDescent="0.25">
      <c r="F437" s="22"/>
      <c r="G437" s="24"/>
      <c r="H437" s="24"/>
      <c r="I437" s="13"/>
      <c r="J437" s="32"/>
      <c r="K437" s="34"/>
      <c r="L437" s="34"/>
      <c r="M437" s="34"/>
      <c r="N437" s="34"/>
      <c r="O437" s="34"/>
      <c r="P437" s="34"/>
      <c r="Q437" s="34"/>
      <c r="R437" s="34"/>
      <c r="S437" s="24"/>
      <c r="T437" s="24"/>
      <c r="U437" s="34"/>
      <c r="V437" s="8"/>
    </row>
    <row r="438" spans="6:22" x14ac:dyDescent="0.25">
      <c r="F438" s="22"/>
      <c r="G438" s="24"/>
      <c r="H438" s="24"/>
      <c r="I438" s="13"/>
      <c r="J438" s="32"/>
      <c r="K438" s="34"/>
      <c r="L438" s="34"/>
      <c r="M438" s="34"/>
      <c r="N438" s="34"/>
      <c r="O438" s="34"/>
      <c r="P438" s="34"/>
      <c r="Q438" s="34"/>
      <c r="R438" s="34"/>
      <c r="S438" s="24"/>
      <c r="T438" s="24"/>
      <c r="U438" s="34"/>
      <c r="V438" s="8"/>
    </row>
    <row r="439" spans="6:22" x14ac:dyDescent="0.25">
      <c r="F439" s="22"/>
      <c r="G439" s="24"/>
      <c r="H439" s="24"/>
      <c r="I439" s="13"/>
      <c r="J439" s="32"/>
      <c r="K439" s="34"/>
      <c r="L439" s="34"/>
      <c r="M439" s="34"/>
      <c r="N439" s="34"/>
      <c r="O439" s="34"/>
      <c r="P439" s="34"/>
      <c r="Q439" s="34"/>
      <c r="R439" s="34"/>
      <c r="S439" s="24"/>
      <c r="T439" s="24"/>
      <c r="U439" s="34"/>
      <c r="V439" s="8"/>
    </row>
    <row r="440" spans="6:22" x14ac:dyDescent="0.25">
      <c r="F440" s="22"/>
      <c r="G440" s="24"/>
      <c r="H440" s="24"/>
      <c r="I440" s="13"/>
      <c r="J440" s="32"/>
      <c r="K440" s="34"/>
      <c r="L440" s="34"/>
      <c r="M440" s="34"/>
      <c r="N440" s="34"/>
      <c r="O440" s="34"/>
      <c r="P440" s="34"/>
      <c r="Q440" s="34"/>
      <c r="R440" s="34"/>
      <c r="S440" s="24"/>
      <c r="T440" s="24"/>
      <c r="U440" s="34"/>
      <c r="V440" s="8"/>
    </row>
    <row r="441" spans="6:22" x14ac:dyDescent="0.25">
      <c r="F441" s="22"/>
      <c r="G441" s="24"/>
      <c r="H441" s="24"/>
      <c r="I441" s="13"/>
      <c r="J441" s="32"/>
      <c r="K441" s="34"/>
      <c r="L441" s="34"/>
      <c r="M441" s="34"/>
      <c r="N441" s="34"/>
      <c r="O441" s="34"/>
      <c r="P441" s="34"/>
      <c r="Q441" s="34"/>
      <c r="R441" s="34"/>
      <c r="S441" s="24"/>
      <c r="T441" s="24"/>
      <c r="U441" s="34"/>
      <c r="V441" s="8"/>
    </row>
    <row r="442" spans="6:22" x14ac:dyDescent="0.25">
      <c r="F442" s="22"/>
      <c r="G442" s="24"/>
      <c r="H442" s="24"/>
      <c r="I442" s="13"/>
      <c r="J442" s="32"/>
      <c r="K442" s="34"/>
      <c r="L442" s="34"/>
      <c r="M442" s="34"/>
      <c r="N442" s="34"/>
      <c r="O442" s="34"/>
      <c r="P442" s="34"/>
      <c r="Q442" s="34"/>
      <c r="R442" s="34"/>
      <c r="S442" s="24"/>
      <c r="T442" s="24"/>
      <c r="U442" s="34"/>
      <c r="V442" s="8"/>
    </row>
    <row r="443" spans="6:22" x14ac:dyDescent="0.25">
      <c r="F443" s="22"/>
      <c r="G443" s="24"/>
      <c r="H443" s="24"/>
      <c r="I443" s="13"/>
      <c r="J443" s="32"/>
      <c r="K443" s="34"/>
      <c r="L443" s="34"/>
      <c r="M443" s="34"/>
      <c r="N443" s="34"/>
      <c r="O443" s="34"/>
      <c r="P443" s="34"/>
      <c r="Q443" s="34"/>
      <c r="R443" s="34"/>
      <c r="S443" s="24"/>
      <c r="T443" s="24"/>
      <c r="U443" s="34"/>
      <c r="V443" s="8"/>
    </row>
    <row r="444" spans="6:22" x14ac:dyDescent="0.25">
      <c r="F444" s="22"/>
      <c r="G444" s="24"/>
      <c r="H444" s="24"/>
      <c r="I444" s="13"/>
      <c r="J444" s="32"/>
      <c r="K444" s="34"/>
      <c r="L444" s="34"/>
      <c r="M444" s="34"/>
      <c r="N444" s="34"/>
      <c r="O444" s="34"/>
      <c r="P444" s="34"/>
      <c r="Q444" s="34"/>
      <c r="R444" s="34"/>
      <c r="S444" s="24"/>
      <c r="T444" s="24"/>
      <c r="U444" s="34"/>
      <c r="V444" s="8"/>
    </row>
    <row r="445" spans="6:22" x14ac:dyDescent="0.25">
      <c r="F445" s="22"/>
      <c r="G445" s="24"/>
      <c r="H445" s="24"/>
      <c r="I445" s="13"/>
      <c r="J445" s="32"/>
      <c r="K445" s="34"/>
      <c r="L445" s="34"/>
      <c r="M445" s="34"/>
      <c r="N445" s="34"/>
      <c r="O445" s="34"/>
      <c r="P445" s="34"/>
      <c r="Q445" s="34"/>
      <c r="R445" s="34"/>
      <c r="S445" s="24"/>
      <c r="T445" s="24"/>
      <c r="U445" s="34"/>
      <c r="V445" s="8"/>
    </row>
    <row r="446" spans="6:22" x14ac:dyDescent="0.25">
      <c r="F446" s="22"/>
      <c r="G446" s="24"/>
      <c r="H446" s="24"/>
      <c r="I446" s="13"/>
      <c r="J446" s="32"/>
      <c r="K446" s="34"/>
      <c r="L446" s="34"/>
      <c r="M446" s="34"/>
      <c r="N446" s="34"/>
      <c r="O446" s="34"/>
      <c r="P446" s="34"/>
      <c r="Q446" s="34"/>
      <c r="R446" s="34"/>
      <c r="S446" s="24"/>
      <c r="T446" s="24"/>
      <c r="U446" s="34"/>
      <c r="V446" s="8"/>
    </row>
    <row r="447" spans="6:22" x14ac:dyDescent="0.25">
      <c r="F447" s="22"/>
      <c r="G447" s="24"/>
      <c r="H447" s="24"/>
      <c r="I447" s="13"/>
      <c r="J447" s="32"/>
      <c r="K447" s="34"/>
      <c r="L447" s="34"/>
      <c r="M447" s="34"/>
      <c r="N447" s="34"/>
      <c r="O447" s="34"/>
      <c r="P447" s="34"/>
      <c r="Q447" s="34"/>
      <c r="R447" s="34"/>
      <c r="S447" s="24"/>
      <c r="T447" s="24"/>
      <c r="U447" s="34"/>
      <c r="V447" s="8"/>
    </row>
    <row r="448" spans="6:22" x14ac:dyDescent="0.25">
      <c r="F448" s="22"/>
      <c r="G448" s="24"/>
      <c r="H448" s="24"/>
      <c r="I448" s="13"/>
      <c r="J448" s="32"/>
      <c r="K448" s="34"/>
      <c r="L448" s="34"/>
      <c r="M448" s="34"/>
      <c r="N448" s="34"/>
      <c r="O448" s="34"/>
      <c r="P448" s="34"/>
      <c r="Q448" s="34"/>
      <c r="R448" s="34"/>
      <c r="S448" s="24"/>
      <c r="T448" s="24"/>
      <c r="U448" s="34"/>
      <c r="V448" s="8"/>
    </row>
    <row r="449" spans="6:22" x14ac:dyDescent="0.25">
      <c r="F449" s="22"/>
      <c r="G449" s="24"/>
      <c r="H449" s="24"/>
      <c r="I449" s="13"/>
      <c r="J449" s="32"/>
      <c r="K449" s="34"/>
      <c r="L449" s="34"/>
      <c r="M449" s="34"/>
      <c r="N449" s="34"/>
      <c r="O449" s="34"/>
      <c r="P449" s="34"/>
      <c r="Q449" s="34"/>
      <c r="R449" s="34"/>
      <c r="S449" s="24"/>
      <c r="T449" s="24"/>
      <c r="U449" s="34"/>
      <c r="V449" s="8"/>
    </row>
    <row r="450" spans="6:22" x14ac:dyDescent="0.25">
      <c r="F450" s="22"/>
      <c r="G450" s="24"/>
      <c r="H450" s="24"/>
      <c r="I450" s="13"/>
      <c r="J450" s="32"/>
      <c r="K450" s="34"/>
      <c r="L450" s="34"/>
      <c r="M450" s="34"/>
      <c r="N450" s="34"/>
      <c r="O450" s="34"/>
      <c r="P450" s="34"/>
      <c r="Q450" s="34"/>
      <c r="R450" s="34"/>
      <c r="S450" s="24"/>
      <c r="T450" s="24"/>
      <c r="U450" s="34"/>
      <c r="V450" s="8"/>
    </row>
    <row r="451" spans="6:22" x14ac:dyDescent="0.25">
      <c r="F451" s="22"/>
      <c r="G451" s="24"/>
      <c r="H451" s="24"/>
      <c r="I451" s="13"/>
      <c r="J451" s="32"/>
      <c r="K451" s="34"/>
      <c r="L451" s="34"/>
      <c r="M451" s="34"/>
      <c r="N451" s="34"/>
      <c r="O451" s="34"/>
      <c r="P451" s="34"/>
      <c r="Q451" s="34"/>
      <c r="R451" s="34"/>
      <c r="S451" s="24"/>
      <c r="T451" s="24"/>
      <c r="U451" s="34"/>
      <c r="V451" s="8"/>
    </row>
    <row r="452" spans="6:22" x14ac:dyDescent="0.25">
      <c r="F452" s="22"/>
      <c r="G452" s="24"/>
      <c r="H452" s="24"/>
      <c r="I452" s="13"/>
      <c r="J452" s="32"/>
      <c r="K452" s="34"/>
      <c r="L452" s="34"/>
      <c r="M452" s="34"/>
      <c r="N452" s="34"/>
      <c r="O452" s="34"/>
      <c r="P452" s="34"/>
      <c r="Q452" s="34"/>
      <c r="R452" s="34"/>
      <c r="S452" s="24"/>
      <c r="T452" s="24"/>
      <c r="U452" s="34"/>
      <c r="V452" s="8"/>
    </row>
    <row r="453" spans="6:22" x14ac:dyDescent="0.25">
      <c r="F453" s="22"/>
      <c r="G453" s="24"/>
      <c r="H453" s="24"/>
      <c r="I453" s="13"/>
      <c r="J453" s="32"/>
      <c r="K453" s="34"/>
      <c r="L453" s="34"/>
      <c r="M453" s="34"/>
      <c r="N453" s="34"/>
      <c r="O453" s="34"/>
      <c r="P453" s="34"/>
      <c r="Q453" s="34"/>
      <c r="R453" s="34"/>
      <c r="S453" s="24"/>
      <c r="T453" s="24"/>
      <c r="U453" s="34"/>
      <c r="V453" s="8"/>
    </row>
    <row r="454" spans="6:22" x14ac:dyDescent="0.25">
      <c r="F454" s="22"/>
      <c r="G454" s="24"/>
      <c r="H454" s="24"/>
      <c r="I454" s="13"/>
      <c r="J454" s="32"/>
      <c r="K454" s="34"/>
      <c r="L454" s="34"/>
      <c r="M454" s="34"/>
      <c r="N454" s="34"/>
      <c r="O454" s="34"/>
      <c r="P454" s="34"/>
      <c r="Q454" s="34"/>
      <c r="R454" s="34"/>
      <c r="S454" s="24"/>
      <c r="T454" s="24"/>
      <c r="U454" s="34"/>
      <c r="V454" s="8"/>
    </row>
    <row r="455" spans="6:22" x14ac:dyDescent="0.25">
      <c r="F455" s="22"/>
      <c r="G455" s="24"/>
      <c r="H455" s="24"/>
      <c r="I455" s="13"/>
      <c r="J455" s="32"/>
      <c r="K455" s="34"/>
      <c r="L455" s="34"/>
      <c r="M455" s="34"/>
      <c r="N455" s="34"/>
      <c r="O455" s="34"/>
      <c r="P455" s="34"/>
      <c r="Q455" s="34"/>
      <c r="R455" s="34"/>
      <c r="S455" s="24"/>
      <c r="T455" s="24"/>
      <c r="U455" s="34"/>
      <c r="V455" s="8"/>
    </row>
    <row r="456" spans="6:22" x14ac:dyDescent="0.25">
      <c r="F456" s="22"/>
      <c r="G456" s="24"/>
      <c r="H456" s="24"/>
      <c r="I456" s="13"/>
      <c r="J456" s="32"/>
      <c r="K456" s="34"/>
      <c r="L456" s="34"/>
      <c r="M456" s="34"/>
      <c r="N456" s="34"/>
      <c r="O456" s="34"/>
      <c r="P456" s="34"/>
      <c r="Q456" s="34"/>
      <c r="R456" s="34"/>
      <c r="S456" s="24"/>
      <c r="T456" s="24"/>
      <c r="U456" s="34"/>
      <c r="V456" s="8"/>
    </row>
    <row r="457" spans="6:22" x14ac:dyDescent="0.25">
      <c r="F457" s="22"/>
      <c r="G457" s="24"/>
      <c r="H457" s="24"/>
      <c r="I457" s="13"/>
      <c r="J457" s="32"/>
      <c r="K457" s="34"/>
      <c r="L457" s="34"/>
      <c r="M457" s="34"/>
      <c r="N457" s="34"/>
      <c r="O457" s="34"/>
      <c r="P457" s="34"/>
      <c r="Q457" s="34"/>
      <c r="R457" s="34"/>
      <c r="S457" s="24"/>
      <c r="T457" s="24"/>
      <c r="U457" s="34"/>
      <c r="V457" s="8"/>
    </row>
    <row r="458" spans="6:22" x14ac:dyDescent="0.25">
      <c r="F458" s="22"/>
      <c r="G458" s="24"/>
      <c r="H458" s="24"/>
      <c r="I458" s="13"/>
      <c r="J458" s="32"/>
      <c r="K458" s="34"/>
      <c r="L458" s="34"/>
      <c r="M458" s="34"/>
      <c r="N458" s="34"/>
      <c r="O458" s="34"/>
      <c r="P458" s="34"/>
      <c r="Q458" s="34"/>
      <c r="R458" s="34"/>
      <c r="S458" s="24"/>
      <c r="T458" s="24"/>
      <c r="U458" s="34"/>
      <c r="V458" s="8"/>
    </row>
    <row r="459" spans="6:22" x14ac:dyDescent="0.25">
      <c r="F459" s="22"/>
      <c r="G459" s="24"/>
      <c r="H459" s="24"/>
      <c r="I459" s="13"/>
      <c r="J459" s="32"/>
      <c r="K459" s="34"/>
      <c r="L459" s="34"/>
      <c r="M459" s="34"/>
      <c r="N459" s="34"/>
      <c r="O459" s="34"/>
      <c r="P459" s="34"/>
      <c r="Q459" s="34"/>
      <c r="R459" s="34"/>
      <c r="S459" s="24"/>
      <c r="T459" s="24"/>
      <c r="U459" s="34"/>
      <c r="V459" s="8"/>
    </row>
    <row r="460" spans="6:22" x14ac:dyDescent="0.25">
      <c r="F460" s="22"/>
      <c r="G460" s="24"/>
      <c r="H460" s="24"/>
      <c r="I460" s="13"/>
      <c r="J460" s="32"/>
      <c r="K460" s="34"/>
      <c r="L460" s="34"/>
      <c r="M460" s="34"/>
      <c r="N460" s="34"/>
      <c r="O460" s="34"/>
      <c r="P460" s="34"/>
      <c r="Q460" s="34"/>
      <c r="R460" s="34"/>
      <c r="S460" s="24"/>
      <c r="T460" s="24"/>
      <c r="U460" s="34"/>
      <c r="V460" s="8"/>
    </row>
    <row r="461" spans="6:22" x14ac:dyDescent="0.25">
      <c r="F461" s="22"/>
      <c r="G461" s="24"/>
      <c r="H461" s="24"/>
      <c r="I461" s="13"/>
      <c r="J461" s="32"/>
      <c r="K461" s="34"/>
      <c r="L461" s="34"/>
      <c r="M461" s="34"/>
      <c r="N461" s="34"/>
      <c r="O461" s="34"/>
      <c r="P461" s="34"/>
      <c r="Q461" s="34"/>
      <c r="R461" s="34"/>
      <c r="S461" s="24"/>
      <c r="T461" s="24"/>
      <c r="U461" s="34"/>
      <c r="V461" s="8"/>
    </row>
    <row r="462" spans="6:22" x14ac:dyDescent="0.25">
      <c r="F462" s="22"/>
      <c r="G462" s="24"/>
      <c r="H462" s="24"/>
      <c r="I462" s="13"/>
      <c r="J462" s="32"/>
      <c r="K462" s="34"/>
      <c r="L462" s="34"/>
      <c r="M462" s="34"/>
      <c r="N462" s="34"/>
      <c r="O462" s="34"/>
      <c r="P462" s="34"/>
      <c r="Q462" s="34"/>
      <c r="R462" s="34"/>
      <c r="S462" s="24"/>
      <c r="T462" s="24"/>
      <c r="U462" s="34"/>
      <c r="V462" s="8"/>
    </row>
    <row r="463" spans="6:22" x14ac:dyDescent="0.25">
      <c r="F463" s="22"/>
      <c r="G463" s="24"/>
      <c r="H463" s="24"/>
      <c r="I463" s="13"/>
      <c r="J463" s="32"/>
      <c r="K463" s="34"/>
      <c r="L463" s="34"/>
      <c r="M463" s="34"/>
      <c r="N463" s="34"/>
      <c r="O463" s="34"/>
      <c r="P463" s="34"/>
      <c r="Q463" s="34"/>
      <c r="R463" s="34"/>
      <c r="S463" s="24"/>
      <c r="T463" s="24"/>
      <c r="U463" s="34"/>
      <c r="V463" s="8"/>
    </row>
    <row r="464" spans="6:22" x14ac:dyDescent="0.25">
      <c r="F464" s="22"/>
      <c r="G464" s="24"/>
      <c r="H464" s="24"/>
      <c r="I464" s="13"/>
      <c r="J464" s="32"/>
      <c r="K464" s="34"/>
      <c r="L464" s="34"/>
      <c r="M464" s="34"/>
      <c r="N464" s="34"/>
      <c r="O464" s="34"/>
      <c r="P464" s="34"/>
      <c r="Q464" s="34"/>
      <c r="R464" s="34"/>
      <c r="S464" s="24"/>
      <c r="T464" s="24"/>
      <c r="U464" s="34"/>
      <c r="V464" s="8"/>
    </row>
    <row r="465" spans="6:22" x14ac:dyDescent="0.25">
      <c r="F465" s="22"/>
      <c r="G465" s="24"/>
      <c r="H465" s="24"/>
      <c r="I465" s="13"/>
      <c r="J465" s="32"/>
      <c r="K465" s="34"/>
      <c r="L465" s="34"/>
      <c r="M465" s="34"/>
      <c r="N465" s="34"/>
      <c r="O465" s="34"/>
      <c r="P465" s="34"/>
      <c r="Q465" s="34"/>
      <c r="R465" s="34"/>
      <c r="S465" s="24"/>
      <c r="T465" s="24"/>
      <c r="U465" s="34"/>
      <c r="V465" s="8"/>
    </row>
    <row r="466" spans="6:22" x14ac:dyDescent="0.25">
      <c r="F466" s="22"/>
      <c r="G466" s="24"/>
      <c r="H466" s="24"/>
      <c r="I466" s="13"/>
      <c r="J466" s="32"/>
      <c r="K466" s="34"/>
      <c r="L466" s="34"/>
      <c r="M466" s="34"/>
      <c r="N466" s="34"/>
      <c r="O466" s="34"/>
      <c r="P466" s="34"/>
      <c r="Q466" s="34"/>
      <c r="R466" s="34"/>
      <c r="S466" s="24"/>
      <c r="T466" s="24"/>
      <c r="U466" s="34"/>
      <c r="V466" s="8"/>
    </row>
    <row r="467" spans="6:22" x14ac:dyDescent="0.25">
      <c r="F467" s="22"/>
      <c r="G467" s="24"/>
      <c r="H467" s="24"/>
      <c r="I467" s="13"/>
      <c r="J467" s="32"/>
      <c r="K467" s="34"/>
      <c r="L467" s="34"/>
      <c r="M467" s="34"/>
      <c r="N467" s="34"/>
      <c r="O467" s="34"/>
      <c r="P467" s="34"/>
      <c r="Q467" s="34"/>
      <c r="R467" s="34"/>
      <c r="S467" s="24"/>
      <c r="T467" s="24"/>
      <c r="U467" s="34"/>
      <c r="V467" s="8"/>
    </row>
    <row r="468" spans="6:22" x14ac:dyDescent="0.25">
      <c r="F468" s="22"/>
      <c r="G468" s="24"/>
      <c r="H468" s="24"/>
      <c r="I468" s="13"/>
      <c r="J468" s="32"/>
      <c r="K468" s="34"/>
      <c r="L468" s="34"/>
      <c r="M468" s="34"/>
      <c r="N468" s="34"/>
      <c r="O468" s="34"/>
      <c r="P468" s="34"/>
      <c r="Q468" s="34"/>
      <c r="R468" s="34"/>
      <c r="S468" s="24"/>
      <c r="T468" s="24"/>
      <c r="U468" s="34"/>
      <c r="V468" s="8"/>
    </row>
    <row r="469" spans="6:22" x14ac:dyDescent="0.25">
      <c r="F469" s="22"/>
      <c r="G469" s="24"/>
      <c r="H469" s="24"/>
      <c r="I469" s="13"/>
      <c r="J469" s="32"/>
      <c r="K469" s="34"/>
      <c r="L469" s="34"/>
      <c r="M469" s="34"/>
      <c r="N469" s="34"/>
      <c r="O469" s="34"/>
      <c r="P469" s="34"/>
      <c r="Q469" s="34"/>
      <c r="R469" s="34"/>
      <c r="S469" s="24"/>
      <c r="T469" s="24"/>
      <c r="U469" s="34"/>
      <c r="V469" s="8"/>
    </row>
    <row r="470" spans="6:22" x14ac:dyDescent="0.25">
      <c r="F470" s="22"/>
      <c r="G470" s="24"/>
      <c r="H470" s="24"/>
      <c r="I470" s="13"/>
      <c r="J470" s="32"/>
      <c r="K470" s="34"/>
      <c r="L470" s="34"/>
      <c r="M470" s="34"/>
      <c r="N470" s="34"/>
      <c r="O470" s="34"/>
      <c r="P470" s="34"/>
      <c r="Q470" s="34"/>
      <c r="R470" s="34"/>
      <c r="S470" s="24"/>
      <c r="T470" s="24"/>
      <c r="U470" s="34"/>
      <c r="V470" s="8"/>
    </row>
    <row r="471" spans="6:22" x14ac:dyDescent="0.25">
      <c r="F471" s="22"/>
      <c r="G471" s="24"/>
      <c r="H471" s="24"/>
      <c r="I471" s="13"/>
      <c r="J471" s="32"/>
      <c r="K471" s="34"/>
      <c r="L471" s="34"/>
      <c r="M471" s="34"/>
      <c r="N471" s="34"/>
      <c r="O471" s="34"/>
      <c r="P471" s="34"/>
      <c r="Q471" s="34"/>
      <c r="R471" s="34"/>
      <c r="S471" s="24"/>
      <c r="T471" s="24"/>
      <c r="U471" s="34"/>
      <c r="V471" s="8"/>
    </row>
    <row r="472" spans="6:22" x14ac:dyDescent="0.25">
      <c r="F472" s="22"/>
      <c r="G472" s="24"/>
      <c r="H472" s="24"/>
      <c r="I472" s="13"/>
      <c r="J472" s="32"/>
      <c r="K472" s="34"/>
      <c r="L472" s="34"/>
      <c r="M472" s="34"/>
      <c r="N472" s="34"/>
      <c r="O472" s="34"/>
      <c r="P472" s="34"/>
      <c r="Q472" s="34"/>
      <c r="R472" s="34"/>
      <c r="S472" s="24"/>
      <c r="T472" s="24"/>
      <c r="U472" s="34"/>
      <c r="V472" s="8"/>
    </row>
    <row r="473" spans="6:22" x14ac:dyDescent="0.25">
      <c r="F473" s="22"/>
      <c r="G473" s="24"/>
      <c r="H473" s="24"/>
      <c r="I473" s="13"/>
      <c r="J473" s="32"/>
      <c r="K473" s="34"/>
      <c r="L473" s="34"/>
      <c r="M473" s="34"/>
      <c r="N473" s="34"/>
      <c r="O473" s="34"/>
      <c r="P473" s="34"/>
      <c r="Q473" s="34"/>
      <c r="R473" s="34"/>
      <c r="S473" s="24"/>
      <c r="T473" s="24"/>
      <c r="U473" s="34"/>
      <c r="V473" s="8"/>
    </row>
    <row r="474" spans="6:22" x14ac:dyDescent="0.25">
      <c r="F474" s="22"/>
      <c r="G474" s="24"/>
      <c r="H474" s="24"/>
      <c r="I474" s="13"/>
      <c r="J474" s="32"/>
      <c r="K474" s="34"/>
      <c r="L474" s="34"/>
      <c r="M474" s="34"/>
      <c r="N474" s="34"/>
      <c r="O474" s="34"/>
      <c r="P474" s="34"/>
      <c r="Q474" s="34"/>
      <c r="R474" s="34"/>
      <c r="S474" s="24"/>
      <c r="T474" s="24"/>
      <c r="U474" s="34"/>
      <c r="V474" s="8"/>
    </row>
    <row r="475" spans="6:22" x14ac:dyDescent="0.25">
      <c r="F475" s="22"/>
      <c r="G475" s="24"/>
      <c r="H475" s="24"/>
      <c r="I475" s="13"/>
      <c r="J475" s="32"/>
      <c r="K475" s="34"/>
      <c r="L475" s="34"/>
      <c r="M475" s="34"/>
      <c r="N475" s="34"/>
      <c r="O475" s="34"/>
      <c r="P475" s="34"/>
      <c r="Q475" s="34"/>
      <c r="R475" s="34"/>
      <c r="S475" s="24"/>
      <c r="T475" s="24"/>
      <c r="U475" s="34"/>
      <c r="V475" s="8"/>
    </row>
    <row r="476" spans="6:22" x14ac:dyDescent="0.25">
      <c r="F476" s="22"/>
      <c r="G476" s="24"/>
      <c r="H476" s="24"/>
      <c r="I476" s="13"/>
      <c r="J476" s="32"/>
      <c r="K476" s="34"/>
      <c r="L476" s="34"/>
      <c r="M476" s="34"/>
      <c r="N476" s="34"/>
      <c r="O476" s="34"/>
      <c r="P476" s="34"/>
      <c r="Q476" s="34"/>
      <c r="R476" s="34"/>
      <c r="S476" s="24"/>
      <c r="T476" s="24"/>
      <c r="U476" s="34"/>
      <c r="V476" s="8"/>
    </row>
    <row r="477" spans="6:22" x14ac:dyDescent="0.25">
      <c r="F477" s="22"/>
      <c r="G477" s="24"/>
      <c r="H477" s="24"/>
      <c r="I477" s="13"/>
      <c r="J477" s="32"/>
      <c r="K477" s="34"/>
      <c r="L477" s="34"/>
      <c r="M477" s="34"/>
      <c r="N477" s="34"/>
      <c r="O477" s="34"/>
      <c r="P477" s="34"/>
      <c r="Q477" s="34"/>
      <c r="R477" s="34"/>
      <c r="S477" s="24"/>
      <c r="T477" s="24"/>
      <c r="U477" s="34"/>
      <c r="V477" s="8"/>
    </row>
    <row r="478" spans="6:22" x14ac:dyDescent="0.25">
      <c r="F478" s="22"/>
      <c r="G478" s="24"/>
      <c r="H478" s="24"/>
      <c r="I478" s="13"/>
      <c r="J478" s="32"/>
      <c r="K478" s="34"/>
      <c r="L478" s="34"/>
      <c r="M478" s="34"/>
      <c r="N478" s="34"/>
      <c r="O478" s="34"/>
      <c r="P478" s="34"/>
      <c r="Q478" s="34"/>
      <c r="R478" s="34"/>
      <c r="S478" s="24"/>
      <c r="T478" s="24"/>
      <c r="U478" s="34"/>
      <c r="V478" s="8"/>
    </row>
    <row r="479" spans="6:22" x14ac:dyDescent="0.25">
      <c r="F479" s="22"/>
      <c r="G479" s="24"/>
      <c r="H479" s="24"/>
      <c r="I479" s="13"/>
      <c r="J479" s="32"/>
      <c r="K479" s="34"/>
      <c r="L479" s="34"/>
      <c r="M479" s="34"/>
      <c r="N479" s="34"/>
      <c r="O479" s="34"/>
      <c r="P479" s="34"/>
      <c r="Q479" s="34"/>
      <c r="R479" s="34"/>
      <c r="S479" s="24"/>
      <c r="T479" s="24"/>
      <c r="U479" s="34"/>
      <c r="V479" s="8"/>
    </row>
    <row r="480" spans="6:22" x14ac:dyDescent="0.25">
      <c r="F480" s="22"/>
      <c r="G480" s="24"/>
      <c r="H480" s="24"/>
      <c r="I480" s="13"/>
      <c r="J480" s="32"/>
      <c r="K480" s="34"/>
      <c r="L480" s="34"/>
      <c r="M480" s="34"/>
      <c r="N480" s="34"/>
      <c r="O480" s="34"/>
      <c r="P480" s="34"/>
      <c r="Q480" s="34"/>
      <c r="R480" s="34"/>
      <c r="S480" s="24"/>
      <c r="T480" s="24"/>
      <c r="U480" s="34"/>
      <c r="V480" s="8"/>
    </row>
    <row r="481" spans="6:22" x14ac:dyDescent="0.25">
      <c r="F481" s="22"/>
      <c r="G481" s="24"/>
      <c r="H481" s="24"/>
      <c r="I481" s="13"/>
      <c r="J481" s="32"/>
      <c r="K481" s="34"/>
      <c r="L481" s="34"/>
      <c r="M481" s="34"/>
      <c r="N481" s="34"/>
      <c r="O481" s="34"/>
      <c r="P481" s="34"/>
      <c r="Q481" s="34"/>
      <c r="R481" s="34"/>
      <c r="S481" s="24"/>
      <c r="T481" s="24"/>
      <c r="U481" s="34"/>
      <c r="V481" s="8"/>
    </row>
    <row r="482" spans="6:22" x14ac:dyDescent="0.25">
      <c r="F482" s="22"/>
      <c r="G482" s="24"/>
      <c r="H482" s="24"/>
      <c r="I482" s="13"/>
      <c r="J482" s="32"/>
      <c r="K482" s="34"/>
      <c r="L482" s="34"/>
      <c r="M482" s="34"/>
      <c r="N482" s="34"/>
      <c r="O482" s="34"/>
      <c r="P482" s="34"/>
      <c r="Q482" s="34"/>
      <c r="R482" s="34"/>
      <c r="S482" s="24"/>
      <c r="T482" s="24"/>
      <c r="U482" s="34"/>
      <c r="V482" s="8"/>
    </row>
    <row r="483" spans="6:22" x14ac:dyDescent="0.25">
      <c r="F483" s="22"/>
      <c r="G483" s="24"/>
      <c r="H483" s="24"/>
      <c r="I483" s="13"/>
      <c r="J483" s="32"/>
      <c r="K483" s="34"/>
      <c r="L483" s="34"/>
      <c r="M483" s="34"/>
      <c r="N483" s="34"/>
      <c r="O483" s="34"/>
      <c r="P483" s="34"/>
      <c r="Q483" s="34"/>
      <c r="R483" s="34"/>
      <c r="S483" s="24"/>
      <c r="T483" s="24"/>
      <c r="U483" s="34"/>
      <c r="V483" s="8"/>
    </row>
    <row r="484" spans="6:22" x14ac:dyDescent="0.25">
      <c r="F484" s="22"/>
      <c r="G484" s="24"/>
      <c r="H484" s="24"/>
      <c r="I484" s="13"/>
      <c r="J484" s="32"/>
      <c r="K484" s="34"/>
      <c r="L484" s="34"/>
      <c r="M484" s="34"/>
      <c r="N484" s="34"/>
      <c r="O484" s="34"/>
      <c r="P484" s="34"/>
      <c r="Q484" s="34"/>
      <c r="R484" s="34"/>
      <c r="S484" s="24"/>
      <c r="T484" s="24"/>
      <c r="U484" s="34"/>
      <c r="V484" s="8"/>
    </row>
    <row r="485" spans="6:22" x14ac:dyDescent="0.25">
      <c r="F485" s="22"/>
      <c r="G485" s="24"/>
      <c r="H485" s="24"/>
      <c r="I485" s="13"/>
      <c r="J485" s="32"/>
      <c r="K485" s="34"/>
      <c r="L485" s="34"/>
      <c r="M485" s="34"/>
      <c r="N485" s="34"/>
      <c r="O485" s="34"/>
      <c r="P485" s="34"/>
      <c r="Q485" s="34"/>
      <c r="R485" s="34"/>
      <c r="S485" s="24"/>
      <c r="T485" s="24"/>
      <c r="U485" s="34"/>
      <c r="V485" s="8"/>
    </row>
    <row r="486" spans="6:22" x14ac:dyDescent="0.25">
      <c r="F486" s="22"/>
      <c r="G486" s="24"/>
      <c r="H486" s="24"/>
      <c r="I486" s="13"/>
      <c r="J486" s="32"/>
      <c r="K486" s="34"/>
      <c r="L486" s="34"/>
      <c r="M486" s="34"/>
      <c r="N486" s="34"/>
      <c r="O486" s="34"/>
      <c r="P486" s="34"/>
      <c r="Q486" s="34"/>
      <c r="R486" s="34"/>
      <c r="S486" s="24"/>
      <c r="T486" s="24"/>
      <c r="U486" s="34"/>
      <c r="V486" s="8"/>
    </row>
    <row r="487" spans="6:22" x14ac:dyDescent="0.25">
      <c r="F487" s="22"/>
      <c r="G487" s="24"/>
      <c r="H487" s="24"/>
      <c r="I487" s="13"/>
      <c r="J487" s="32"/>
      <c r="K487" s="34"/>
      <c r="L487" s="34"/>
      <c r="M487" s="34"/>
      <c r="N487" s="34"/>
      <c r="O487" s="34"/>
      <c r="P487" s="34"/>
      <c r="Q487" s="34"/>
      <c r="R487" s="34"/>
      <c r="S487" s="24"/>
      <c r="T487" s="24"/>
      <c r="U487" s="34"/>
      <c r="V487" s="8"/>
    </row>
    <row r="488" spans="6:22" x14ac:dyDescent="0.25">
      <c r="F488" s="22"/>
      <c r="G488" s="24"/>
      <c r="H488" s="24"/>
      <c r="I488" s="13"/>
      <c r="J488" s="32"/>
      <c r="K488" s="34"/>
      <c r="L488" s="34"/>
      <c r="M488" s="34"/>
      <c r="N488" s="34"/>
      <c r="O488" s="34"/>
      <c r="P488" s="34"/>
      <c r="Q488" s="34"/>
      <c r="R488" s="34"/>
      <c r="S488" s="24"/>
      <c r="T488" s="24"/>
      <c r="U488" s="34"/>
      <c r="V488" s="8"/>
    </row>
    <row r="489" spans="6:22" x14ac:dyDescent="0.25">
      <c r="F489" s="22"/>
      <c r="G489" s="24"/>
      <c r="H489" s="24"/>
      <c r="I489" s="13"/>
      <c r="J489" s="32"/>
      <c r="K489" s="34"/>
      <c r="L489" s="34"/>
      <c r="M489" s="34"/>
      <c r="N489" s="34"/>
      <c r="O489" s="34"/>
      <c r="P489" s="34"/>
      <c r="Q489" s="34"/>
      <c r="R489" s="34"/>
      <c r="S489" s="24"/>
      <c r="T489" s="24"/>
      <c r="U489" s="34"/>
      <c r="V489" s="8"/>
    </row>
    <row r="490" spans="6:22" x14ac:dyDescent="0.25">
      <c r="F490" s="22"/>
      <c r="G490" s="24"/>
      <c r="H490" s="24"/>
      <c r="I490" s="13"/>
      <c r="J490" s="32"/>
      <c r="K490" s="34"/>
      <c r="L490" s="34"/>
      <c r="M490" s="34"/>
      <c r="N490" s="34"/>
      <c r="O490" s="34"/>
      <c r="P490" s="34"/>
      <c r="Q490" s="34"/>
      <c r="R490" s="34"/>
      <c r="S490" s="24"/>
      <c r="T490" s="24"/>
      <c r="U490" s="34"/>
      <c r="V490" s="8"/>
    </row>
    <row r="491" spans="6:22" x14ac:dyDescent="0.25">
      <c r="F491" s="22"/>
      <c r="G491" s="24"/>
      <c r="H491" s="24"/>
      <c r="I491" s="13"/>
      <c r="J491" s="32"/>
      <c r="K491" s="34"/>
      <c r="L491" s="34"/>
      <c r="M491" s="34"/>
      <c r="N491" s="34"/>
      <c r="O491" s="34"/>
      <c r="P491" s="34"/>
      <c r="Q491" s="34"/>
      <c r="R491" s="34"/>
      <c r="S491" s="24"/>
      <c r="T491" s="24"/>
      <c r="U491" s="34"/>
      <c r="V491" s="8"/>
    </row>
    <row r="492" spans="6:22" x14ac:dyDescent="0.25">
      <c r="F492" s="22"/>
      <c r="G492" s="24"/>
      <c r="H492" s="24"/>
      <c r="I492" s="13"/>
      <c r="J492" s="32"/>
      <c r="K492" s="34"/>
      <c r="L492" s="34"/>
      <c r="M492" s="34"/>
      <c r="N492" s="34"/>
      <c r="O492" s="34"/>
      <c r="P492" s="34"/>
      <c r="Q492" s="34"/>
      <c r="R492" s="34"/>
      <c r="S492" s="24"/>
      <c r="T492" s="24"/>
      <c r="U492" s="34"/>
      <c r="V492" s="8"/>
    </row>
    <row r="493" spans="6:22" x14ac:dyDescent="0.25">
      <c r="F493" s="22"/>
      <c r="G493" s="24"/>
      <c r="H493" s="24"/>
      <c r="I493" s="13"/>
      <c r="J493" s="32"/>
      <c r="K493" s="34"/>
      <c r="L493" s="34"/>
      <c r="M493" s="34"/>
      <c r="N493" s="34"/>
      <c r="O493" s="34"/>
      <c r="P493" s="34"/>
      <c r="Q493" s="34"/>
      <c r="R493" s="34"/>
      <c r="S493" s="24"/>
      <c r="T493" s="24"/>
      <c r="U493" s="34"/>
      <c r="V493" s="8"/>
    </row>
    <row r="494" spans="6:22" x14ac:dyDescent="0.25">
      <c r="F494" s="22"/>
      <c r="G494" s="24"/>
      <c r="H494" s="24"/>
      <c r="I494" s="13"/>
      <c r="J494" s="32"/>
      <c r="K494" s="34"/>
      <c r="L494" s="34"/>
      <c r="M494" s="34"/>
      <c r="N494" s="34"/>
      <c r="O494" s="34"/>
      <c r="P494" s="34"/>
      <c r="Q494" s="34"/>
      <c r="R494" s="34"/>
      <c r="S494" s="24"/>
      <c r="T494" s="24"/>
      <c r="U494" s="34"/>
      <c r="V494" s="8"/>
    </row>
    <row r="495" spans="6:22" x14ac:dyDescent="0.25">
      <c r="F495" s="22"/>
      <c r="G495" s="24"/>
      <c r="H495" s="24"/>
      <c r="I495" s="13"/>
      <c r="J495" s="32"/>
      <c r="K495" s="34"/>
      <c r="L495" s="34"/>
      <c r="M495" s="34"/>
      <c r="N495" s="34"/>
      <c r="O495" s="34"/>
      <c r="P495" s="34"/>
      <c r="Q495" s="34"/>
      <c r="R495" s="34"/>
      <c r="S495" s="24"/>
      <c r="T495" s="24"/>
      <c r="U495" s="34"/>
      <c r="V495" s="8"/>
    </row>
    <row r="496" spans="6:22" x14ac:dyDescent="0.25">
      <c r="F496" s="22"/>
      <c r="G496" s="24"/>
      <c r="H496" s="24"/>
      <c r="I496" s="13"/>
      <c r="J496" s="32"/>
      <c r="K496" s="34"/>
      <c r="L496" s="34"/>
      <c r="M496" s="34"/>
      <c r="N496" s="34"/>
      <c r="O496" s="34"/>
      <c r="P496" s="34"/>
      <c r="Q496" s="34"/>
      <c r="R496" s="34"/>
      <c r="S496" s="24"/>
      <c r="T496" s="24"/>
      <c r="U496" s="34"/>
      <c r="V496" s="8"/>
    </row>
    <row r="497" spans="6:22" x14ac:dyDescent="0.25">
      <c r="F497" s="22"/>
      <c r="G497" s="24"/>
      <c r="H497" s="24"/>
      <c r="I497" s="13"/>
      <c r="J497" s="32"/>
      <c r="K497" s="34"/>
      <c r="L497" s="34"/>
      <c r="M497" s="34"/>
      <c r="N497" s="34"/>
      <c r="O497" s="34"/>
      <c r="P497" s="34"/>
      <c r="Q497" s="34"/>
      <c r="R497" s="34"/>
      <c r="S497" s="24"/>
      <c r="T497" s="24"/>
      <c r="U497" s="34"/>
      <c r="V497" s="8"/>
    </row>
    <row r="498" spans="6:22" x14ac:dyDescent="0.25">
      <c r="F498" s="22"/>
      <c r="G498" s="24"/>
      <c r="H498" s="24"/>
      <c r="I498" s="13"/>
      <c r="J498" s="32"/>
      <c r="K498" s="34"/>
      <c r="L498" s="34"/>
      <c r="M498" s="34"/>
      <c r="N498" s="34"/>
      <c r="O498" s="34"/>
      <c r="P498" s="34"/>
      <c r="Q498" s="34"/>
      <c r="R498" s="34"/>
      <c r="S498" s="24"/>
      <c r="T498" s="24"/>
      <c r="U498" s="34"/>
      <c r="V498" s="8"/>
    </row>
    <row r="499" spans="6:22" x14ac:dyDescent="0.25">
      <c r="F499" s="22"/>
      <c r="G499" s="24"/>
      <c r="H499" s="24"/>
      <c r="I499" s="13"/>
      <c r="J499" s="32"/>
      <c r="K499" s="34"/>
      <c r="L499" s="34"/>
      <c r="M499" s="34"/>
      <c r="N499" s="34"/>
      <c r="O499" s="34"/>
      <c r="P499" s="34"/>
      <c r="Q499" s="34"/>
      <c r="R499" s="34"/>
      <c r="S499" s="24"/>
      <c r="T499" s="24"/>
      <c r="U499" s="34"/>
      <c r="V499" s="8"/>
    </row>
    <row r="500" spans="6:22" x14ac:dyDescent="0.25">
      <c r="F500" s="22"/>
      <c r="G500" s="24"/>
      <c r="H500" s="24"/>
      <c r="I500" s="13"/>
      <c r="J500" s="32"/>
      <c r="K500" s="34"/>
      <c r="L500" s="34"/>
      <c r="M500" s="34"/>
      <c r="N500" s="34"/>
      <c r="O500" s="34"/>
      <c r="P500" s="34"/>
      <c r="Q500" s="34"/>
      <c r="R500" s="34"/>
      <c r="S500" s="24"/>
      <c r="T500" s="24"/>
      <c r="U500" s="34"/>
      <c r="V500" s="8"/>
    </row>
    <row r="501" spans="6:22" x14ac:dyDescent="0.25">
      <c r="F501" s="22"/>
      <c r="G501" s="24"/>
      <c r="H501" s="24"/>
      <c r="I501" s="13"/>
      <c r="J501" s="32"/>
      <c r="K501" s="34"/>
      <c r="L501" s="34"/>
      <c r="M501" s="34"/>
      <c r="N501" s="34"/>
      <c r="O501" s="34"/>
      <c r="P501" s="34"/>
      <c r="Q501" s="34"/>
      <c r="R501" s="34"/>
      <c r="S501" s="24"/>
      <c r="T501" s="24"/>
      <c r="U501" s="34"/>
      <c r="V501" s="8"/>
    </row>
    <row r="502" spans="6:22" x14ac:dyDescent="0.25">
      <c r="F502" s="22"/>
      <c r="G502" s="24"/>
      <c r="H502" s="24"/>
      <c r="I502" s="13"/>
      <c r="J502" s="32"/>
      <c r="K502" s="34"/>
      <c r="L502" s="34"/>
      <c r="M502" s="34"/>
      <c r="N502" s="34"/>
      <c r="O502" s="34"/>
      <c r="P502" s="34"/>
      <c r="Q502" s="34"/>
      <c r="R502" s="34"/>
      <c r="S502" s="24"/>
      <c r="T502" s="24"/>
      <c r="U502" s="34"/>
      <c r="V502" s="8"/>
    </row>
    <row r="503" spans="6:22" x14ac:dyDescent="0.25">
      <c r="F503" s="22"/>
      <c r="G503" s="24"/>
      <c r="H503" s="24"/>
      <c r="I503" s="13"/>
      <c r="J503" s="32"/>
      <c r="K503" s="34"/>
      <c r="L503" s="34"/>
      <c r="M503" s="34"/>
      <c r="N503" s="34"/>
      <c r="O503" s="34"/>
      <c r="P503" s="34"/>
      <c r="Q503" s="34"/>
      <c r="R503" s="34"/>
      <c r="S503" s="24"/>
      <c r="T503" s="24"/>
      <c r="U503" s="34"/>
      <c r="V503" s="8"/>
    </row>
    <row r="504" spans="6:22" x14ac:dyDescent="0.25">
      <c r="F504" s="22"/>
      <c r="G504" s="24"/>
      <c r="H504" s="24"/>
      <c r="I504" s="13"/>
      <c r="J504" s="32"/>
      <c r="K504" s="34"/>
      <c r="L504" s="34"/>
      <c r="M504" s="34"/>
      <c r="N504" s="34"/>
      <c r="O504" s="34"/>
      <c r="P504" s="34"/>
      <c r="Q504" s="34"/>
      <c r="R504" s="34"/>
      <c r="S504" s="24"/>
      <c r="T504" s="24"/>
      <c r="U504" s="34"/>
      <c r="V504" s="8"/>
    </row>
    <row r="505" spans="6:22" x14ac:dyDescent="0.25">
      <c r="F505" s="22"/>
      <c r="G505" s="24"/>
      <c r="H505" s="24"/>
      <c r="I505" s="13"/>
      <c r="J505" s="32"/>
      <c r="K505" s="34"/>
      <c r="L505" s="34"/>
      <c r="M505" s="34"/>
      <c r="N505" s="34"/>
      <c r="O505" s="34"/>
      <c r="P505" s="34"/>
      <c r="Q505" s="34"/>
      <c r="R505" s="34"/>
      <c r="S505" s="24"/>
      <c r="T505" s="24"/>
      <c r="U505" s="34"/>
      <c r="V505" s="8"/>
    </row>
    <row r="506" spans="6:22" x14ac:dyDescent="0.25">
      <c r="F506" s="22"/>
      <c r="G506" s="24"/>
      <c r="H506" s="24"/>
      <c r="I506" s="13"/>
      <c r="J506" s="32"/>
      <c r="K506" s="34"/>
      <c r="L506" s="34"/>
      <c r="M506" s="34"/>
      <c r="N506" s="34"/>
      <c r="O506" s="34"/>
      <c r="P506" s="34"/>
      <c r="Q506" s="34"/>
      <c r="R506" s="34"/>
      <c r="S506" s="24"/>
      <c r="T506" s="24"/>
      <c r="U506" s="34"/>
      <c r="V506" s="8"/>
    </row>
    <row r="507" spans="6:22" x14ac:dyDescent="0.25">
      <c r="F507" s="22"/>
      <c r="G507" s="24"/>
      <c r="H507" s="24"/>
      <c r="I507" s="13"/>
      <c r="J507" s="32"/>
      <c r="K507" s="34"/>
      <c r="L507" s="34"/>
      <c r="M507" s="34"/>
      <c r="N507" s="34"/>
      <c r="O507" s="34"/>
      <c r="P507" s="34"/>
      <c r="Q507" s="34"/>
      <c r="R507" s="34"/>
      <c r="S507" s="24"/>
      <c r="T507" s="24"/>
      <c r="U507" s="34"/>
      <c r="V507" s="8"/>
    </row>
    <row r="508" spans="6:22" x14ac:dyDescent="0.25">
      <c r="F508" s="22"/>
      <c r="G508" s="24"/>
      <c r="H508" s="24"/>
      <c r="I508" s="13"/>
      <c r="J508" s="32"/>
      <c r="K508" s="34"/>
      <c r="L508" s="34"/>
      <c r="M508" s="34"/>
      <c r="N508" s="34"/>
      <c r="O508" s="34"/>
      <c r="P508" s="34"/>
      <c r="Q508" s="34"/>
      <c r="R508" s="34"/>
      <c r="S508" s="24"/>
      <c r="T508" s="24"/>
      <c r="U508" s="34"/>
      <c r="V508" s="8"/>
    </row>
    <row r="509" spans="6:22" x14ac:dyDescent="0.25">
      <c r="F509" s="22"/>
      <c r="G509" s="24"/>
      <c r="H509" s="24"/>
      <c r="I509" s="13"/>
      <c r="J509" s="32"/>
      <c r="K509" s="34"/>
      <c r="L509" s="34"/>
      <c r="M509" s="34"/>
      <c r="N509" s="34"/>
      <c r="O509" s="34"/>
      <c r="P509" s="34"/>
      <c r="Q509" s="34"/>
      <c r="R509" s="34"/>
      <c r="S509" s="24"/>
      <c r="T509" s="24"/>
      <c r="U509" s="34"/>
      <c r="V509" s="8"/>
    </row>
    <row r="510" spans="6:22" x14ac:dyDescent="0.25">
      <c r="F510" s="22"/>
      <c r="G510" s="24"/>
      <c r="H510" s="24"/>
      <c r="I510" s="13"/>
      <c r="J510" s="32"/>
      <c r="K510" s="34"/>
      <c r="L510" s="34"/>
      <c r="M510" s="34"/>
      <c r="N510" s="34"/>
      <c r="O510" s="34"/>
      <c r="P510" s="34"/>
      <c r="Q510" s="34"/>
      <c r="R510" s="34"/>
      <c r="S510" s="24"/>
      <c r="T510" s="24"/>
      <c r="U510" s="34"/>
      <c r="V510" s="8"/>
    </row>
    <row r="511" spans="6:22" x14ac:dyDescent="0.25">
      <c r="F511" s="22"/>
      <c r="G511" s="24"/>
      <c r="H511" s="24"/>
      <c r="I511" s="13"/>
      <c r="J511" s="32"/>
      <c r="K511" s="34"/>
      <c r="L511" s="34"/>
      <c r="M511" s="34"/>
      <c r="N511" s="34"/>
      <c r="O511" s="34"/>
      <c r="P511" s="34"/>
      <c r="Q511" s="34"/>
      <c r="R511" s="34"/>
      <c r="S511" s="24"/>
      <c r="T511" s="24"/>
      <c r="U511" s="34"/>
      <c r="V511" s="8"/>
    </row>
    <row r="512" spans="6:22" x14ac:dyDescent="0.25">
      <c r="F512" s="22"/>
      <c r="G512" s="24"/>
      <c r="H512" s="24"/>
      <c r="I512" s="13"/>
      <c r="J512" s="32"/>
      <c r="K512" s="34"/>
      <c r="L512" s="34"/>
      <c r="M512" s="34"/>
      <c r="N512" s="34"/>
      <c r="O512" s="34"/>
      <c r="P512" s="34"/>
      <c r="Q512" s="34"/>
      <c r="R512" s="34"/>
      <c r="S512" s="24"/>
      <c r="T512" s="24"/>
      <c r="U512" s="34"/>
      <c r="V512" s="8"/>
    </row>
    <row r="513" spans="6:22" x14ac:dyDescent="0.25">
      <c r="F513" s="22"/>
      <c r="G513" s="24"/>
      <c r="H513" s="24"/>
      <c r="I513" s="13"/>
      <c r="J513" s="32"/>
      <c r="K513" s="34"/>
      <c r="L513" s="34"/>
      <c r="M513" s="34"/>
      <c r="N513" s="34"/>
      <c r="O513" s="34"/>
      <c r="P513" s="34"/>
      <c r="Q513" s="34"/>
      <c r="R513" s="34"/>
      <c r="S513" s="24"/>
      <c r="T513" s="24"/>
      <c r="U513" s="34"/>
      <c r="V513" s="8"/>
    </row>
    <row r="514" spans="6:22" x14ac:dyDescent="0.25">
      <c r="F514" s="22"/>
      <c r="G514" s="24"/>
      <c r="H514" s="24"/>
      <c r="I514" s="13"/>
      <c r="J514" s="32"/>
      <c r="K514" s="34"/>
      <c r="L514" s="34"/>
      <c r="M514" s="34"/>
      <c r="N514" s="34"/>
      <c r="O514" s="34"/>
      <c r="P514" s="34"/>
      <c r="Q514" s="34"/>
      <c r="R514" s="34"/>
      <c r="S514" s="24"/>
      <c r="T514" s="24"/>
      <c r="U514" s="34"/>
      <c r="V514" s="8"/>
    </row>
    <row r="515" spans="6:22" x14ac:dyDescent="0.25">
      <c r="F515" s="22"/>
      <c r="G515" s="24"/>
      <c r="H515" s="24"/>
      <c r="I515" s="13"/>
      <c r="J515" s="32"/>
      <c r="K515" s="34"/>
      <c r="L515" s="34"/>
      <c r="M515" s="34"/>
      <c r="N515" s="34"/>
      <c r="O515" s="34"/>
      <c r="P515" s="34"/>
      <c r="Q515" s="34"/>
      <c r="R515" s="34"/>
      <c r="S515" s="24"/>
      <c r="T515" s="24"/>
      <c r="U515" s="34"/>
      <c r="V515" s="8"/>
    </row>
    <row r="516" spans="6:22" x14ac:dyDescent="0.25">
      <c r="F516" s="22"/>
      <c r="G516" s="24"/>
      <c r="H516" s="24"/>
      <c r="I516" s="13"/>
      <c r="J516" s="32"/>
      <c r="K516" s="34"/>
      <c r="L516" s="34"/>
      <c r="M516" s="34"/>
      <c r="N516" s="34"/>
      <c r="O516" s="34"/>
      <c r="P516" s="34"/>
      <c r="Q516" s="34"/>
      <c r="R516" s="34"/>
      <c r="S516" s="24"/>
      <c r="T516" s="24"/>
      <c r="U516" s="34"/>
      <c r="V516" s="8"/>
    </row>
    <row r="517" spans="6:22" x14ac:dyDescent="0.25">
      <c r="F517" s="22"/>
      <c r="G517" s="24"/>
      <c r="H517" s="24"/>
      <c r="I517" s="13"/>
      <c r="J517" s="32"/>
      <c r="K517" s="34"/>
      <c r="L517" s="34"/>
      <c r="M517" s="34"/>
      <c r="N517" s="34"/>
      <c r="O517" s="34"/>
      <c r="P517" s="34"/>
      <c r="Q517" s="34"/>
      <c r="R517" s="34"/>
      <c r="S517" s="24"/>
      <c r="T517" s="24"/>
      <c r="U517" s="34"/>
      <c r="V517" s="8"/>
    </row>
    <row r="518" spans="6:22" x14ac:dyDescent="0.25">
      <c r="F518" s="22"/>
      <c r="G518" s="24"/>
      <c r="H518" s="24"/>
      <c r="I518" s="13"/>
      <c r="J518" s="32"/>
      <c r="K518" s="34"/>
      <c r="L518" s="34"/>
      <c r="M518" s="34"/>
      <c r="N518" s="34"/>
      <c r="O518" s="34"/>
      <c r="P518" s="34"/>
      <c r="Q518" s="34"/>
      <c r="R518" s="34"/>
      <c r="S518" s="24"/>
      <c r="T518" s="24"/>
      <c r="U518" s="34"/>
      <c r="V518" s="8"/>
    </row>
    <row r="519" spans="6:22" x14ac:dyDescent="0.25">
      <c r="F519" s="22"/>
      <c r="G519" s="24"/>
      <c r="H519" s="24"/>
      <c r="I519" s="13"/>
      <c r="J519" s="32"/>
      <c r="K519" s="34"/>
      <c r="L519" s="34"/>
      <c r="M519" s="34"/>
      <c r="N519" s="34"/>
      <c r="O519" s="34"/>
      <c r="P519" s="34"/>
      <c r="Q519" s="34"/>
      <c r="R519" s="34"/>
      <c r="S519" s="24"/>
      <c r="T519" s="24"/>
      <c r="U519" s="34"/>
      <c r="V519" s="8"/>
    </row>
    <row r="520" spans="6:22" x14ac:dyDescent="0.25">
      <c r="F520" s="22"/>
      <c r="G520" s="24"/>
      <c r="H520" s="24"/>
      <c r="I520" s="13"/>
      <c r="J520" s="32"/>
      <c r="K520" s="34"/>
      <c r="L520" s="34"/>
      <c r="M520" s="34"/>
      <c r="N520" s="34"/>
      <c r="O520" s="34"/>
      <c r="P520" s="34"/>
      <c r="Q520" s="34"/>
      <c r="R520" s="34"/>
      <c r="S520" s="24"/>
      <c r="T520" s="24"/>
      <c r="U520" s="34"/>
      <c r="V520" s="8"/>
    </row>
    <row r="521" spans="6:22" x14ac:dyDescent="0.25">
      <c r="F521" s="22"/>
      <c r="G521" s="24"/>
      <c r="H521" s="24"/>
      <c r="I521" s="13"/>
      <c r="J521" s="32"/>
      <c r="K521" s="34"/>
      <c r="L521" s="34"/>
      <c r="M521" s="34"/>
      <c r="N521" s="34"/>
      <c r="O521" s="34"/>
      <c r="P521" s="34"/>
      <c r="Q521" s="34"/>
      <c r="R521" s="34"/>
      <c r="S521" s="24"/>
      <c r="T521" s="24"/>
      <c r="U521" s="34"/>
      <c r="V521" s="8"/>
    </row>
    <row r="522" spans="6:22" x14ac:dyDescent="0.25">
      <c r="F522" s="22"/>
      <c r="G522" s="24"/>
      <c r="H522" s="24"/>
      <c r="I522" s="13"/>
      <c r="J522" s="32"/>
      <c r="K522" s="34"/>
      <c r="L522" s="34"/>
      <c r="M522" s="34"/>
      <c r="N522" s="34"/>
      <c r="O522" s="34"/>
      <c r="P522" s="34"/>
      <c r="Q522" s="34"/>
      <c r="R522" s="34"/>
      <c r="S522" s="24"/>
      <c r="T522" s="24"/>
      <c r="U522" s="34"/>
      <c r="V522" s="8"/>
    </row>
    <row r="523" spans="6:22" x14ac:dyDescent="0.25">
      <c r="F523" s="22"/>
      <c r="G523" s="24"/>
      <c r="H523" s="24"/>
      <c r="I523" s="13"/>
      <c r="J523" s="32"/>
      <c r="K523" s="34"/>
      <c r="L523" s="34"/>
      <c r="M523" s="34"/>
      <c r="N523" s="34"/>
      <c r="O523" s="34"/>
      <c r="P523" s="34"/>
      <c r="Q523" s="34"/>
      <c r="R523" s="34"/>
      <c r="S523" s="24"/>
      <c r="T523" s="24"/>
      <c r="U523" s="34"/>
      <c r="V523" s="8"/>
    </row>
    <row r="524" spans="6:22" x14ac:dyDescent="0.25">
      <c r="F524" s="22"/>
      <c r="G524" s="24"/>
      <c r="H524" s="24"/>
      <c r="I524" s="13"/>
      <c r="J524" s="32"/>
      <c r="K524" s="34"/>
      <c r="L524" s="34"/>
      <c r="M524" s="34"/>
      <c r="N524" s="34"/>
      <c r="O524" s="34"/>
      <c r="P524" s="34"/>
      <c r="Q524" s="34"/>
      <c r="R524" s="34"/>
      <c r="S524" s="24"/>
      <c r="T524" s="24"/>
      <c r="U524" s="34"/>
      <c r="V524" s="8"/>
    </row>
    <row r="525" spans="6:22" x14ac:dyDescent="0.25">
      <c r="F525" s="22"/>
      <c r="G525" s="24"/>
      <c r="H525" s="24"/>
      <c r="I525" s="13"/>
      <c r="J525" s="32"/>
      <c r="K525" s="34"/>
      <c r="L525" s="34"/>
      <c r="M525" s="34"/>
      <c r="N525" s="34"/>
      <c r="O525" s="34"/>
      <c r="P525" s="34"/>
      <c r="Q525" s="34"/>
      <c r="R525" s="34"/>
      <c r="S525" s="24"/>
      <c r="T525" s="24"/>
      <c r="U525" s="34"/>
      <c r="V525" s="8"/>
    </row>
    <row r="526" spans="6:22" x14ac:dyDescent="0.25">
      <c r="F526" s="22"/>
      <c r="G526" s="24"/>
      <c r="H526" s="24"/>
      <c r="I526" s="13"/>
      <c r="J526" s="32"/>
      <c r="K526" s="34"/>
      <c r="L526" s="34"/>
      <c r="M526" s="34"/>
      <c r="N526" s="34"/>
      <c r="O526" s="34"/>
      <c r="P526" s="34"/>
      <c r="Q526" s="34"/>
      <c r="R526" s="34"/>
      <c r="S526" s="24"/>
      <c r="T526" s="24"/>
      <c r="U526" s="34"/>
      <c r="V526" s="8"/>
    </row>
    <row r="527" spans="6:22" x14ac:dyDescent="0.25">
      <c r="F527" s="22"/>
      <c r="G527" s="24"/>
      <c r="H527" s="24"/>
      <c r="I527" s="13"/>
      <c r="J527" s="32"/>
      <c r="K527" s="34"/>
      <c r="L527" s="34"/>
      <c r="M527" s="34"/>
      <c r="N527" s="34"/>
      <c r="O527" s="34"/>
      <c r="P527" s="34"/>
      <c r="Q527" s="34"/>
      <c r="R527" s="34"/>
      <c r="S527" s="24"/>
      <c r="T527" s="24"/>
      <c r="U527" s="34"/>
      <c r="V527" s="8"/>
    </row>
    <row r="528" spans="6:22" x14ac:dyDescent="0.25">
      <c r="F528" s="22"/>
      <c r="G528" s="24"/>
      <c r="H528" s="24"/>
      <c r="I528" s="13"/>
      <c r="J528" s="32"/>
      <c r="K528" s="34"/>
      <c r="L528" s="34"/>
      <c r="M528" s="34"/>
      <c r="N528" s="34"/>
      <c r="O528" s="34"/>
      <c r="P528" s="34"/>
      <c r="Q528" s="34"/>
      <c r="R528" s="34"/>
      <c r="S528" s="24"/>
      <c r="T528" s="24"/>
      <c r="U528" s="34"/>
      <c r="V528" s="8"/>
    </row>
    <row r="529" spans="6:22" x14ac:dyDescent="0.25">
      <c r="F529" s="22"/>
      <c r="G529" s="24"/>
      <c r="H529" s="24"/>
      <c r="I529" s="13"/>
      <c r="J529" s="32"/>
      <c r="K529" s="34"/>
      <c r="L529" s="34"/>
      <c r="M529" s="34"/>
      <c r="N529" s="34"/>
      <c r="O529" s="34"/>
      <c r="P529" s="34"/>
      <c r="Q529" s="34"/>
      <c r="R529" s="34"/>
      <c r="S529" s="24"/>
      <c r="T529" s="24"/>
      <c r="U529" s="34"/>
      <c r="V529" s="8"/>
    </row>
    <row r="530" spans="6:22" x14ac:dyDescent="0.25">
      <c r="F530" s="22"/>
      <c r="G530" s="24"/>
      <c r="H530" s="24"/>
      <c r="I530" s="13"/>
      <c r="J530" s="32"/>
      <c r="K530" s="34"/>
      <c r="L530" s="34"/>
      <c r="M530" s="34"/>
      <c r="N530" s="34"/>
      <c r="O530" s="34"/>
      <c r="P530" s="34"/>
      <c r="Q530" s="34"/>
      <c r="R530" s="34"/>
      <c r="S530" s="24"/>
      <c r="T530" s="24"/>
      <c r="U530" s="34"/>
      <c r="V530" s="8"/>
    </row>
    <row r="531" spans="6:22" x14ac:dyDescent="0.25">
      <c r="F531" s="22"/>
      <c r="G531" s="24"/>
      <c r="H531" s="24"/>
      <c r="I531" s="13"/>
      <c r="J531" s="32"/>
      <c r="K531" s="34"/>
      <c r="L531" s="34"/>
      <c r="M531" s="34"/>
      <c r="N531" s="34"/>
      <c r="O531" s="34"/>
      <c r="P531" s="34"/>
      <c r="Q531" s="34"/>
      <c r="R531" s="34"/>
      <c r="S531" s="24"/>
      <c r="T531" s="24"/>
      <c r="U531" s="34"/>
      <c r="V531" s="8"/>
    </row>
    <row r="532" spans="6:22" x14ac:dyDescent="0.25">
      <c r="F532" s="22"/>
      <c r="G532" s="24"/>
      <c r="H532" s="24"/>
      <c r="I532" s="13"/>
      <c r="J532" s="32"/>
      <c r="K532" s="34"/>
      <c r="L532" s="34"/>
      <c r="M532" s="34"/>
      <c r="N532" s="34"/>
      <c r="O532" s="34"/>
      <c r="P532" s="34"/>
      <c r="Q532" s="34"/>
      <c r="R532" s="34"/>
      <c r="S532" s="24"/>
      <c r="T532" s="24"/>
      <c r="U532" s="34"/>
      <c r="V532" s="8"/>
    </row>
    <row r="533" spans="6:22" x14ac:dyDescent="0.25">
      <c r="F533" s="22"/>
      <c r="G533" s="24"/>
      <c r="H533" s="24"/>
      <c r="I533" s="13"/>
      <c r="J533" s="32"/>
      <c r="K533" s="34"/>
      <c r="L533" s="34"/>
      <c r="M533" s="34"/>
      <c r="N533" s="34"/>
      <c r="O533" s="34"/>
      <c r="P533" s="34"/>
      <c r="Q533" s="34"/>
      <c r="R533" s="34"/>
      <c r="S533" s="24"/>
      <c r="T533" s="24"/>
      <c r="U533" s="34"/>
      <c r="V533" s="8"/>
    </row>
    <row r="534" spans="6:22" x14ac:dyDescent="0.25">
      <c r="F534" s="22"/>
      <c r="G534" s="24"/>
      <c r="H534" s="24"/>
      <c r="I534" s="13"/>
      <c r="J534" s="32"/>
      <c r="K534" s="34"/>
      <c r="L534" s="34"/>
      <c r="M534" s="34"/>
      <c r="N534" s="34"/>
      <c r="O534" s="34"/>
      <c r="P534" s="34"/>
      <c r="Q534" s="34"/>
      <c r="R534" s="34"/>
      <c r="S534" s="24"/>
      <c r="T534" s="24"/>
      <c r="U534" s="34"/>
      <c r="V534" s="8"/>
    </row>
    <row r="535" spans="6:22" x14ac:dyDescent="0.25">
      <c r="F535" s="22"/>
      <c r="G535" s="24"/>
      <c r="H535" s="24"/>
      <c r="I535" s="13"/>
      <c r="J535" s="32"/>
      <c r="K535" s="34"/>
      <c r="L535" s="34"/>
      <c r="M535" s="34"/>
      <c r="N535" s="34"/>
      <c r="O535" s="34"/>
      <c r="P535" s="34"/>
      <c r="Q535" s="34"/>
      <c r="R535" s="34"/>
      <c r="S535" s="24"/>
      <c r="T535" s="24"/>
      <c r="U535" s="34"/>
      <c r="V535" s="8"/>
    </row>
    <row r="536" spans="6:22" x14ac:dyDescent="0.25">
      <c r="F536" s="22"/>
      <c r="G536" s="24"/>
      <c r="H536" s="24"/>
      <c r="I536" s="13"/>
      <c r="J536" s="32"/>
      <c r="K536" s="34"/>
      <c r="L536" s="34"/>
      <c r="M536" s="34"/>
      <c r="N536" s="34"/>
      <c r="O536" s="34"/>
      <c r="P536" s="34"/>
      <c r="Q536" s="34"/>
      <c r="R536" s="34"/>
      <c r="S536" s="24"/>
      <c r="T536" s="24"/>
      <c r="U536" s="34"/>
      <c r="V536" s="8"/>
    </row>
    <row r="537" spans="6:22" x14ac:dyDescent="0.25">
      <c r="F537" s="22"/>
      <c r="G537" s="24"/>
      <c r="H537" s="24"/>
      <c r="I537" s="13"/>
      <c r="J537" s="32"/>
      <c r="K537" s="34"/>
      <c r="L537" s="34"/>
      <c r="M537" s="34"/>
      <c r="N537" s="34"/>
      <c r="O537" s="34"/>
      <c r="P537" s="34"/>
      <c r="Q537" s="34"/>
      <c r="R537" s="34"/>
      <c r="S537" s="24"/>
      <c r="T537" s="24"/>
      <c r="U537" s="34"/>
      <c r="V537" s="8"/>
    </row>
    <row r="538" spans="6:22" x14ac:dyDescent="0.25">
      <c r="F538" s="22"/>
      <c r="G538" s="24"/>
      <c r="H538" s="24"/>
      <c r="I538" s="13"/>
      <c r="J538" s="32"/>
      <c r="K538" s="34"/>
      <c r="L538" s="34"/>
      <c r="M538" s="34"/>
      <c r="N538" s="34"/>
      <c r="O538" s="34"/>
      <c r="P538" s="34"/>
      <c r="Q538" s="34"/>
      <c r="R538" s="34"/>
      <c r="S538" s="24"/>
      <c r="T538" s="24"/>
      <c r="U538" s="34"/>
      <c r="V538" s="8"/>
    </row>
    <row r="539" spans="6:22" x14ac:dyDescent="0.25">
      <c r="F539" s="22"/>
      <c r="G539" s="24"/>
      <c r="H539" s="24"/>
      <c r="I539" s="13"/>
      <c r="J539" s="32"/>
      <c r="K539" s="34"/>
      <c r="L539" s="34"/>
      <c r="M539" s="34"/>
      <c r="N539" s="34"/>
      <c r="O539" s="34"/>
      <c r="P539" s="34"/>
      <c r="Q539" s="34"/>
      <c r="R539" s="34"/>
      <c r="S539" s="24"/>
      <c r="T539" s="24"/>
      <c r="U539" s="34"/>
      <c r="V539" s="8"/>
    </row>
    <row r="540" spans="6:22" x14ac:dyDescent="0.25">
      <c r="F540" s="22"/>
      <c r="G540" s="24"/>
      <c r="H540" s="24"/>
      <c r="I540" s="13"/>
      <c r="J540" s="32"/>
      <c r="K540" s="34"/>
      <c r="L540" s="34"/>
      <c r="M540" s="34"/>
      <c r="N540" s="34"/>
      <c r="O540" s="34"/>
      <c r="P540" s="34"/>
      <c r="Q540" s="34"/>
      <c r="R540" s="34"/>
      <c r="S540" s="24"/>
      <c r="T540" s="24"/>
      <c r="U540" s="34"/>
      <c r="V540" s="8"/>
    </row>
    <row r="541" spans="6:22" x14ac:dyDescent="0.25">
      <c r="F541" s="22"/>
      <c r="G541" s="24"/>
      <c r="H541" s="24"/>
      <c r="I541" s="13"/>
      <c r="J541" s="32"/>
      <c r="K541" s="34"/>
      <c r="L541" s="34"/>
      <c r="M541" s="34"/>
      <c r="N541" s="34"/>
      <c r="O541" s="34"/>
      <c r="P541" s="34"/>
      <c r="Q541" s="34"/>
      <c r="R541" s="34"/>
      <c r="S541" s="24"/>
      <c r="T541" s="24"/>
      <c r="U541" s="34"/>
      <c r="V541" s="8"/>
    </row>
    <row r="542" spans="6:22" x14ac:dyDescent="0.25">
      <c r="F542" s="22"/>
      <c r="G542" s="24"/>
      <c r="H542" s="24"/>
      <c r="I542" s="13"/>
      <c r="J542" s="32"/>
      <c r="K542" s="34"/>
      <c r="L542" s="34"/>
      <c r="M542" s="34"/>
      <c r="N542" s="34"/>
      <c r="O542" s="34"/>
      <c r="P542" s="34"/>
      <c r="Q542" s="34"/>
      <c r="R542" s="34"/>
      <c r="S542" s="24"/>
      <c r="T542" s="24"/>
      <c r="U542" s="34"/>
      <c r="V542" s="8"/>
    </row>
    <row r="543" spans="6:22" x14ac:dyDescent="0.25">
      <c r="F543" s="22"/>
      <c r="G543" s="24"/>
      <c r="H543" s="24"/>
      <c r="I543" s="13"/>
      <c r="J543" s="32"/>
      <c r="K543" s="34"/>
      <c r="L543" s="34"/>
      <c r="M543" s="34"/>
      <c r="N543" s="34"/>
      <c r="O543" s="34"/>
      <c r="P543" s="34"/>
      <c r="Q543" s="34"/>
      <c r="R543" s="34"/>
      <c r="S543" s="24"/>
      <c r="T543" s="24"/>
      <c r="U543" s="34"/>
      <c r="V543" s="8"/>
    </row>
    <row r="544" spans="6:22" x14ac:dyDescent="0.25">
      <c r="F544" s="22"/>
      <c r="G544" s="24"/>
      <c r="H544" s="24"/>
      <c r="I544" s="13"/>
      <c r="J544" s="32"/>
      <c r="K544" s="34"/>
      <c r="L544" s="34"/>
      <c r="M544" s="34"/>
      <c r="N544" s="34"/>
      <c r="O544" s="34"/>
      <c r="P544" s="34"/>
      <c r="Q544" s="34"/>
      <c r="R544" s="34"/>
      <c r="S544" s="24"/>
      <c r="T544" s="24"/>
      <c r="U544" s="34"/>
      <c r="V544" s="8"/>
    </row>
    <row r="545" spans="6:22" x14ac:dyDescent="0.25">
      <c r="F545" s="22"/>
      <c r="G545" s="24"/>
      <c r="H545" s="24"/>
      <c r="I545" s="13"/>
      <c r="J545" s="32"/>
      <c r="K545" s="34"/>
      <c r="L545" s="34"/>
      <c r="M545" s="34"/>
      <c r="N545" s="34"/>
      <c r="O545" s="34"/>
      <c r="P545" s="34"/>
      <c r="Q545" s="34"/>
      <c r="R545" s="34"/>
      <c r="S545" s="24"/>
      <c r="T545" s="24"/>
      <c r="U545" s="34"/>
      <c r="V545" s="8"/>
    </row>
    <row r="546" spans="6:22" x14ac:dyDescent="0.25">
      <c r="F546" s="22"/>
      <c r="G546" s="24"/>
      <c r="H546" s="24"/>
      <c r="I546" s="13"/>
      <c r="J546" s="32"/>
      <c r="K546" s="34"/>
      <c r="L546" s="34"/>
      <c r="M546" s="34"/>
      <c r="N546" s="34"/>
      <c r="O546" s="34"/>
      <c r="P546" s="34"/>
      <c r="Q546" s="34"/>
      <c r="R546" s="34"/>
      <c r="S546" s="24"/>
      <c r="T546" s="24"/>
      <c r="U546" s="34"/>
      <c r="V546" s="8"/>
    </row>
    <row r="547" spans="6:22" x14ac:dyDescent="0.25">
      <c r="F547" s="22"/>
      <c r="G547" s="24"/>
      <c r="H547" s="24"/>
      <c r="I547" s="13"/>
      <c r="J547" s="32"/>
      <c r="K547" s="34"/>
      <c r="L547" s="34"/>
      <c r="M547" s="34"/>
      <c r="N547" s="34"/>
      <c r="O547" s="34"/>
      <c r="P547" s="34"/>
      <c r="Q547" s="34"/>
      <c r="R547" s="34"/>
      <c r="S547" s="24"/>
      <c r="T547" s="24"/>
      <c r="U547" s="34"/>
      <c r="V547" s="8"/>
    </row>
    <row r="548" spans="6:22" x14ac:dyDescent="0.25">
      <c r="F548" s="22"/>
      <c r="G548" s="24"/>
      <c r="H548" s="24"/>
      <c r="I548" s="13"/>
      <c r="J548" s="32"/>
      <c r="K548" s="34"/>
      <c r="L548" s="34"/>
      <c r="M548" s="34"/>
      <c r="N548" s="34"/>
      <c r="O548" s="34"/>
      <c r="P548" s="34"/>
      <c r="Q548" s="34"/>
      <c r="R548" s="34"/>
      <c r="S548" s="24"/>
      <c r="T548" s="24"/>
      <c r="U548" s="34"/>
      <c r="V548" s="8"/>
    </row>
    <row r="549" spans="6:22" x14ac:dyDescent="0.25">
      <c r="F549" s="22"/>
      <c r="G549" s="24"/>
      <c r="H549" s="24"/>
      <c r="I549" s="13"/>
      <c r="J549" s="32"/>
      <c r="K549" s="34"/>
      <c r="L549" s="34"/>
      <c r="M549" s="34"/>
      <c r="N549" s="34"/>
      <c r="O549" s="34"/>
      <c r="P549" s="34"/>
      <c r="Q549" s="34"/>
      <c r="R549" s="34"/>
      <c r="S549" s="24"/>
      <c r="T549" s="24"/>
      <c r="U549" s="34"/>
      <c r="V549" s="8"/>
    </row>
    <row r="550" spans="6:22" x14ac:dyDescent="0.25">
      <c r="F550" s="22"/>
      <c r="G550" s="24"/>
      <c r="H550" s="24"/>
      <c r="I550" s="13"/>
      <c r="J550" s="32"/>
      <c r="K550" s="34"/>
      <c r="L550" s="34"/>
      <c r="M550" s="34"/>
      <c r="N550" s="34"/>
      <c r="O550" s="34"/>
      <c r="P550" s="34"/>
      <c r="Q550" s="34"/>
      <c r="R550" s="34"/>
      <c r="S550" s="24"/>
      <c r="T550" s="24"/>
      <c r="U550" s="34"/>
      <c r="V550" s="8"/>
    </row>
    <row r="551" spans="6:22" x14ac:dyDescent="0.25">
      <c r="F551" s="22"/>
      <c r="G551" s="24"/>
      <c r="H551" s="24"/>
      <c r="I551" s="13"/>
      <c r="J551" s="32"/>
      <c r="K551" s="34"/>
      <c r="L551" s="34"/>
      <c r="M551" s="34"/>
      <c r="N551" s="34"/>
      <c r="O551" s="34"/>
      <c r="P551" s="34"/>
      <c r="Q551" s="34"/>
      <c r="R551" s="34"/>
      <c r="S551" s="24"/>
      <c r="T551" s="24"/>
      <c r="U551" s="34"/>
      <c r="V551" s="8"/>
    </row>
    <row r="552" spans="6:22" x14ac:dyDescent="0.25">
      <c r="F552" s="22"/>
      <c r="G552" s="24"/>
      <c r="H552" s="24"/>
      <c r="I552" s="13"/>
      <c r="J552" s="32"/>
      <c r="K552" s="34"/>
      <c r="L552" s="34"/>
      <c r="M552" s="34"/>
      <c r="N552" s="34"/>
      <c r="O552" s="34"/>
      <c r="P552" s="34"/>
      <c r="Q552" s="34"/>
      <c r="R552" s="34"/>
      <c r="S552" s="24"/>
      <c r="T552" s="24"/>
      <c r="U552" s="34"/>
      <c r="V552" s="8"/>
    </row>
    <row r="553" spans="6:22" x14ac:dyDescent="0.25">
      <c r="F553" s="22"/>
      <c r="G553" s="24"/>
      <c r="H553" s="24"/>
      <c r="I553" s="13"/>
      <c r="J553" s="32"/>
      <c r="K553" s="34"/>
      <c r="L553" s="34"/>
      <c r="M553" s="34"/>
      <c r="N553" s="34"/>
      <c r="O553" s="34"/>
      <c r="P553" s="34"/>
      <c r="Q553" s="34"/>
      <c r="R553" s="34"/>
      <c r="S553" s="24"/>
      <c r="T553" s="24"/>
      <c r="U553" s="34"/>
      <c r="V553" s="8"/>
    </row>
    <row r="554" spans="6:22" x14ac:dyDescent="0.25">
      <c r="F554" s="22"/>
      <c r="G554" s="24"/>
      <c r="H554" s="24"/>
      <c r="I554" s="13"/>
      <c r="J554" s="32"/>
      <c r="K554" s="34"/>
      <c r="L554" s="34"/>
      <c r="M554" s="34"/>
      <c r="N554" s="34"/>
      <c r="O554" s="34"/>
      <c r="P554" s="34"/>
      <c r="Q554" s="34"/>
      <c r="R554" s="34"/>
      <c r="S554" s="24"/>
      <c r="T554" s="24"/>
      <c r="U554" s="34"/>
      <c r="V554" s="8"/>
    </row>
    <row r="555" spans="6:22" x14ac:dyDescent="0.25">
      <c r="F555" s="22"/>
      <c r="G555" s="24"/>
      <c r="H555" s="24"/>
      <c r="I555" s="13"/>
      <c r="J555" s="32"/>
      <c r="K555" s="34"/>
      <c r="L555" s="34"/>
      <c r="M555" s="34"/>
      <c r="N555" s="34"/>
      <c r="O555" s="34"/>
      <c r="P555" s="34"/>
      <c r="Q555" s="34"/>
      <c r="R555" s="34"/>
      <c r="S555" s="24"/>
      <c r="T555" s="24"/>
      <c r="U555" s="34"/>
      <c r="V555" s="8"/>
    </row>
    <row r="556" spans="6:22" x14ac:dyDescent="0.25">
      <c r="F556" s="22"/>
      <c r="G556" s="24"/>
      <c r="H556" s="24"/>
      <c r="I556" s="13"/>
      <c r="J556" s="32"/>
      <c r="K556" s="34"/>
      <c r="L556" s="34"/>
      <c r="M556" s="34"/>
      <c r="N556" s="34"/>
      <c r="O556" s="34"/>
      <c r="P556" s="34"/>
      <c r="Q556" s="34"/>
      <c r="R556" s="34"/>
      <c r="S556" s="24"/>
      <c r="T556" s="24"/>
      <c r="U556" s="34"/>
      <c r="V556" s="8"/>
    </row>
    <row r="557" spans="6:22" x14ac:dyDescent="0.25">
      <c r="F557" s="22"/>
      <c r="G557" s="24"/>
      <c r="H557" s="24"/>
      <c r="I557" s="13"/>
      <c r="J557" s="32"/>
      <c r="K557" s="34"/>
      <c r="L557" s="34"/>
      <c r="M557" s="34"/>
      <c r="N557" s="34"/>
      <c r="O557" s="34"/>
      <c r="P557" s="34"/>
      <c r="Q557" s="34"/>
      <c r="R557" s="34"/>
      <c r="S557" s="24"/>
      <c r="T557" s="24"/>
      <c r="U557" s="34"/>
      <c r="V557" s="8"/>
    </row>
    <row r="558" spans="6:22" x14ac:dyDescent="0.25">
      <c r="F558" s="22"/>
      <c r="G558" s="24"/>
      <c r="H558" s="24"/>
      <c r="I558" s="13"/>
      <c r="J558" s="32"/>
      <c r="K558" s="34"/>
      <c r="L558" s="34"/>
      <c r="M558" s="34"/>
      <c r="N558" s="34"/>
      <c r="O558" s="34"/>
      <c r="P558" s="34"/>
      <c r="Q558" s="34"/>
      <c r="R558" s="34"/>
      <c r="S558" s="24"/>
      <c r="T558" s="24"/>
      <c r="U558" s="34"/>
      <c r="V558" s="8"/>
    </row>
    <row r="559" spans="6:22" x14ac:dyDescent="0.25">
      <c r="F559" s="22"/>
      <c r="G559" s="24"/>
      <c r="H559" s="24"/>
      <c r="I559" s="13"/>
      <c r="J559" s="32"/>
      <c r="K559" s="34"/>
      <c r="L559" s="34"/>
      <c r="M559" s="34"/>
      <c r="N559" s="34"/>
      <c r="O559" s="34"/>
      <c r="P559" s="34"/>
      <c r="Q559" s="34"/>
      <c r="R559" s="34"/>
      <c r="S559" s="24"/>
      <c r="T559" s="24"/>
      <c r="U559" s="34"/>
      <c r="V559" s="8"/>
    </row>
    <row r="560" spans="6:22" x14ac:dyDescent="0.25">
      <c r="F560" s="22"/>
      <c r="G560" s="24"/>
      <c r="H560" s="24"/>
      <c r="I560" s="13"/>
      <c r="J560" s="32"/>
      <c r="K560" s="34"/>
      <c r="L560" s="34"/>
      <c r="M560" s="34"/>
      <c r="N560" s="34"/>
      <c r="O560" s="34"/>
      <c r="P560" s="34"/>
      <c r="Q560" s="34"/>
      <c r="R560" s="34"/>
      <c r="S560" s="24"/>
      <c r="T560" s="24"/>
      <c r="U560" s="34"/>
      <c r="V560" s="8"/>
    </row>
    <row r="561" spans="6:22" x14ac:dyDescent="0.25">
      <c r="F561" s="22"/>
      <c r="G561" s="24"/>
      <c r="H561" s="24"/>
      <c r="I561" s="13"/>
      <c r="J561" s="32"/>
      <c r="K561" s="34"/>
      <c r="L561" s="34"/>
      <c r="M561" s="34"/>
      <c r="N561" s="34"/>
      <c r="O561" s="34"/>
      <c r="P561" s="34"/>
      <c r="Q561" s="34"/>
      <c r="R561" s="34"/>
      <c r="S561" s="24"/>
      <c r="T561" s="24"/>
      <c r="U561" s="34"/>
      <c r="V561" s="8"/>
    </row>
    <row r="562" spans="6:22" x14ac:dyDescent="0.25">
      <c r="F562" s="22"/>
      <c r="G562" s="24"/>
      <c r="H562" s="24"/>
      <c r="I562" s="13"/>
      <c r="J562" s="32"/>
      <c r="K562" s="34"/>
      <c r="L562" s="34"/>
      <c r="M562" s="34"/>
      <c r="N562" s="34"/>
      <c r="O562" s="34"/>
      <c r="P562" s="34"/>
      <c r="Q562" s="34"/>
      <c r="R562" s="34"/>
      <c r="S562" s="24"/>
      <c r="T562" s="24"/>
      <c r="U562" s="34"/>
      <c r="V562" s="8"/>
    </row>
    <row r="563" spans="6:22" x14ac:dyDescent="0.25">
      <c r="F563" s="22"/>
      <c r="G563" s="24"/>
      <c r="H563" s="24"/>
      <c r="I563" s="13"/>
      <c r="J563" s="32"/>
      <c r="K563" s="34"/>
      <c r="L563" s="34"/>
      <c r="M563" s="34"/>
      <c r="N563" s="34"/>
      <c r="O563" s="34"/>
      <c r="P563" s="34"/>
      <c r="Q563" s="34"/>
      <c r="R563" s="34"/>
      <c r="S563" s="24"/>
      <c r="T563" s="24"/>
      <c r="U563" s="34"/>
      <c r="V563" s="8"/>
    </row>
    <row r="564" spans="6:22" x14ac:dyDescent="0.25">
      <c r="F564" s="22"/>
      <c r="G564" s="24"/>
      <c r="H564" s="24"/>
      <c r="I564" s="13"/>
      <c r="J564" s="32"/>
      <c r="K564" s="34"/>
      <c r="L564" s="34"/>
      <c r="M564" s="34"/>
      <c r="N564" s="34"/>
      <c r="O564" s="34"/>
      <c r="P564" s="34"/>
      <c r="Q564" s="34"/>
      <c r="R564" s="34"/>
      <c r="S564" s="24"/>
      <c r="T564" s="24"/>
      <c r="U564" s="34"/>
      <c r="V564" s="8"/>
    </row>
    <row r="565" spans="6:22" x14ac:dyDescent="0.25">
      <c r="F565" s="22"/>
      <c r="G565" s="24"/>
      <c r="H565" s="24"/>
      <c r="I565" s="13"/>
      <c r="J565" s="32"/>
      <c r="K565" s="34"/>
      <c r="L565" s="34"/>
      <c r="M565" s="34"/>
      <c r="N565" s="34"/>
      <c r="O565" s="34"/>
      <c r="P565" s="34"/>
      <c r="Q565" s="34"/>
      <c r="R565" s="34"/>
      <c r="S565" s="24"/>
      <c r="T565" s="24"/>
      <c r="U565" s="34"/>
      <c r="V565" s="8"/>
    </row>
    <row r="566" spans="6:22" x14ac:dyDescent="0.25">
      <c r="F566" s="22"/>
      <c r="G566" s="24"/>
      <c r="H566" s="24"/>
      <c r="I566" s="13"/>
      <c r="J566" s="32"/>
      <c r="K566" s="34"/>
      <c r="L566" s="34"/>
      <c r="M566" s="34"/>
      <c r="N566" s="34"/>
      <c r="O566" s="34"/>
      <c r="P566" s="34"/>
      <c r="Q566" s="34"/>
      <c r="R566" s="34"/>
      <c r="S566" s="24"/>
      <c r="T566" s="24"/>
      <c r="U566" s="34"/>
      <c r="V566" s="8"/>
    </row>
    <row r="567" spans="6:22" x14ac:dyDescent="0.25">
      <c r="F567" s="22"/>
      <c r="G567" s="24"/>
      <c r="H567" s="24"/>
      <c r="I567" s="13"/>
      <c r="J567" s="32"/>
      <c r="K567" s="34"/>
      <c r="L567" s="34"/>
      <c r="M567" s="34"/>
      <c r="N567" s="34"/>
      <c r="O567" s="34"/>
      <c r="P567" s="34"/>
      <c r="Q567" s="34"/>
      <c r="R567" s="34"/>
      <c r="S567" s="24"/>
      <c r="T567" s="24"/>
      <c r="U567" s="34"/>
      <c r="V567" s="8"/>
    </row>
    <row r="568" spans="6:22" x14ac:dyDescent="0.25">
      <c r="F568" s="22"/>
      <c r="G568" s="24"/>
      <c r="H568" s="24"/>
      <c r="I568" s="13"/>
      <c r="J568" s="32"/>
      <c r="K568" s="34"/>
      <c r="L568" s="34"/>
      <c r="M568" s="34"/>
      <c r="N568" s="34"/>
      <c r="O568" s="34"/>
      <c r="P568" s="34"/>
      <c r="Q568" s="34"/>
      <c r="R568" s="34"/>
      <c r="S568" s="24"/>
      <c r="T568" s="24"/>
      <c r="U568" s="34"/>
      <c r="V568" s="8"/>
    </row>
    <row r="569" spans="6:22" x14ac:dyDescent="0.25">
      <c r="F569" s="22"/>
      <c r="G569" s="24"/>
      <c r="H569" s="24"/>
      <c r="I569" s="13"/>
      <c r="J569" s="32"/>
      <c r="K569" s="34"/>
      <c r="L569" s="34"/>
      <c r="M569" s="34"/>
      <c r="N569" s="34"/>
      <c r="O569" s="34"/>
      <c r="P569" s="34"/>
      <c r="Q569" s="34"/>
      <c r="R569" s="34"/>
      <c r="S569" s="24"/>
      <c r="T569" s="24"/>
      <c r="U569" s="34"/>
      <c r="V569" s="8"/>
    </row>
    <row r="570" spans="6:22" x14ac:dyDescent="0.25">
      <c r="F570" s="22"/>
      <c r="G570" s="24"/>
      <c r="H570" s="24"/>
      <c r="I570" s="13"/>
      <c r="J570" s="32"/>
      <c r="K570" s="34"/>
      <c r="L570" s="34"/>
      <c r="M570" s="34"/>
      <c r="N570" s="34"/>
      <c r="O570" s="34"/>
      <c r="P570" s="34"/>
      <c r="Q570" s="34"/>
      <c r="R570" s="34"/>
      <c r="S570" s="24"/>
      <c r="T570" s="24"/>
      <c r="U570" s="34"/>
      <c r="V570" s="8"/>
    </row>
    <row r="571" spans="6:22" x14ac:dyDescent="0.25">
      <c r="F571" s="22"/>
      <c r="G571" s="24"/>
      <c r="H571" s="24"/>
      <c r="I571" s="13"/>
      <c r="J571" s="32"/>
      <c r="K571" s="34"/>
      <c r="L571" s="34"/>
      <c r="M571" s="34"/>
      <c r="N571" s="34"/>
      <c r="O571" s="34"/>
      <c r="P571" s="34"/>
      <c r="Q571" s="34"/>
      <c r="R571" s="34"/>
      <c r="S571" s="24"/>
      <c r="T571" s="24"/>
      <c r="U571" s="34"/>
      <c r="V571" s="8"/>
    </row>
    <row r="572" spans="6:22" x14ac:dyDescent="0.25">
      <c r="F572" s="22"/>
      <c r="G572" s="24"/>
      <c r="H572" s="24"/>
      <c r="I572" s="13"/>
      <c r="J572" s="32"/>
      <c r="K572" s="34"/>
      <c r="L572" s="34"/>
      <c r="M572" s="34"/>
      <c r="N572" s="34"/>
      <c r="O572" s="34"/>
      <c r="P572" s="34"/>
      <c r="Q572" s="34"/>
      <c r="R572" s="34"/>
      <c r="S572" s="24"/>
      <c r="T572" s="24"/>
      <c r="U572" s="34"/>
      <c r="V572" s="8"/>
    </row>
    <row r="573" spans="6:22" x14ac:dyDescent="0.25">
      <c r="F573" s="22"/>
      <c r="G573" s="24"/>
      <c r="H573" s="24"/>
      <c r="I573" s="13"/>
      <c r="J573" s="32"/>
      <c r="K573" s="34"/>
      <c r="L573" s="34"/>
      <c r="M573" s="34"/>
      <c r="N573" s="34"/>
      <c r="O573" s="34"/>
      <c r="P573" s="34"/>
      <c r="Q573" s="34"/>
      <c r="R573" s="34"/>
      <c r="S573" s="24"/>
      <c r="T573" s="24"/>
      <c r="U573" s="34"/>
      <c r="V573" s="8"/>
    </row>
    <row r="574" spans="6:22" x14ac:dyDescent="0.25">
      <c r="F574" s="22"/>
      <c r="G574" s="24"/>
      <c r="H574" s="24"/>
      <c r="I574" s="13"/>
      <c r="J574" s="32"/>
      <c r="K574" s="34"/>
      <c r="L574" s="34"/>
      <c r="M574" s="34"/>
      <c r="N574" s="34"/>
      <c r="O574" s="34"/>
      <c r="P574" s="34"/>
      <c r="Q574" s="34"/>
      <c r="R574" s="34"/>
      <c r="S574" s="24"/>
      <c r="T574" s="24"/>
      <c r="U574" s="34"/>
      <c r="V574" s="8"/>
    </row>
    <row r="575" spans="6:22" x14ac:dyDescent="0.25">
      <c r="F575" s="22"/>
      <c r="G575" s="24"/>
      <c r="H575" s="24"/>
      <c r="I575" s="13"/>
      <c r="J575" s="32"/>
      <c r="K575" s="34"/>
      <c r="L575" s="34"/>
      <c r="M575" s="34"/>
      <c r="N575" s="34"/>
      <c r="O575" s="34"/>
      <c r="P575" s="34"/>
      <c r="Q575" s="34"/>
      <c r="R575" s="34"/>
      <c r="S575" s="24"/>
      <c r="T575" s="24"/>
      <c r="U575" s="34"/>
      <c r="V575" s="8"/>
    </row>
    <row r="576" spans="6:22" x14ac:dyDescent="0.25">
      <c r="F576" s="22"/>
      <c r="G576" s="24"/>
      <c r="H576" s="24"/>
      <c r="I576" s="13"/>
      <c r="J576" s="32"/>
      <c r="K576" s="34"/>
      <c r="L576" s="34"/>
      <c r="M576" s="34"/>
      <c r="N576" s="34"/>
      <c r="O576" s="34"/>
      <c r="P576" s="34"/>
      <c r="Q576" s="34"/>
      <c r="R576" s="34"/>
      <c r="S576" s="24"/>
      <c r="T576" s="24"/>
      <c r="U576" s="34"/>
      <c r="V576" s="8"/>
    </row>
    <row r="577" spans="6:22" x14ac:dyDescent="0.25">
      <c r="F577" s="22"/>
      <c r="G577" s="24"/>
      <c r="H577" s="24"/>
      <c r="I577" s="13"/>
      <c r="J577" s="32"/>
      <c r="K577" s="34"/>
      <c r="L577" s="34"/>
      <c r="M577" s="34"/>
      <c r="N577" s="34"/>
      <c r="O577" s="34"/>
      <c r="P577" s="34"/>
      <c r="Q577" s="34"/>
      <c r="R577" s="34"/>
      <c r="S577" s="24"/>
      <c r="T577" s="24"/>
      <c r="U577" s="34"/>
      <c r="V577" s="8"/>
    </row>
    <row r="578" spans="6:22" x14ac:dyDescent="0.25">
      <c r="F578" s="22"/>
      <c r="G578" s="24"/>
      <c r="H578" s="24"/>
      <c r="I578" s="13"/>
      <c r="J578" s="32"/>
      <c r="K578" s="34"/>
      <c r="L578" s="34"/>
      <c r="M578" s="34"/>
      <c r="N578" s="34"/>
      <c r="O578" s="34"/>
      <c r="P578" s="34"/>
      <c r="Q578" s="34"/>
      <c r="R578" s="34"/>
      <c r="S578" s="24"/>
      <c r="T578" s="24"/>
      <c r="U578" s="34"/>
      <c r="V578" s="8"/>
    </row>
    <row r="579" spans="6:22" x14ac:dyDescent="0.25">
      <c r="F579" s="22"/>
      <c r="G579" s="24"/>
      <c r="H579" s="24"/>
      <c r="I579" s="13"/>
      <c r="J579" s="32"/>
      <c r="K579" s="34"/>
      <c r="L579" s="34"/>
      <c r="M579" s="34"/>
      <c r="N579" s="34"/>
      <c r="O579" s="34"/>
      <c r="P579" s="34"/>
      <c r="Q579" s="34"/>
      <c r="R579" s="34"/>
      <c r="S579" s="24"/>
      <c r="T579" s="24"/>
      <c r="U579" s="34"/>
      <c r="V579" s="8"/>
    </row>
    <row r="580" spans="6:22" x14ac:dyDescent="0.25">
      <c r="F580" s="22"/>
      <c r="G580" s="24"/>
      <c r="H580" s="24"/>
      <c r="I580" s="13"/>
      <c r="J580" s="32"/>
      <c r="K580" s="34"/>
      <c r="L580" s="34"/>
      <c r="M580" s="34"/>
      <c r="N580" s="34"/>
      <c r="O580" s="34"/>
      <c r="P580" s="34"/>
      <c r="Q580" s="34"/>
      <c r="R580" s="34"/>
      <c r="S580" s="24"/>
      <c r="T580" s="24"/>
      <c r="U580" s="34"/>
      <c r="V580" s="8"/>
    </row>
    <row r="581" spans="6:22" x14ac:dyDescent="0.25">
      <c r="F581" s="22"/>
      <c r="G581" s="24"/>
      <c r="H581" s="24"/>
      <c r="I581" s="13"/>
      <c r="J581" s="32"/>
      <c r="K581" s="34"/>
      <c r="L581" s="34"/>
      <c r="M581" s="34"/>
      <c r="N581" s="34"/>
      <c r="O581" s="34"/>
      <c r="P581" s="34"/>
      <c r="Q581" s="34"/>
      <c r="R581" s="34"/>
      <c r="S581" s="24"/>
      <c r="T581" s="24"/>
      <c r="U581" s="34"/>
      <c r="V581" s="8"/>
    </row>
    <row r="582" spans="6:22" x14ac:dyDescent="0.25">
      <c r="F582" s="22"/>
      <c r="G582" s="24"/>
      <c r="H582" s="24"/>
      <c r="I582" s="13"/>
      <c r="J582" s="32"/>
      <c r="K582" s="34"/>
      <c r="L582" s="34"/>
      <c r="M582" s="34"/>
      <c r="N582" s="34"/>
      <c r="O582" s="34"/>
      <c r="P582" s="34"/>
      <c r="Q582" s="34"/>
      <c r="R582" s="34"/>
      <c r="S582" s="24"/>
      <c r="T582" s="24"/>
      <c r="U582" s="34"/>
      <c r="V582" s="8"/>
    </row>
    <row r="583" spans="6:22" x14ac:dyDescent="0.25">
      <c r="F583" s="22"/>
      <c r="G583" s="24"/>
      <c r="H583" s="24"/>
      <c r="I583" s="13"/>
      <c r="J583" s="32"/>
      <c r="K583" s="34"/>
      <c r="L583" s="34"/>
      <c r="M583" s="34"/>
      <c r="N583" s="34"/>
      <c r="O583" s="34"/>
      <c r="P583" s="34"/>
      <c r="Q583" s="34"/>
      <c r="R583" s="34"/>
      <c r="S583" s="24"/>
      <c r="T583" s="24"/>
      <c r="U583" s="34"/>
      <c r="V583" s="8"/>
    </row>
    <row r="584" spans="6:22" x14ac:dyDescent="0.25">
      <c r="F584" s="22"/>
      <c r="G584" s="24"/>
      <c r="H584" s="24"/>
      <c r="I584" s="13"/>
      <c r="J584" s="32"/>
      <c r="K584" s="34"/>
      <c r="L584" s="34"/>
      <c r="M584" s="34"/>
      <c r="N584" s="34"/>
      <c r="O584" s="34"/>
      <c r="P584" s="34"/>
      <c r="Q584" s="34"/>
      <c r="R584" s="34"/>
      <c r="S584" s="24"/>
      <c r="T584" s="24"/>
      <c r="U584" s="34"/>
      <c r="V584" s="8"/>
    </row>
    <row r="585" spans="6:22" x14ac:dyDescent="0.25">
      <c r="F585" s="22"/>
      <c r="G585" s="24"/>
      <c r="H585" s="24"/>
      <c r="I585" s="13"/>
      <c r="J585" s="32"/>
      <c r="K585" s="34"/>
      <c r="L585" s="34"/>
      <c r="M585" s="34"/>
      <c r="N585" s="34"/>
      <c r="O585" s="34"/>
      <c r="P585" s="34"/>
      <c r="Q585" s="34"/>
      <c r="R585" s="34"/>
      <c r="S585" s="24"/>
      <c r="T585" s="24"/>
      <c r="U585" s="34"/>
      <c r="V585" s="8"/>
    </row>
    <row r="586" spans="6:22" x14ac:dyDescent="0.25">
      <c r="F586" s="22"/>
      <c r="G586" s="24"/>
      <c r="H586" s="24"/>
      <c r="I586" s="13"/>
      <c r="J586" s="32"/>
      <c r="K586" s="34"/>
      <c r="L586" s="34"/>
      <c r="M586" s="34"/>
      <c r="N586" s="34"/>
      <c r="O586" s="34"/>
      <c r="P586" s="34"/>
      <c r="Q586" s="34"/>
      <c r="R586" s="34"/>
      <c r="S586" s="24"/>
      <c r="T586" s="24"/>
      <c r="U586" s="34"/>
      <c r="V586" s="8"/>
    </row>
    <row r="587" spans="6:22" x14ac:dyDescent="0.25">
      <c r="F587" s="22"/>
      <c r="G587" s="24"/>
      <c r="H587" s="24"/>
      <c r="I587" s="13"/>
      <c r="J587" s="32"/>
      <c r="K587" s="34"/>
      <c r="L587" s="34"/>
      <c r="M587" s="34"/>
      <c r="N587" s="34"/>
      <c r="O587" s="34"/>
      <c r="P587" s="34"/>
      <c r="Q587" s="34"/>
      <c r="R587" s="34"/>
      <c r="S587" s="24"/>
      <c r="T587" s="24"/>
      <c r="U587" s="34"/>
      <c r="V587" s="8"/>
    </row>
    <row r="588" spans="6:22" x14ac:dyDescent="0.25">
      <c r="F588" s="22"/>
      <c r="G588" s="24"/>
      <c r="H588" s="24"/>
      <c r="I588" s="13"/>
      <c r="J588" s="32"/>
      <c r="K588" s="34"/>
      <c r="L588" s="34"/>
      <c r="M588" s="34"/>
      <c r="N588" s="34"/>
      <c r="O588" s="34"/>
      <c r="P588" s="34"/>
      <c r="Q588" s="34"/>
      <c r="R588" s="34"/>
      <c r="S588" s="24"/>
      <c r="T588" s="24"/>
      <c r="U588" s="34"/>
      <c r="V588" s="8"/>
    </row>
    <row r="589" spans="6:22" x14ac:dyDescent="0.25">
      <c r="F589" s="22"/>
      <c r="G589" s="24"/>
      <c r="H589" s="24"/>
      <c r="I589" s="13"/>
      <c r="J589" s="32"/>
      <c r="K589" s="34"/>
      <c r="L589" s="34"/>
      <c r="M589" s="34"/>
      <c r="N589" s="34"/>
      <c r="O589" s="34"/>
      <c r="P589" s="34"/>
      <c r="Q589" s="34"/>
      <c r="R589" s="34"/>
      <c r="S589" s="24"/>
      <c r="T589" s="24"/>
      <c r="U589" s="34"/>
      <c r="V589" s="8"/>
    </row>
    <row r="590" spans="6:22" x14ac:dyDescent="0.25">
      <c r="F590" s="22"/>
      <c r="G590" s="24"/>
      <c r="H590" s="24"/>
      <c r="I590" s="13"/>
      <c r="J590" s="32"/>
      <c r="K590" s="34"/>
      <c r="L590" s="34"/>
      <c r="M590" s="34"/>
      <c r="N590" s="34"/>
      <c r="O590" s="34"/>
      <c r="P590" s="34"/>
      <c r="Q590" s="34"/>
      <c r="R590" s="34"/>
      <c r="S590" s="24"/>
      <c r="T590" s="24"/>
      <c r="U590" s="34"/>
      <c r="V590" s="8"/>
    </row>
    <row r="591" spans="6:22" x14ac:dyDescent="0.25">
      <c r="F591" s="22"/>
      <c r="G591" s="24"/>
      <c r="H591" s="24"/>
      <c r="I591" s="13"/>
      <c r="J591" s="32"/>
      <c r="K591" s="34"/>
      <c r="L591" s="34"/>
      <c r="M591" s="34"/>
      <c r="N591" s="34"/>
      <c r="O591" s="34"/>
      <c r="P591" s="34"/>
      <c r="Q591" s="34"/>
      <c r="R591" s="34"/>
      <c r="S591" s="24"/>
      <c r="T591" s="24"/>
      <c r="U591" s="34"/>
      <c r="V591" s="8"/>
    </row>
    <row r="592" spans="6:22" x14ac:dyDescent="0.25">
      <c r="F592" s="22"/>
      <c r="G592" s="24"/>
      <c r="H592" s="24"/>
      <c r="I592" s="13"/>
      <c r="J592" s="32"/>
      <c r="K592" s="34"/>
      <c r="L592" s="34"/>
      <c r="M592" s="34"/>
      <c r="N592" s="34"/>
      <c r="O592" s="34"/>
      <c r="P592" s="34"/>
      <c r="Q592" s="34"/>
      <c r="R592" s="34"/>
      <c r="S592" s="24"/>
      <c r="T592" s="24"/>
      <c r="U592" s="34"/>
      <c r="V592" s="8"/>
    </row>
    <row r="593" spans="6:22" x14ac:dyDescent="0.25">
      <c r="F593" s="22"/>
      <c r="G593" s="24"/>
      <c r="H593" s="24"/>
      <c r="I593" s="13"/>
      <c r="J593" s="32"/>
      <c r="K593" s="34"/>
      <c r="L593" s="34"/>
      <c r="M593" s="34"/>
      <c r="N593" s="34"/>
      <c r="O593" s="34"/>
      <c r="P593" s="34"/>
      <c r="Q593" s="34"/>
      <c r="R593" s="34"/>
      <c r="S593" s="24"/>
      <c r="T593" s="24"/>
      <c r="U593" s="34"/>
      <c r="V593" s="8"/>
    </row>
    <row r="594" spans="6:22" x14ac:dyDescent="0.25">
      <c r="F594" s="22"/>
      <c r="G594" s="24"/>
      <c r="H594" s="24"/>
      <c r="I594" s="13"/>
      <c r="J594" s="32"/>
      <c r="K594" s="34"/>
      <c r="L594" s="34"/>
      <c r="M594" s="34"/>
      <c r="N594" s="34"/>
      <c r="O594" s="34"/>
      <c r="P594" s="34"/>
      <c r="Q594" s="34"/>
      <c r="R594" s="34"/>
      <c r="S594" s="24"/>
      <c r="T594" s="24"/>
      <c r="U594" s="34"/>
      <c r="V594" s="8"/>
    </row>
    <row r="595" spans="6:22" x14ac:dyDescent="0.25">
      <c r="F595" s="22"/>
      <c r="G595" s="24"/>
      <c r="H595" s="24"/>
      <c r="I595" s="13"/>
      <c r="J595" s="32"/>
      <c r="K595" s="34"/>
      <c r="L595" s="34"/>
      <c r="M595" s="34"/>
      <c r="N595" s="34"/>
      <c r="O595" s="34"/>
      <c r="P595" s="34"/>
      <c r="Q595" s="34"/>
      <c r="R595" s="34"/>
      <c r="S595" s="24"/>
      <c r="T595" s="24"/>
      <c r="U595" s="34"/>
      <c r="V595" s="8"/>
    </row>
    <row r="596" spans="6:22" x14ac:dyDescent="0.25">
      <c r="F596" s="22"/>
      <c r="G596" s="24"/>
      <c r="H596" s="24"/>
      <c r="I596" s="13"/>
      <c r="J596" s="32"/>
      <c r="K596" s="34"/>
      <c r="L596" s="34"/>
      <c r="M596" s="34"/>
      <c r="N596" s="34"/>
      <c r="O596" s="34"/>
      <c r="P596" s="34"/>
      <c r="Q596" s="34"/>
      <c r="R596" s="34"/>
      <c r="S596" s="24"/>
      <c r="T596" s="24"/>
      <c r="U596" s="34"/>
      <c r="V596" s="8"/>
    </row>
    <row r="597" spans="6:22" x14ac:dyDescent="0.25">
      <c r="F597" s="22"/>
      <c r="G597" s="24"/>
      <c r="H597" s="24"/>
      <c r="I597" s="13"/>
      <c r="J597" s="32"/>
      <c r="K597" s="34"/>
      <c r="L597" s="34"/>
      <c r="M597" s="34"/>
      <c r="N597" s="34"/>
      <c r="O597" s="34"/>
      <c r="P597" s="34"/>
      <c r="Q597" s="34"/>
      <c r="R597" s="34"/>
      <c r="S597" s="24"/>
      <c r="T597" s="24"/>
      <c r="U597" s="34"/>
      <c r="V597" s="8"/>
    </row>
    <row r="598" spans="6:22" x14ac:dyDescent="0.25">
      <c r="F598" s="22"/>
      <c r="G598" s="24"/>
      <c r="H598" s="24"/>
      <c r="I598" s="13"/>
      <c r="J598" s="32"/>
      <c r="K598" s="34"/>
      <c r="L598" s="34"/>
      <c r="M598" s="34"/>
      <c r="N598" s="34"/>
      <c r="O598" s="34"/>
      <c r="P598" s="34"/>
      <c r="Q598" s="34"/>
      <c r="R598" s="34"/>
      <c r="S598" s="24"/>
      <c r="T598" s="24"/>
      <c r="U598" s="34"/>
      <c r="V598" s="8"/>
    </row>
    <row r="599" spans="6:22" x14ac:dyDescent="0.25">
      <c r="F599" s="22"/>
      <c r="G599" s="24"/>
      <c r="H599" s="24"/>
      <c r="I599" s="13"/>
      <c r="J599" s="32"/>
      <c r="K599" s="34"/>
      <c r="L599" s="34"/>
      <c r="M599" s="34"/>
      <c r="N599" s="34"/>
      <c r="O599" s="34"/>
      <c r="P599" s="34"/>
      <c r="Q599" s="34"/>
      <c r="R599" s="34"/>
      <c r="S599" s="24"/>
      <c r="T599" s="24"/>
      <c r="U599" s="34"/>
      <c r="V599" s="8"/>
    </row>
    <row r="600" spans="6:22" x14ac:dyDescent="0.25">
      <c r="F600" s="22"/>
      <c r="G600" s="24"/>
      <c r="H600" s="24"/>
      <c r="I600" s="13"/>
      <c r="J600" s="32"/>
      <c r="K600" s="34"/>
      <c r="L600" s="34"/>
      <c r="M600" s="34"/>
      <c r="N600" s="34"/>
      <c r="O600" s="34"/>
      <c r="P600" s="34"/>
      <c r="Q600" s="34"/>
      <c r="R600" s="34"/>
      <c r="S600" s="24"/>
      <c r="T600" s="24"/>
      <c r="U600" s="34"/>
      <c r="V600" s="8"/>
    </row>
    <row r="601" spans="6:22" x14ac:dyDescent="0.25">
      <c r="F601" s="22"/>
      <c r="G601" s="24"/>
      <c r="H601" s="24"/>
      <c r="I601" s="13"/>
      <c r="J601" s="32"/>
      <c r="K601" s="34"/>
      <c r="L601" s="34"/>
      <c r="M601" s="34"/>
      <c r="N601" s="34"/>
      <c r="O601" s="34"/>
      <c r="P601" s="34"/>
      <c r="Q601" s="34"/>
      <c r="R601" s="34"/>
      <c r="S601" s="24"/>
      <c r="T601" s="24"/>
      <c r="U601" s="34"/>
      <c r="V601" s="8"/>
    </row>
    <row r="602" spans="6:22" x14ac:dyDescent="0.25">
      <c r="F602" s="22"/>
      <c r="G602" s="24"/>
      <c r="H602" s="24"/>
      <c r="I602" s="13"/>
      <c r="J602" s="32"/>
      <c r="K602" s="34"/>
      <c r="L602" s="34"/>
      <c r="M602" s="34"/>
      <c r="N602" s="34"/>
      <c r="O602" s="34"/>
      <c r="P602" s="34"/>
      <c r="Q602" s="34"/>
      <c r="R602" s="34"/>
      <c r="S602" s="24"/>
      <c r="T602" s="24"/>
      <c r="U602" s="34"/>
      <c r="V602" s="8"/>
    </row>
    <row r="603" spans="6:22" x14ac:dyDescent="0.25">
      <c r="F603" s="22"/>
      <c r="G603" s="24"/>
      <c r="H603" s="24"/>
      <c r="I603" s="13"/>
      <c r="J603" s="32"/>
      <c r="K603" s="34"/>
      <c r="L603" s="34"/>
      <c r="M603" s="34"/>
      <c r="N603" s="34"/>
      <c r="O603" s="34"/>
      <c r="P603" s="34"/>
      <c r="Q603" s="34"/>
      <c r="R603" s="34"/>
      <c r="S603" s="24"/>
      <c r="T603" s="24"/>
      <c r="U603" s="34"/>
      <c r="V603" s="8"/>
    </row>
    <row r="604" spans="6:22" x14ac:dyDescent="0.25">
      <c r="F604" s="22"/>
      <c r="G604" s="24"/>
      <c r="H604" s="24"/>
      <c r="I604" s="13"/>
      <c r="J604" s="32"/>
      <c r="K604" s="34"/>
      <c r="L604" s="34"/>
      <c r="M604" s="34"/>
      <c r="N604" s="34"/>
      <c r="O604" s="34"/>
      <c r="P604" s="34"/>
      <c r="Q604" s="34"/>
      <c r="R604" s="34"/>
      <c r="S604" s="24"/>
      <c r="T604" s="24"/>
      <c r="U604" s="34"/>
      <c r="V604" s="8"/>
    </row>
    <row r="605" spans="6:22" x14ac:dyDescent="0.25">
      <c r="F605" s="22"/>
      <c r="G605" s="24"/>
      <c r="H605" s="24"/>
      <c r="I605" s="13"/>
      <c r="J605" s="32"/>
      <c r="K605" s="34"/>
      <c r="L605" s="34"/>
      <c r="M605" s="34"/>
      <c r="N605" s="34"/>
      <c r="O605" s="34"/>
      <c r="P605" s="34"/>
      <c r="Q605" s="34"/>
      <c r="R605" s="34"/>
      <c r="S605" s="24"/>
      <c r="T605" s="24"/>
      <c r="U605" s="34"/>
      <c r="V605" s="8"/>
    </row>
    <row r="606" spans="6:22" x14ac:dyDescent="0.25">
      <c r="F606" s="22"/>
      <c r="G606" s="24"/>
      <c r="H606" s="24"/>
      <c r="I606" s="13"/>
      <c r="J606" s="32"/>
      <c r="K606" s="34"/>
      <c r="L606" s="34"/>
      <c r="M606" s="34"/>
      <c r="N606" s="34"/>
      <c r="O606" s="34"/>
      <c r="P606" s="34"/>
      <c r="Q606" s="34"/>
      <c r="R606" s="34"/>
      <c r="S606" s="24"/>
      <c r="T606" s="24"/>
      <c r="U606" s="34"/>
      <c r="V606" s="8"/>
    </row>
    <row r="607" spans="6:22" x14ac:dyDescent="0.25">
      <c r="F607" s="22"/>
      <c r="G607" s="24"/>
      <c r="H607" s="24"/>
      <c r="I607" s="13"/>
      <c r="J607" s="32"/>
      <c r="K607" s="34"/>
      <c r="L607" s="34"/>
      <c r="M607" s="34"/>
      <c r="N607" s="34"/>
      <c r="O607" s="34"/>
      <c r="P607" s="34"/>
      <c r="Q607" s="34"/>
      <c r="R607" s="34"/>
      <c r="S607" s="24"/>
      <c r="T607" s="24"/>
      <c r="U607" s="34"/>
      <c r="V607" s="8"/>
    </row>
    <row r="608" spans="6:22" x14ac:dyDescent="0.25">
      <c r="F608" s="22"/>
      <c r="G608" s="24"/>
      <c r="H608" s="24"/>
      <c r="I608" s="13"/>
      <c r="J608" s="32"/>
      <c r="K608" s="34"/>
      <c r="L608" s="34"/>
      <c r="M608" s="34"/>
      <c r="N608" s="34"/>
      <c r="O608" s="34"/>
      <c r="P608" s="34"/>
      <c r="Q608" s="34"/>
      <c r="R608" s="34"/>
      <c r="S608" s="24"/>
      <c r="T608" s="24"/>
      <c r="U608" s="34"/>
      <c r="V608" s="8"/>
    </row>
    <row r="609" spans="6:22" x14ac:dyDescent="0.25">
      <c r="F609" s="22"/>
      <c r="G609" s="24"/>
      <c r="H609" s="24"/>
      <c r="I609" s="13"/>
      <c r="J609" s="32"/>
      <c r="K609" s="34"/>
      <c r="L609" s="34"/>
      <c r="M609" s="34"/>
      <c r="N609" s="34"/>
      <c r="O609" s="34"/>
      <c r="P609" s="34"/>
      <c r="Q609" s="34"/>
      <c r="R609" s="34"/>
      <c r="S609" s="24"/>
      <c r="T609" s="24"/>
      <c r="U609" s="34"/>
      <c r="V609" s="8"/>
    </row>
    <row r="610" spans="6:22" x14ac:dyDescent="0.25">
      <c r="F610" s="22"/>
      <c r="G610" s="24"/>
      <c r="H610" s="24"/>
      <c r="I610" s="13"/>
      <c r="J610" s="32"/>
      <c r="K610" s="34"/>
      <c r="L610" s="34"/>
      <c r="M610" s="34"/>
      <c r="N610" s="34"/>
      <c r="O610" s="34"/>
      <c r="P610" s="34"/>
      <c r="Q610" s="34"/>
      <c r="R610" s="34"/>
      <c r="S610" s="24"/>
      <c r="T610" s="24"/>
      <c r="U610" s="34"/>
      <c r="V610" s="8"/>
    </row>
    <row r="611" spans="6:22" x14ac:dyDescent="0.25">
      <c r="F611" s="22"/>
      <c r="G611" s="24"/>
      <c r="H611" s="24"/>
      <c r="I611" s="13"/>
      <c r="J611" s="32"/>
      <c r="K611" s="34"/>
      <c r="L611" s="34"/>
      <c r="M611" s="34"/>
      <c r="N611" s="34"/>
      <c r="O611" s="34"/>
      <c r="P611" s="34"/>
      <c r="Q611" s="34"/>
      <c r="R611" s="34"/>
      <c r="S611" s="24"/>
      <c r="T611" s="24"/>
      <c r="U611" s="34"/>
      <c r="V611" s="8"/>
    </row>
    <row r="612" spans="6:22" x14ac:dyDescent="0.25">
      <c r="F612" s="22"/>
      <c r="G612" s="24"/>
      <c r="H612" s="24"/>
      <c r="I612" s="13"/>
      <c r="J612" s="32"/>
      <c r="K612" s="34"/>
      <c r="L612" s="34"/>
      <c r="M612" s="34"/>
      <c r="N612" s="34"/>
      <c r="O612" s="34"/>
      <c r="P612" s="34"/>
      <c r="Q612" s="34"/>
      <c r="R612" s="34"/>
      <c r="S612" s="24"/>
      <c r="T612" s="24"/>
      <c r="U612" s="34"/>
      <c r="V612" s="8"/>
    </row>
    <row r="613" spans="6:22" x14ac:dyDescent="0.25">
      <c r="F613" s="22"/>
      <c r="G613" s="24"/>
      <c r="H613" s="24"/>
      <c r="I613" s="13"/>
      <c r="J613" s="32"/>
      <c r="K613" s="34"/>
      <c r="L613" s="34"/>
      <c r="M613" s="34"/>
      <c r="N613" s="34"/>
      <c r="O613" s="34"/>
      <c r="P613" s="34"/>
      <c r="Q613" s="34"/>
      <c r="R613" s="34"/>
      <c r="S613" s="24"/>
      <c r="T613" s="24"/>
      <c r="U613" s="34"/>
      <c r="V613" s="8"/>
    </row>
    <row r="614" spans="6:22" x14ac:dyDescent="0.25">
      <c r="F614" s="22"/>
      <c r="G614" s="24"/>
      <c r="H614" s="24"/>
      <c r="I614" s="13"/>
      <c r="J614" s="32"/>
      <c r="K614" s="34"/>
      <c r="L614" s="34"/>
      <c r="M614" s="34"/>
      <c r="N614" s="34"/>
      <c r="O614" s="34"/>
      <c r="P614" s="34"/>
      <c r="Q614" s="34"/>
      <c r="R614" s="34"/>
      <c r="S614" s="24"/>
      <c r="T614" s="24"/>
      <c r="U614" s="34"/>
      <c r="V614" s="8"/>
    </row>
    <row r="615" spans="6:22" x14ac:dyDescent="0.25">
      <c r="F615" s="22"/>
      <c r="G615" s="24"/>
      <c r="H615" s="24"/>
      <c r="I615" s="13"/>
      <c r="J615" s="32"/>
      <c r="K615" s="34"/>
      <c r="L615" s="34"/>
      <c r="M615" s="34"/>
      <c r="N615" s="34"/>
      <c r="O615" s="34"/>
      <c r="P615" s="34"/>
      <c r="Q615" s="34"/>
      <c r="R615" s="34"/>
      <c r="S615" s="24"/>
      <c r="T615" s="24"/>
      <c r="U615" s="34"/>
      <c r="V615" s="8"/>
    </row>
    <row r="616" spans="6:22" x14ac:dyDescent="0.25">
      <c r="F616" s="22"/>
      <c r="G616" s="24"/>
      <c r="H616" s="24"/>
      <c r="I616" s="13"/>
      <c r="J616" s="32"/>
      <c r="K616" s="34"/>
      <c r="L616" s="34"/>
      <c r="M616" s="34"/>
      <c r="N616" s="34"/>
      <c r="O616" s="34"/>
      <c r="P616" s="34"/>
      <c r="Q616" s="34"/>
      <c r="R616" s="34"/>
      <c r="S616" s="24"/>
      <c r="T616" s="24"/>
      <c r="U616" s="34"/>
      <c r="V616" s="8"/>
    </row>
    <row r="617" spans="6:22" x14ac:dyDescent="0.25">
      <c r="F617" s="22"/>
      <c r="G617" s="24"/>
      <c r="H617" s="24"/>
      <c r="I617" s="13"/>
      <c r="J617" s="32"/>
      <c r="K617" s="34"/>
      <c r="L617" s="34"/>
      <c r="M617" s="34"/>
      <c r="N617" s="34"/>
      <c r="O617" s="34"/>
      <c r="P617" s="34"/>
      <c r="Q617" s="34"/>
      <c r="R617" s="34"/>
      <c r="S617" s="24"/>
      <c r="T617" s="24"/>
      <c r="U617" s="34"/>
      <c r="V617" s="8"/>
    </row>
    <row r="618" spans="6:22" x14ac:dyDescent="0.25">
      <c r="F618" s="22"/>
      <c r="G618" s="24"/>
      <c r="H618" s="24"/>
      <c r="I618" s="13"/>
      <c r="J618" s="32"/>
      <c r="K618" s="34"/>
      <c r="L618" s="34"/>
      <c r="M618" s="34"/>
      <c r="N618" s="34"/>
      <c r="O618" s="34"/>
      <c r="P618" s="34"/>
      <c r="Q618" s="34"/>
      <c r="R618" s="34"/>
      <c r="S618" s="24"/>
      <c r="T618" s="24"/>
      <c r="U618" s="34"/>
      <c r="V618" s="8"/>
    </row>
    <row r="619" spans="6:22" x14ac:dyDescent="0.25">
      <c r="F619" s="22"/>
      <c r="G619" s="24"/>
      <c r="H619" s="24"/>
      <c r="I619" s="13"/>
      <c r="J619" s="32"/>
      <c r="K619" s="34"/>
      <c r="L619" s="34"/>
      <c r="M619" s="34"/>
      <c r="N619" s="34"/>
      <c r="O619" s="34"/>
      <c r="P619" s="34"/>
      <c r="Q619" s="34"/>
      <c r="R619" s="34"/>
      <c r="S619" s="24"/>
      <c r="T619" s="24"/>
      <c r="U619" s="34"/>
      <c r="V619" s="8"/>
    </row>
    <row r="620" spans="6:22" x14ac:dyDescent="0.25">
      <c r="F620" s="22"/>
      <c r="G620" s="24"/>
      <c r="H620" s="24"/>
      <c r="I620" s="13"/>
      <c r="J620" s="32"/>
      <c r="K620" s="34"/>
      <c r="L620" s="34"/>
      <c r="M620" s="34"/>
      <c r="N620" s="34"/>
      <c r="O620" s="34"/>
      <c r="P620" s="34"/>
      <c r="Q620" s="34"/>
      <c r="R620" s="34"/>
      <c r="S620" s="24"/>
      <c r="T620" s="24"/>
      <c r="U620" s="34"/>
      <c r="V620" s="8"/>
    </row>
    <row r="621" spans="6:22" x14ac:dyDescent="0.25">
      <c r="F621" s="22"/>
      <c r="G621" s="24"/>
      <c r="H621" s="24"/>
      <c r="I621" s="13"/>
      <c r="J621" s="32"/>
      <c r="K621" s="34"/>
      <c r="L621" s="34"/>
      <c r="M621" s="34"/>
      <c r="N621" s="34"/>
      <c r="O621" s="34"/>
      <c r="P621" s="34"/>
      <c r="Q621" s="34"/>
      <c r="R621" s="34"/>
      <c r="S621" s="24"/>
      <c r="T621" s="24"/>
      <c r="U621" s="34"/>
      <c r="V621" s="8"/>
    </row>
    <row r="622" spans="6:22" x14ac:dyDescent="0.25">
      <c r="F622" s="22"/>
      <c r="G622" s="24"/>
      <c r="H622" s="24"/>
      <c r="I622" s="13"/>
      <c r="J622" s="32"/>
      <c r="K622" s="34"/>
      <c r="L622" s="34"/>
      <c r="M622" s="34"/>
      <c r="N622" s="34"/>
      <c r="O622" s="34"/>
      <c r="P622" s="34"/>
      <c r="Q622" s="34"/>
      <c r="R622" s="34"/>
      <c r="S622" s="24"/>
      <c r="T622" s="24"/>
      <c r="U622" s="34"/>
      <c r="V622" s="8"/>
    </row>
    <row r="623" spans="6:22" x14ac:dyDescent="0.25">
      <c r="F623" s="22"/>
      <c r="G623" s="24"/>
      <c r="H623" s="24"/>
      <c r="I623" s="13"/>
      <c r="J623" s="32"/>
      <c r="K623" s="34"/>
      <c r="L623" s="34"/>
      <c r="M623" s="34"/>
      <c r="N623" s="34"/>
      <c r="O623" s="34"/>
      <c r="P623" s="34"/>
      <c r="Q623" s="34"/>
      <c r="R623" s="34"/>
      <c r="S623" s="24"/>
      <c r="T623" s="24"/>
      <c r="U623" s="34"/>
      <c r="V623" s="8"/>
    </row>
    <row r="624" spans="6:22" x14ac:dyDescent="0.25">
      <c r="F624" s="22"/>
      <c r="G624" s="24"/>
      <c r="H624" s="24"/>
      <c r="I624" s="13"/>
      <c r="J624" s="32"/>
      <c r="K624" s="34"/>
      <c r="L624" s="34"/>
      <c r="M624" s="34"/>
      <c r="N624" s="34"/>
      <c r="O624" s="34"/>
      <c r="P624" s="34"/>
      <c r="Q624" s="34"/>
      <c r="R624" s="34"/>
      <c r="S624" s="24"/>
      <c r="T624" s="24"/>
      <c r="U624" s="34"/>
      <c r="V624" s="8"/>
    </row>
    <row r="625" spans="6:22" x14ac:dyDescent="0.25">
      <c r="F625" s="22"/>
      <c r="G625" s="24"/>
      <c r="H625" s="24"/>
      <c r="I625" s="13"/>
      <c r="J625" s="32"/>
      <c r="K625" s="34"/>
      <c r="L625" s="34"/>
      <c r="M625" s="34"/>
      <c r="N625" s="34"/>
      <c r="O625" s="34"/>
      <c r="P625" s="34"/>
      <c r="Q625" s="34"/>
      <c r="R625" s="34"/>
      <c r="S625" s="24"/>
      <c r="T625" s="24"/>
      <c r="U625" s="34"/>
      <c r="V625" s="8"/>
    </row>
    <row r="626" spans="6:22" x14ac:dyDescent="0.25">
      <c r="F626" s="22"/>
      <c r="G626" s="24"/>
      <c r="H626" s="24"/>
      <c r="I626" s="13"/>
      <c r="J626" s="32"/>
      <c r="K626" s="34"/>
      <c r="L626" s="34"/>
      <c r="M626" s="34"/>
      <c r="N626" s="34"/>
      <c r="O626" s="34"/>
      <c r="P626" s="34"/>
      <c r="Q626" s="34"/>
      <c r="R626" s="34"/>
      <c r="S626" s="24"/>
      <c r="T626" s="24"/>
      <c r="U626" s="34"/>
      <c r="V626" s="8"/>
    </row>
    <row r="627" spans="6:22" x14ac:dyDescent="0.25">
      <c r="F627" s="22"/>
      <c r="G627" s="24"/>
      <c r="H627" s="24"/>
      <c r="I627" s="13"/>
      <c r="J627" s="32"/>
      <c r="K627" s="34"/>
      <c r="L627" s="34"/>
      <c r="M627" s="34"/>
      <c r="N627" s="34"/>
      <c r="O627" s="34"/>
      <c r="P627" s="34"/>
      <c r="Q627" s="34"/>
      <c r="R627" s="34"/>
      <c r="S627" s="24"/>
      <c r="T627" s="24"/>
      <c r="U627" s="34"/>
      <c r="V627" s="8"/>
    </row>
    <row r="628" spans="6:22" x14ac:dyDescent="0.25">
      <c r="F628" s="22"/>
      <c r="G628" s="24"/>
      <c r="H628" s="24"/>
      <c r="I628" s="13"/>
      <c r="J628" s="32"/>
      <c r="K628" s="34"/>
      <c r="L628" s="34"/>
      <c r="M628" s="34"/>
      <c r="N628" s="34"/>
      <c r="O628" s="34"/>
      <c r="P628" s="34"/>
      <c r="Q628" s="34"/>
      <c r="R628" s="34"/>
      <c r="S628" s="24"/>
      <c r="T628" s="24"/>
      <c r="U628" s="34"/>
      <c r="V628" s="8"/>
    </row>
    <row r="629" spans="6:22" x14ac:dyDescent="0.25">
      <c r="F629" s="22"/>
      <c r="G629" s="24"/>
      <c r="H629" s="24"/>
      <c r="I629" s="13"/>
      <c r="J629" s="32"/>
      <c r="K629" s="34"/>
      <c r="L629" s="34"/>
      <c r="M629" s="34"/>
      <c r="N629" s="34"/>
      <c r="O629" s="34"/>
      <c r="P629" s="34"/>
      <c r="Q629" s="34"/>
      <c r="R629" s="34"/>
      <c r="S629" s="24"/>
      <c r="T629" s="24"/>
      <c r="U629" s="34"/>
      <c r="V629" s="8"/>
    </row>
    <row r="630" spans="6:22" x14ac:dyDescent="0.25">
      <c r="F630" s="22"/>
      <c r="G630" s="24"/>
      <c r="H630" s="24"/>
      <c r="I630" s="13"/>
      <c r="J630" s="32"/>
      <c r="K630" s="34"/>
      <c r="L630" s="34"/>
      <c r="M630" s="34"/>
      <c r="N630" s="34"/>
      <c r="O630" s="34"/>
      <c r="P630" s="34"/>
      <c r="Q630" s="34"/>
      <c r="R630" s="34"/>
      <c r="S630" s="24"/>
      <c r="T630" s="24"/>
      <c r="U630" s="34"/>
      <c r="V630" s="8"/>
    </row>
    <row r="631" spans="6:22" x14ac:dyDescent="0.25">
      <c r="F631" s="22"/>
      <c r="G631" s="24"/>
      <c r="H631" s="24"/>
      <c r="I631" s="13"/>
      <c r="J631" s="32"/>
      <c r="K631" s="34"/>
      <c r="L631" s="34"/>
      <c r="M631" s="34"/>
      <c r="N631" s="34"/>
      <c r="O631" s="34"/>
      <c r="P631" s="34"/>
      <c r="Q631" s="34"/>
      <c r="R631" s="34"/>
      <c r="S631" s="24"/>
      <c r="T631" s="24"/>
      <c r="U631" s="34"/>
      <c r="V631" s="8"/>
    </row>
    <row r="632" spans="6:22" x14ac:dyDescent="0.25">
      <c r="F632" s="22"/>
      <c r="G632" s="24"/>
      <c r="H632" s="24"/>
      <c r="I632" s="13"/>
      <c r="J632" s="32"/>
      <c r="K632" s="34"/>
      <c r="L632" s="34"/>
      <c r="M632" s="34"/>
      <c r="N632" s="34"/>
      <c r="O632" s="34"/>
      <c r="P632" s="34"/>
      <c r="Q632" s="34"/>
      <c r="R632" s="34"/>
      <c r="S632" s="24"/>
      <c r="T632" s="24"/>
      <c r="U632" s="34"/>
      <c r="V632" s="8"/>
    </row>
    <row r="633" spans="6:22" x14ac:dyDescent="0.25">
      <c r="F633" s="22"/>
      <c r="G633" s="24"/>
      <c r="H633" s="24"/>
      <c r="I633" s="13"/>
      <c r="J633" s="32"/>
      <c r="K633" s="34"/>
      <c r="L633" s="34"/>
      <c r="M633" s="34"/>
      <c r="N633" s="34"/>
      <c r="O633" s="34"/>
      <c r="P633" s="34"/>
      <c r="Q633" s="34"/>
      <c r="R633" s="34"/>
      <c r="S633" s="24"/>
      <c r="T633" s="24"/>
      <c r="U633" s="34"/>
      <c r="V633" s="8"/>
    </row>
    <row r="634" spans="6:22" x14ac:dyDescent="0.25">
      <c r="F634" s="22"/>
      <c r="G634" s="24"/>
      <c r="H634" s="24"/>
      <c r="I634" s="13"/>
      <c r="J634" s="32"/>
      <c r="K634" s="34"/>
      <c r="L634" s="34"/>
      <c r="M634" s="34"/>
      <c r="N634" s="34"/>
      <c r="O634" s="34"/>
      <c r="P634" s="34"/>
      <c r="Q634" s="34"/>
      <c r="R634" s="34"/>
      <c r="S634" s="24"/>
      <c r="T634" s="24"/>
      <c r="U634" s="34"/>
      <c r="V634" s="8"/>
    </row>
    <row r="635" spans="6:22" x14ac:dyDescent="0.25">
      <c r="F635" s="22"/>
      <c r="G635" s="24"/>
      <c r="H635" s="24"/>
      <c r="I635" s="13"/>
      <c r="J635" s="32"/>
      <c r="K635" s="34"/>
      <c r="L635" s="34"/>
      <c r="M635" s="34"/>
      <c r="N635" s="34"/>
      <c r="O635" s="34"/>
      <c r="P635" s="34"/>
      <c r="Q635" s="34"/>
      <c r="R635" s="34"/>
      <c r="S635" s="24"/>
      <c r="T635" s="24"/>
      <c r="U635" s="34"/>
      <c r="V635" s="8"/>
    </row>
    <row r="636" spans="6:22" x14ac:dyDescent="0.25">
      <c r="F636" s="22"/>
      <c r="G636" s="24"/>
      <c r="H636" s="24"/>
      <c r="I636" s="13"/>
      <c r="J636" s="32"/>
      <c r="K636" s="34"/>
      <c r="L636" s="34"/>
      <c r="M636" s="34"/>
      <c r="N636" s="34"/>
      <c r="O636" s="34"/>
      <c r="P636" s="34"/>
      <c r="Q636" s="34"/>
      <c r="R636" s="34"/>
      <c r="S636" s="24"/>
      <c r="T636" s="24"/>
      <c r="U636" s="34"/>
      <c r="V636" s="8"/>
    </row>
    <row r="637" spans="6:22" x14ac:dyDescent="0.25">
      <c r="F637" s="22"/>
      <c r="G637" s="24"/>
      <c r="H637" s="24"/>
      <c r="I637" s="13"/>
      <c r="J637" s="32"/>
      <c r="K637" s="34"/>
      <c r="L637" s="34"/>
      <c r="M637" s="34"/>
      <c r="N637" s="34"/>
      <c r="O637" s="34"/>
      <c r="P637" s="34"/>
      <c r="Q637" s="34"/>
      <c r="R637" s="34"/>
      <c r="S637" s="24"/>
      <c r="T637" s="24"/>
      <c r="U637" s="34"/>
      <c r="V637" s="8"/>
    </row>
    <row r="638" spans="6:22" x14ac:dyDescent="0.25">
      <c r="F638" s="22"/>
      <c r="G638" s="24"/>
      <c r="H638" s="24"/>
      <c r="I638" s="13"/>
      <c r="J638" s="32"/>
      <c r="K638" s="34"/>
      <c r="L638" s="34"/>
      <c r="M638" s="34"/>
      <c r="N638" s="34"/>
      <c r="O638" s="34"/>
      <c r="P638" s="34"/>
      <c r="Q638" s="34"/>
      <c r="R638" s="34"/>
      <c r="S638" s="24"/>
      <c r="T638" s="24"/>
      <c r="U638" s="34"/>
      <c r="V638" s="8"/>
    </row>
    <row r="639" spans="6:22" x14ac:dyDescent="0.25">
      <c r="F639" s="22"/>
      <c r="G639" s="24"/>
      <c r="H639" s="24"/>
      <c r="I639" s="13"/>
      <c r="J639" s="32"/>
      <c r="K639" s="34"/>
      <c r="L639" s="34"/>
      <c r="M639" s="34"/>
      <c r="N639" s="34"/>
      <c r="O639" s="34"/>
      <c r="P639" s="34"/>
      <c r="Q639" s="34"/>
      <c r="R639" s="34"/>
      <c r="S639" s="24"/>
      <c r="T639" s="24"/>
      <c r="U639" s="34"/>
      <c r="V639" s="8"/>
    </row>
    <row r="640" spans="6:22" x14ac:dyDescent="0.25">
      <c r="F640" s="22"/>
      <c r="G640" s="24"/>
      <c r="H640" s="24"/>
      <c r="I640" s="13"/>
      <c r="J640" s="32"/>
      <c r="K640" s="34"/>
      <c r="L640" s="34"/>
      <c r="M640" s="34"/>
      <c r="N640" s="34"/>
      <c r="O640" s="34"/>
      <c r="P640" s="34"/>
      <c r="Q640" s="34"/>
      <c r="R640" s="34"/>
      <c r="S640" s="24"/>
      <c r="T640" s="24"/>
      <c r="U640" s="34"/>
      <c r="V640" s="8"/>
    </row>
    <row r="641" spans="6:22" x14ac:dyDescent="0.25">
      <c r="F641" s="22"/>
      <c r="G641" s="24"/>
      <c r="H641" s="24"/>
      <c r="I641" s="13"/>
      <c r="J641" s="32"/>
      <c r="K641" s="34"/>
      <c r="L641" s="34"/>
      <c r="M641" s="34"/>
      <c r="N641" s="34"/>
      <c r="O641" s="34"/>
      <c r="P641" s="34"/>
      <c r="Q641" s="34"/>
      <c r="R641" s="34"/>
      <c r="S641" s="24"/>
      <c r="T641" s="24"/>
      <c r="U641" s="34"/>
      <c r="V641" s="8"/>
    </row>
    <row r="642" spans="6:22" x14ac:dyDescent="0.25">
      <c r="F642" s="22"/>
      <c r="G642" s="24"/>
      <c r="H642" s="24"/>
      <c r="I642" s="13"/>
      <c r="J642" s="32"/>
      <c r="K642" s="34"/>
      <c r="L642" s="34"/>
      <c r="M642" s="34"/>
      <c r="N642" s="34"/>
      <c r="O642" s="34"/>
      <c r="P642" s="34"/>
      <c r="Q642" s="34"/>
      <c r="R642" s="34"/>
      <c r="S642" s="24"/>
      <c r="T642" s="24"/>
      <c r="U642" s="34"/>
      <c r="V642" s="8"/>
    </row>
    <row r="643" spans="6:22" x14ac:dyDescent="0.25">
      <c r="F643" s="22"/>
      <c r="G643" s="24"/>
      <c r="H643" s="24"/>
      <c r="I643" s="13"/>
      <c r="J643" s="32"/>
      <c r="K643" s="34"/>
      <c r="L643" s="34"/>
      <c r="M643" s="34"/>
      <c r="N643" s="34"/>
      <c r="O643" s="34"/>
      <c r="P643" s="34"/>
      <c r="Q643" s="34"/>
      <c r="R643" s="34"/>
      <c r="S643" s="24"/>
      <c r="T643" s="24"/>
      <c r="U643" s="34"/>
      <c r="V643" s="8"/>
    </row>
    <row r="644" spans="6:22" x14ac:dyDescent="0.25">
      <c r="F644" s="22"/>
      <c r="G644" s="24"/>
      <c r="H644" s="24"/>
      <c r="I644" s="13"/>
      <c r="J644" s="32"/>
      <c r="K644" s="34"/>
      <c r="L644" s="34"/>
      <c r="M644" s="34"/>
      <c r="N644" s="34"/>
      <c r="O644" s="34"/>
      <c r="P644" s="34"/>
      <c r="Q644" s="34"/>
      <c r="R644" s="34"/>
      <c r="S644" s="24"/>
      <c r="T644" s="24"/>
      <c r="U644" s="34"/>
      <c r="V644" s="8"/>
    </row>
    <row r="645" spans="6:22" x14ac:dyDescent="0.25">
      <c r="F645" s="22"/>
      <c r="G645" s="24"/>
      <c r="H645" s="24"/>
      <c r="I645" s="13"/>
      <c r="J645" s="32"/>
      <c r="K645" s="34"/>
      <c r="L645" s="34"/>
      <c r="M645" s="34"/>
      <c r="N645" s="34"/>
      <c r="O645" s="34"/>
      <c r="P645" s="34"/>
      <c r="Q645" s="34"/>
      <c r="R645" s="34"/>
      <c r="S645" s="24"/>
      <c r="T645" s="24"/>
      <c r="U645" s="34"/>
      <c r="V645" s="8"/>
    </row>
    <row r="646" spans="6:22" x14ac:dyDescent="0.25">
      <c r="F646" s="22"/>
      <c r="G646" s="24"/>
      <c r="H646" s="24"/>
      <c r="I646" s="13"/>
      <c r="J646" s="32"/>
      <c r="K646" s="34"/>
      <c r="L646" s="34"/>
      <c r="M646" s="34"/>
      <c r="N646" s="34"/>
      <c r="O646" s="34"/>
      <c r="P646" s="34"/>
      <c r="Q646" s="34"/>
      <c r="R646" s="34"/>
      <c r="S646" s="24"/>
      <c r="T646" s="24"/>
      <c r="U646" s="34"/>
      <c r="V646" s="8"/>
    </row>
    <row r="647" spans="6:22" x14ac:dyDescent="0.25">
      <c r="F647" s="22"/>
      <c r="G647" s="24"/>
      <c r="H647" s="24"/>
      <c r="I647" s="13"/>
      <c r="J647" s="32"/>
      <c r="K647" s="34"/>
      <c r="L647" s="34"/>
      <c r="M647" s="34"/>
      <c r="N647" s="34"/>
      <c r="O647" s="34"/>
      <c r="P647" s="34"/>
      <c r="Q647" s="34"/>
      <c r="R647" s="34"/>
      <c r="S647" s="24"/>
      <c r="T647" s="24"/>
      <c r="U647" s="34"/>
      <c r="V647" s="8"/>
    </row>
    <row r="648" spans="6:22" x14ac:dyDescent="0.25">
      <c r="F648" s="22"/>
      <c r="G648" s="24"/>
      <c r="H648" s="24"/>
      <c r="I648" s="13"/>
      <c r="J648" s="32"/>
      <c r="K648" s="34"/>
      <c r="L648" s="34"/>
      <c r="M648" s="34"/>
      <c r="N648" s="34"/>
      <c r="O648" s="34"/>
      <c r="P648" s="34"/>
      <c r="Q648" s="34"/>
      <c r="R648" s="34"/>
      <c r="S648" s="24"/>
      <c r="T648" s="24"/>
      <c r="U648" s="34"/>
      <c r="V648" s="8"/>
    </row>
    <row r="649" spans="6:22" x14ac:dyDescent="0.25">
      <c r="F649" s="22"/>
      <c r="G649" s="24"/>
      <c r="H649" s="24"/>
      <c r="I649" s="13"/>
      <c r="J649" s="32"/>
      <c r="K649" s="34"/>
      <c r="L649" s="34"/>
      <c r="M649" s="34"/>
      <c r="N649" s="34"/>
      <c r="O649" s="34"/>
      <c r="P649" s="34"/>
      <c r="Q649" s="34"/>
      <c r="R649" s="34"/>
      <c r="S649" s="24"/>
      <c r="T649" s="24"/>
      <c r="U649" s="34"/>
      <c r="V649" s="8"/>
    </row>
    <row r="650" spans="6:22" x14ac:dyDescent="0.25">
      <c r="F650" s="22"/>
      <c r="G650" s="24"/>
      <c r="H650" s="24"/>
      <c r="I650" s="13"/>
      <c r="J650" s="32"/>
      <c r="K650" s="34"/>
      <c r="L650" s="34"/>
      <c r="M650" s="34"/>
      <c r="N650" s="34"/>
      <c r="O650" s="34"/>
      <c r="P650" s="34"/>
      <c r="Q650" s="34"/>
      <c r="R650" s="34"/>
      <c r="S650" s="24"/>
      <c r="T650" s="24"/>
      <c r="U650" s="34"/>
      <c r="V650" s="8"/>
    </row>
    <row r="651" spans="6:22" x14ac:dyDescent="0.25">
      <c r="F651" s="22"/>
      <c r="G651" s="24"/>
      <c r="H651" s="24"/>
      <c r="I651" s="13"/>
      <c r="J651" s="32"/>
      <c r="K651" s="34"/>
      <c r="L651" s="34"/>
      <c r="M651" s="34"/>
      <c r="N651" s="34"/>
      <c r="O651" s="34"/>
      <c r="P651" s="34"/>
      <c r="Q651" s="34"/>
      <c r="R651" s="34"/>
      <c r="S651" s="24"/>
      <c r="T651" s="24"/>
      <c r="U651" s="34"/>
      <c r="V651" s="8"/>
    </row>
    <row r="652" spans="6:22" x14ac:dyDescent="0.25">
      <c r="F652" s="22"/>
      <c r="G652" s="24"/>
      <c r="H652" s="24"/>
      <c r="I652" s="13"/>
      <c r="J652" s="32"/>
      <c r="K652" s="34"/>
      <c r="L652" s="34"/>
      <c r="M652" s="34"/>
      <c r="N652" s="34"/>
      <c r="O652" s="34"/>
      <c r="P652" s="34"/>
      <c r="Q652" s="34"/>
      <c r="R652" s="34"/>
      <c r="S652" s="24"/>
      <c r="T652" s="24"/>
      <c r="U652" s="34"/>
      <c r="V652" s="8"/>
    </row>
    <row r="653" spans="6:22" x14ac:dyDescent="0.25">
      <c r="F653" s="22"/>
      <c r="G653" s="24"/>
      <c r="H653" s="24"/>
      <c r="I653" s="13"/>
      <c r="J653" s="32"/>
      <c r="K653" s="34"/>
      <c r="L653" s="34"/>
      <c r="M653" s="34"/>
      <c r="N653" s="34"/>
      <c r="O653" s="34"/>
      <c r="P653" s="34"/>
      <c r="Q653" s="34"/>
      <c r="R653" s="34"/>
      <c r="S653" s="24"/>
      <c r="T653" s="24"/>
      <c r="U653" s="34"/>
      <c r="V653" s="8"/>
    </row>
    <row r="654" spans="6:22" x14ac:dyDescent="0.25">
      <c r="F654" s="22"/>
      <c r="G654" s="24"/>
      <c r="H654" s="24"/>
      <c r="I654" s="13"/>
      <c r="J654" s="32"/>
      <c r="K654" s="34"/>
      <c r="L654" s="34"/>
      <c r="M654" s="34"/>
      <c r="N654" s="34"/>
      <c r="O654" s="34"/>
      <c r="P654" s="34"/>
      <c r="Q654" s="34"/>
      <c r="R654" s="34"/>
      <c r="S654" s="24"/>
      <c r="T654" s="24"/>
      <c r="U654" s="34"/>
      <c r="V654" s="8"/>
    </row>
    <row r="655" spans="6:22" x14ac:dyDescent="0.25">
      <c r="F655" s="22"/>
      <c r="G655" s="24"/>
      <c r="H655" s="24"/>
      <c r="I655" s="13"/>
      <c r="J655" s="32"/>
      <c r="K655" s="34"/>
      <c r="L655" s="34"/>
      <c r="M655" s="34"/>
      <c r="N655" s="34"/>
      <c r="O655" s="34"/>
      <c r="P655" s="34"/>
      <c r="Q655" s="34"/>
      <c r="R655" s="34"/>
      <c r="S655" s="24"/>
      <c r="T655" s="24"/>
      <c r="U655" s="34"/>
      <c r="V655" s="8"/>
    </row>
    <row r="656" spans="6:22" x14ac:dyDescent="0.25">
      <c r="F656" s="22"/>
      <c r="G656" s="24"/>
      <c r="H656" s="24"/>
      <c r="I656" s="13"/>
      <c r="J656" s="32"/>
      <c r="K656" s="34"/>
      <c r="L656" s="34"/>
      <c r="M656" s="34"/>
      <c r="N656" s="34"/>
      <c r="O656" s="34"/>
      <c r="P656" s="34"/>
      <c r="Q656" s="34"/>
      <c r="R656" s="34"/>
      <c r="S656" s="24"/>
      <c r="T656" s="24"/>
      <c r="U656" s="34"/>
      <c r="V656" s="8"/>
    </row>
    <row r="657" spans="6:22" x14ac:dyDescent="0.25">
      <c r="F657" s="22"/>
      <c r="G657" s="24"/>
      <c r="H657" s="24"/>
      <c r="I657" s="13"/>
      <c r="J657" s="32"/>
      <c r="K657" s="34"/>
      <c r="L657" s="34"/>
      <c r="M657" s="34"/>
      <c r="N657" s="34"/>
      <c r="O657" s="34"/>
      <c r="P657" s="34"/>
      <c r="Q657" s="34"/>
      <c r="R657" s="34"/>
      <c r="S657" s="24"/>
      <c r="T657" s="24"/>
      <c r="U657" s="34"/>
      <c r="V657" s="8"/>
    </row>
    <row r="658" spans="6:22" x14ac:dyDescent="0.25">
      <c r="F658" s="22"/>
      <c r="G658" s="24"/>
      <c r="H658" s="24"/>
      <c r="I658" s="13"/>
      <c r="J658" s="32"/>
      <c r="K658" s="34"/>
      <c r="L658" s="34"/>
      <c r="M658" s="34"/>
      <c r="N658" s="34"/>
      <c r="O658" s="34"/>
      <c r="P658" s="34"/>
      <c r="Q658" s="34"/>
      <c r="R658" s="34"/>
      <c r="S658" s="24"/>
      <c r="T658" s="24"/>
      <c r="U658" s="34"/>
      <c r="V658" s="8"/>
    </row>
    <row r="659" spans="6:22" x14ac:dyDescent="0.25">
      <c r="F659" s="22"/>
      <c r="G659" s="24"/>
      <c r="H659" s="24"/>
      <c r="I659" s="13"/>
      <c r="J659" s="32"/>
      <c r="K659" s="34"/>
      <c r="L659" s="34"/>
      <c r="M659" s="34"/>
      <c r="N659" s="34"/>
      <c r="O659" s="34"/>
      <c r="P659" s="34"/>
      <c r="Q659" s="34"/>
      <c r="R659" s="34"/>
      <c r="S659" s="24"/>
      <c r="T659" s="24"/>
      <c r="U659" s="34"/>
      <c r="V659" s="8"/>
    </row>
    <row r="660" spans="6:22" x14ac:dyDescent="0.25">
      <c r="F660" s="22"/>
      <c r="G660" s="24"/>
      <c r="H660" s="24"/>
      <c r="I660" s="13"/>
      <c r="J660" s="32"/>
      <c r="K660" s="34"/>
      <c r="L660" s="34"/>
      <c r="M660" s="34"/>
      <c r="N660" s="34"/>
      <c r="O660" s="34"/>
      <c r="P660" s="34"/>
      <c r="Q660" s="34"/>
      <c r="R660" s="34"/>
      <c r="S660" s="24"/>
      <c r="T660" s="24"/>
      <c r="U660" s="34"/>
      <c r="V660" s="8"/>
    </row>
    <row r="661" spans="6:22" x14ac:dyDescent="0.25">
      <c r="F661" s="22"/>
      <c r="G661" s="24"/>
      <c r="H661" s="24"/>
      <c r="I661" s="13"/>
      <c r="J661" s="32"/>
      <c r="K661" s="34"/>
      <c r="L661" s="34"/>
      <c r="M661" s="34"/>
      <c r="N661" s="34"/>
      <c r="O661" s="34"/>
      <c r="P661" s="34"/>
      <c r="Q661" s="34"/>
      <c r="R661" s="34"/>
      <c r="S661" s="24"/>
      <c r="T661" s="24"/>
      <c r="U661" s="34"/>
      <c r="V661" s="8"/>
    </row>
    <row r="662" spans="6:22" x14ac:dyDescent="0.25">
      <c r="F662" s="22"/>
      <c r="G662" s="24"/>
      <c r="H662" s="24"/>
      <c r="I662" s="13"/>
      <c r="J662" s="32"/>
      <c r="K662" s="34"/>
      <c r="L662" s="34"/>
      <c r="M662" s="34"/>
      <c r="N662" s="34"/>
      <c r="O662" s="34"/>
      <c r="P662" s="34"/>
      <c r="Q662" s="34"/>
      <c r="R662" s="34"/>
      <c r="S662" s="24"/>
      <c r="T662" s="24"/>
      <c r="U662" s="34"/>
      <c r="V662" s="8"/>
    </row>
    <row r="663" spans="6:22" x14ac:dyDescent="0.25">
      <c r="F663" s="22"/>
      <c r="G663" s="24"/>
      <c r="H663" s="24"/>
      <c r="I663" s="13"/>
      <c r="J663" s="32"/>
      <c r="K663" s="34"/>
      <c r="L663" s="34"/>
      <c r="M663" s="34"/>
      <c r="N663" s="34"/>
      <c r="O663" s="34"/>
      <c r="P663" s="34"/>
      <c r="Q663" s="34"/>
      <c r="R663" s="34"/>
      <c r="S663" s="24"/>
      <c r="T663" s="24"/>
      <c r="U663" s="34"/>
      <c r="V663" s="8"/>
    </row>
    <row r="664" spans="6:22" x14ac:dyDescent="0.25">
      <c r="F664" s="22"/>
      <c r="G664" s="24"/>
      <c r="H664" s="24"/>
      <c r="I664" s="13"/>
      <c r="J664" s="32"/>
      <c r="K664" s="34"/>
      <c r="L664" s="34"/>
      <c r="M664" s="34"/>
      <c r="N664" s="34"/>
      <c r="O664" s="34"/>
      <c r="P664" s="34"/>
      <c r="Q664" s="34"/>
      <c r="R664" s="34"/>
      <c r="S664" s="24"/>
      <c r="T664" s="24"/>
      <c r="U664" s="34"/>
      <c r="V664" s="8"/>
    </row>
    <row r="665" spans="6:22" x14ac:dyDescent="0.25">
      <c r="F665" s="22"/>
      <c r="G665" s="24"/>
      <c r="H665" s="24"/>
      <c r="I665" s="13"/>
      <c r="J665" s="32"/>
      <c r="K665" s="34"/>
      <c r="L665" s="34"/>
      <c r="M665" s="34"/>
      <c r="N665" s="34"/>
      <c r="O665" s="34"/>
      <c r="P665" s="34"/>
      <c r="Q665" s="34"/>
      <c r="R665" s="34"/>
      <c r="S665" s="24"/>
      <c r="T665" s="24"/>
      <c r="U665" s="34"/>
      <c r="V665" s="8"/>
    </row>
    <row r="666" spans="6:22" x14ac:dyDescent="0.25">
      <c r="F666" s="22"/>
      <c r="G666" s="24"/>
      <c r="H666" s="24"/>
      <c r="I666" s="13"/>
      <c r="J666" s="32"/>
      <c r="K666" s="34"/>
      <c r="L666" s="34"/>
      <c r="M666" s="34"/>
      <c r="N666" s="34"/>
      <c r="O666" s="34"/>
      <c r="P666" s="34"/>
      <c r="Q666" s="34"/>
      <c r="R666" s="34"/>
      <c r="S666" s="24"/>
      <c r="T666" s="24"/>
      <c r="U666" s="34"/>
      <c r="V666" s="8"/>
    </row>
    <row r="667" spans="6:22" x14ac:dyDescent="0.25">
      <c r="F667" s="22"/>
      <c r="G667" s="24"/>
      <c r="H667" s="24"/>
      <c r="I667" s="13"/>
      <c r="J667" s="32"/>
      <c r="K667" s="34"/>
      <c r="L667" s="34"/>
      <c r="M667" s="34"/>
      <c r="N667" s="34"/>
      <c r="O667" s="34"/>
      <c r="P667" s="34"/>
      <c r="Q667" s="34"/>
      <c r="R667" s="34"/>
      <c r="S667" s="24"/>
      <c r="T667" s="24"/>
      <c r="U667" s="34"/>
      <c r="V667" s="8"/>
    </row>
    <row r="668" spans="6:22" x14ac:dyDescent="0.25">
      <c r="F668" s="22"/>
      <c r="G668" s="24"/>
      <c r="H668" s="24"/>
      <c r="I668" s="13"/>
      <c r="J668" s="32"/>
      <c r="K668" s="34"/>
      <c r="L668" s="34"/>
      <c r="M668" s="34"/>
      <c r="N668" s="34"/>
      <c r="O668" s="34"/>
      <c r="P668" s="34"/>
      <c r="Q668" s="34"/>
      <c r="R668" s="34"/>
      <c r="S668" s="24"/>
      <c r="T668" s="24"/>
      <c r="U668" s="34"/>
      <c r="V668" s="8"/>
    </row>
    <row r="669" spans="6:22" x14ac:dyDescent="0.25">
      <c r="F669" s="22"/>
      <c r="G669" s="24"/>
      <c r="H669" s="24"/>
      <c r="I669" s="13"/>
      <c r="J669" s="32"/>
      <c r="K669" s="34"/>
      <c r="L669" s="34"/>
      <c r="M669" s="34"/>
      <c r="N669" s="34"/>
      <c r="O669" s="34"/>
      <c r="P669" s="34"/>
      <c r="Q669" s="34"/>
      <c r="R669" s="34"/>
      <c r="S669" s="24"/>
      <c r="T669" s="24"/>
      <c r="U669" s="34"/>
      <c r="V669" s="8"/>
    </row>
    <row r="670" spans="6:22" x14ac:dyDescent="0.25">
      <c r="F670" s="22"/>
      <c r="G670" s="24"/>
      <c r="H670" s="24"/>
      <c r="I670" s="13"/>
      <c r="J670" s="32"/>
      <c r="K670" s="34"/>
      <c r="L670" s="34"/>
      <c r="M670" s="34"/>
      <c r="N670" s="34"/>
      <c r="O670" s="34"/>
      <c r="P670" s="34"/>
      <c r="Q670" s="34"/>
      <c r="R670" s="34"/>
      <c r="S670" s="24"/>
      <c r="T670" s="24"/>
      <c r="U670" s="34"/>
      <c r="V670" s="8"/>
    </row>
    <row r="671" spans="6:22" x14ac:dyDescent="0.25">
      <c r="F671" s="22"/>
      <c r="G671" s="24"/>
      <c r="H671" s="24"/>
      <c r="I671" s="13"/>
      <c r="J671" s="32"/>
      <c r="K671" s="34"/>
      <c r="L671" s="34"/>
      <c r="M671" s="34"/>
      <c r="N671" s="34"/>
      <c r="O671" s="34"/>
      <c r="P671" s="34"/>
      <c r="Q671" s="34"/>
      <c r="R671" s="34"/>
      <c r="S671" s="24"/>
      <c r="T671" s="24"/>
      <c r="U671" s="34"/>
      <c r="V671" s="8"/>
    </row>
    <row r="672" spans="6:22" x14ac:dyDescent="0.25">
      <c r="F672" s="22"/>
      <c r="G672" s="24"/>
      <c r="H672" s="24"/>
      <c r="I672" s="13"/>
      <c r="J672" s="32"/>
      <c r="K672" s="34"/>
      <c r="L672" s="34"/>
      <c r="M672" s="34"/>
      <c r="N672" s="34"/>
      <c r="O672" s="34"/>
      <c r="P672" s="34"/>
      <c r="Q672" s="34"/>
      <c r="R672" s="34"/>
      <c r="S672" s="24"/>
      <c r="T672" s="24"/>
      <c r="U672" s="34"/>
      <c r="V672" s="8"/>
    </row>
    <row r="673" spans="6:22" x14ac:dyDescent="0.25">
      <c r="F673" s="22"/>
      <c r="G673" s="24"/>
      <c r="H673" s="24"/>
      <c r="I673" s="13"/>
      <c r="J673" s="32"/>
      <c r="K673" s="34"/>
      <c r="L673" s="34"/>
      <c r="M673" s="34"/>
      <c r="N673" s="34"/>
      <c r="O673" s="34"/>
      <c r="P673" s="34"/>
      <c r="Q673" s="34"/>
      <c r="R673" s="34"/>
      <c r="S673" s="24"/>
      <c r="T673" s="24"/>
      <c r="U673" s="34"/>
      <c r="V673" s="8"/>
    </row>
    <row r="674" spans="6:22" x14ac:dyDescent="0.25">
      <c r="F674" s="22"/>
      <c r="G674" s="24"/>
      <c r="H674" s="24"/>
      <c r="I674" s="13"/>
      <c r="J674" s="32"/>
      <c r="K674" s="34"/>
      <c r="L674" s="34"/>
      <c r="M674" s="34"/>
      <c r="N674" s="34"/>
      <c r="O674" s="34"/>
      <c r="P674" s="34"/>
      <c r="Q674" s="34"/>
      <c r="R674" s="34"/>
      <c r="S674" s="24"/>
      <c r="T674" s="24"/>
      <c r="U674" s="34"/>
      <c r="V674" s="8"/>
    </row>
    <row r="675" spans="6:22" x14ac:dyDescent="0.25">
      <c r="F675" s="22"/>
      <c r="G675" s="24"/>
      <c r="H675" s="24"/>
      <c r="I675" s="13"/>
      <c r="J675" s="32"/>
      <c r="K675" s="34"/>
      <c r="L675" s="34"/>
      <c r="M675" s="34"/>
      <c r="N675" s="34"/>
      <c r="O675" s="34"/>
      <c r="P675" s="34"/>
      <c r="Q675" s="34"/>
      <c r="R675" s="34"/>
      <c r="S675" s="24"/>
      <c r="T675" s="24"/>
      <c r="U675" s="34"/>
      <c r="V675" s="8"/>
    </row>
    <row r="676" spans="6:22" x14ac:dyDescent="0.25">
      <c r="F676" s="22"/>
      <c r="G676" s="24"/>
      <c r="H676" s="24"/>
      <c r="I676" s="13"/>
      <c r="J676" s="32"/>
      <c r="K676" s="34"/>
      <c r="L676" s="34"/>
      <c r="M676" s="34"/>
      <c r="N676" s="34"/>
      <c r="O676" s="34"/>
      <c r="P676" s="34"/>
      <c r="Q676" s="34"/>
      <c r="R676" s="34"/>
      <c r="S676" s="24"/>
      <c r="T676" s="24"/>
      <c r="U676" s="34"/>
      <c r="V676" s="8"/>
    </row>
    <row r="677" spans="6:22" x14ac:dyDescent="0.25">
      <c r="F677" s="22"/>
      <c r="G677" s="24"/>
      <c r="H677" s="24"/>
      <c r="I677" s="13"/>
      <c r="J677" s="32"/>
      <c r="K677" s="34"/>
      <c r="L677" s="34"/>
      <c r="M677" s="34"/>
      <c r="N677" s="34"/>
      <c r="O677" s="34"/>
      <c r="P677" s="34"/>
      <c r="Q677" s="34"/>
      <c r="R677" s="34"/>
      <c r="S677" s="24"/>
      <c r="T677" s="24"/>
      <c r="U677" s="34"/>
      <c r="V677" s="8"/>
    </row>
    <row r="678" spans="6:22" x14ac:dyDescent="0.25">
      <c r="F678" s="22"/>
      <c r="G678" s="24"/>
      <c r="H678" s="24"/>
      <c r="I678" s="13"/>
      <c r="J678" s="32"/>
      <c r="K678" s="34"/>
      <c r="L678" s="34"/>
      <c r="M678" s="34"/>
      <c r="N678" s="34"/>
      <c r="O678" s="34"/>
      <c r="P678" s="34"/>
      <c r="Q678" s="34"/>
      <c r="R678" s="34"/>
      <c r="S678" s="24"/>
      <c r="T678" s="24"/>
      <c r="U678" s="34"/>
      <c r="V678" s="8"/>
    </row>
    <row r="679" spans="6:22" x14ac:dyDescent="0.25">
      <c r="F679" s="22"/>
      <c r="G679" s="24"/>
      <c r="H679" s="24"/>
      <c r="I679" s="13"/>
      <c r="J679" s="32"/>
      <c r="K679" s="34"/>
      <c r="L679" s="34"/>
      <c r="M679" s="34"/>
      <c r="N679" s="34"/>
      <c r="O679" s="34"/>
      <c r="P679" s="34"/>
      <c r="Q679" s="34"/>
      <c r="R679" s="34"/>
      <c r="S679" s="24"/>
      <c r="T679" s="24"/>
      <c r="U679" s="34"/>
      <c r="V679" s="8"/>
    </row>
    <row r="680" spans="6:22" x14ac:dyDescent="0.25">
      <c r="F680" s="22"/>
      <c r="G680" s="24"/>
      <c r="H680" s="24"/>
      <c r="I680" s="13"/>
      <c r="J680" s="32"/>
      <c r="K680" s="34"/>
      <c r="L680" s="34"/>
      <c r="M680" s="34"/>
      <c r="N680" s="34"/>
      <c r="O680" s="34"/>
      <c r="P680" s="34"/>
      <c r="Q680" s="34"/>
      <c r="R680" s="34"/>
      <c r="S680" s="24"/>
      <c r="T680" s="24"/>
      <c r="U680" s="34"/>
      <c r="V680" s="8"/>
    </row>
    <row r="681" spans="6:22" x14ac:dyDescent="0.25">
      <c r="F681" s="22"/>
      <c r="G681" s="24"/>
      <c r="H681" s="24"/>
      <c r="I681" s="13"/>
      <c r="J681" s="32"/>
      <c r="K681" s="34"/>
      <c r="L681" s="34"/>
      <c r="M681" s="34"/>
      <c r="N681" s="34"/>
      <c r="O681" s="34"/>
      <c r="P681" s="34"/>
      <c r="Q681" s="34"/>
      <c r="R681" s="34"/>
      <c r="S681" s="24"/>
      <c r="T681" s="24"/>
      <c r="U681" s="34"/>
      <c r="V681" s="8"/>
    </row>
    <row r="682" spans="6:22" x14ac:dyDescent="0.25">
      <c r="F682" s="22"/>
      <c r="G682" s="24"/>
      <c r="H682" s="24"/>
      <c r="I682" s="13"/>
      <c r="J682" s="32"/>
      <c r="K682" s="34"/>
      <c r="L682" s="34"/>
      <c r="M682" s="34"/>
      <c r="N682" s="34"/>
      <c r="O682" s="34"/>
      <c r="P682" s="34"/>
      <c r="Q682" s="34"/>
      <c r="R682" s="34"/>
      <c r="S682" s="24"/>
      <c r="T682" s="24"/>
      <c r="U682" s="34"/>
      <c r="V682" s="8"/>
    </row>
    <row r="683" spans="6:22" x14ac:dyDescent="0.25">
      <c r="F683" s="22"/>
      <c r="G683" s="24"/>
      <c r="H683" s="24"/>
      <c r="I683" s="13"/>
      <c r="J683" s="32"/>
      <c r="K683" s="34"/>
      <c r="L683" s="34"/>
      <c r="M683" s="34"/>
      <c r="N683" s="34"/>
      <c r="O683" s="34"/>
      <c r="P683" s="34"/>
      <c r="Q683" s="34"/>
      <c r="R683" s="34"/>
      <c r="S683" s="24"/>
      <c r="T683" s="24"/>
      <c r="U683" s="34"/>
      <c r="V683" s="8"/>
    </row>
    <row r="684" spans="6:22" x14ac:dyDescent="0.25">
      <c r="F684" s="22"/>
      <c r="G684" s="24"/>
      <c r="H684" s="24"/>
      <c r="I684" s="13"/>
      <c r="J684" s="32"/>
      <c r="K684" s="34"/>
      <c r="L684" s="34"/>
      <c r="M684" s="34"/>
      <c r="N684" s="34"/>
      <c r="O684" s="34"/>
      <c r="P684" s="34"/>
      <c r="Q684" s="34"/>
      <c r="R684" s="34"/>
      <c r="S684" s="24"/>
      <c r="T684" s="24"/>
      <c r="U684" s="34"/>
      <c r="V684" s="8"/>
    </row>
    <row r="685" spans="6:22" x14ac:dyDescent="0.25">
      <c r="F685" s="22"/>
      <c r="G685" s="24"/>
      <c r="H685" s="24"/>
      <c r="I685" s="13"/>
      <c r="J685" s="32"/>
      <c r="K685" s="34"/>
      <c r="L685" s="34"/>
      <c r="M685" s="34"/>
      <c r="N685" s="34"/>
      <c r="O685" s="34"/>
      <c r="P685" s="34"/>
      <c r="Q685" s="34"/>
      <c r="R685" s="34"/>
      <c r="S685" s="24"/>
      <c r="T685" s="24"/>
      <c r="U685" s="34"/>
      <c r="V685" s="8"/>
    </row>
    <row r="686" spans="6:22" x14ac:dyDescent="0.25">
      <c r="F686" s="22"/>
      <c r="G686" s="24"/>
      <c r="H686" s="24"/>
      <c r="I686" s="13"/>
      <c r="J686" s="32"/>
      <c r="K686" s="34"/>
      <c r="L686" s="34"/>
      <c r="M686" s="34"/>
      <c r="N686" s="34"/>
      <c r="O686" s="34"/>
      <c r="P686" s="34"/>
      <c r="Q686" s="34"/>
      <c r="R686" s="34"/>
      <c r="S686" s="24"/>
      <c r="T686" s="24"/>
      <c r="U686" s="34"/>
      <c r="V686" s="8"/>
    </row>
    <row r="687" spans="6:22" x14ac:dyDescent="0.25">
      <c r="F687" s="22"/>
      <c r="G687" s="24"/>
      <c r="H687" s="24"/>
      <c r="I687" s="13"/>
      <c r="J687" s="32"/>
      <c r="K687" s="34"/>
      <c r="L687" s="34"/>
      <c r="M687" s="34"/>
      <c r="N687" s="34"/>
      <c r="O687" s="34"/>
      <c r="P687" s="34"/>
      <c r="Q687" s="34"/>
      <c r="R687" s="34"/>
      <c r="S687" s="24"/>
      <c r="T687" s="24"/>
      <c r="U687" s="34"/>
      <c r="V687" s="8"/>
    </row>
    <row r="688" spans="6:22" x14ac:dyDescent="0.25">
      <c r="F688" s="22"/>
      <c r="G688" s="24"/>
      <c r="H688" s="24"/>
      <c r="I688" s="13"/>
      <c r="J688" s="32"/>
      <c r="K688" s="34"/>
      <c r="L688" s="34"/>
      <c r="M688" s="34"/>
      <c r="N688" s="34"/>
      <c r="O688" s="34"/>
      <c r="P688" s="34"/>
      <c r="Q688" s="34"/>
      <c r="R688" s="34"/>
      <c r="S688" s="24"/>
      <c r="T688" s="24"/>
      <c r="U688" s="34"/>
      <c r="V688" s="8"/>
    </row>
    <row r="689" spans="6:22" x14ac:dyDescent="0.25">
      <c r="F689" s="22"/>
      <c r="G689" s="24"/>
      <c r="H689" s="24"/>
      <c r="I689" s="13"/>
      <c r="J689" s="32"/>
      <c r="K689" s="34"/>
      <c r="L689" s="34"/>
      <c r="M689" s="34"/>
      <c r="N689" s="34"/>
      <c r="O689" s="34"/>
      <c r="P689" s="34"/>
      <c r="Q689" s="34"/>
      <c r="R689" s="34"/>
      <c r="S689" s="24"/>
      <c r="T689" s="24"/>
      <c r="U689" s="34"/>
      <c r="V689" s="8"/>
    </row>
    <row r="690" spans="6:22" x14ac:dyDescent="0.25">
      <c r="F690" s="22"/>
      <c r="G690" s="24"/>
      <c r="H690" s="24"/>
      <c r="I690" s="13"/>
      <c r="J690" s="32"/>
      <c r="K690" s="34"/>
      <c r="L690" s="34"/>
      <c r="M690" s="34"/>
      <c r="N690" s="34"/>
      <c r="O690" s="34"/>
      <c r="P690" s="34"/>
      <c r="Q690" s="34"/>
      <c r="R690" s="34"/>
      <c r="S690" s="24"/>
      <c r="T690" s="24"/>
      <c r="U690" s="34"/>
      <c r="V690" s="8"/>
    </row>
    <row r="691" spans="6:22" x14ac:dyDescent="0.25">
      <c r="F691" s="22"/>
      <c r="G691" s="24"/>
      <c r="H691" s="24"/>
      <c r="I691" s="13"/>
      <c r="J691" s="32"/>
      <c r="K691" s="34"/>
      <c r="L691" s="34"/>
      <c r="M691" s="34"/>
      <c r="N691" s="34"/>
      <c r="O691" s="34"/>
      <c r="P691" s="34"/>
      <c r="Q691" s="34"/>
      <c r="R691" s="34"/>
      <c r="S691" s="24"/>
      <c r="T691" s="24"/>
      <c r="U691" s="34"/>
      <c r="V691" s="8"/>
    </row>
    <row r="692" spans="6:22" x14ac:dyDescent="0.25">
      <c r="F692" s="22"/>
      <c r="G692" s="24"/>
      <c r="H692" s="24"/>
      <c r="I692" s="13"/>
      <c r="J692" s="32"/>
      <c r="K692" s="34"/>
      <c r="L692" s="34"/>
      <c r="M692" s="34"/>
      <c r="N692" s="34"/>
      <c r="O692" s="34"/>
      <c r="P692" s="34"/>
      <c r="Q692" s="34"/>
      <c r="R692" s="34"/>
      <c r="S692" s="24"/>
      <c r="T692" s="24"/>
      <c r="U692" s="34"/>
      <c r="V692" s="8"/>
    </row>
    <row r="693" spans="6:22" x14ac:dyDescent="0.25">
      <c r="F693" s="22"/>
      <c r="G693" s="24"/>
      <c r="H693" s="24"/>
      <c r="I693" s="13"/>
      <c r="J693" s="32"/>
      <c r="K693" s="34"/>
      <c r="L693" s="34"/>
      <c r="M693" s="34"/>
      <c r="N693" s="34"/>
      <c r="O693" s="34"/>
      <c r="P693" s="34"/>
      <c r="Q693" s="34"/>
      <c r="R693" s="34"/>
      <c r="S693" s="24"/>
      <c r="T693" s="24"/>
      <c r="U693" s="34"/>
      <c r="V693" s="8"/>
    </row>
    <row r="694" spans="6:22" x14ac:dyDescent="0.25">
      <c r="F694" s="22"/>
      <c r="G694" s="24"/>
      <c r="H694" s="24"/>
      <c r="I694" s="13"/>
      <c r="J694" s="32"/>
      <c r="K694" s="34"/>
      <c r="L694" s="34"/>
      <c r="M694" s="34"/>
      <c r="N694" s="34"/>
      <c r="O694" s="34"/>
      <c r="P694" s="34"/>
      <c r="Q694" s="34"/>
      <c r="R694" s="34"/>
      <c r="S694" s="24"/>
      <c r="T694" s="24"/>
      <c r="U694" s="34"/>
      <c r="V694" s="8"/>
    </row>
    <row r="695" spans="6:22" x14ac:dyDescent="0.25">
      <c r="F695" s="22"/>
      <c r="G695" s="24"/>
      <c r="H695" s="24"/>
      <c r="I695" s="13"/>
      <c r="J695" s="32"/>
      <c r="K695" s="34"/>
      <c r="L695" s="34"/>
      <c r="M695" s="34"/>
      <c r="N695" s="34"/>
      <c r="O695" s="34"/>
      <c r="P695" s="34"/>
      <c r="Q695" s="34"/>
      <c r="R695" s="34"/>
      <c r="S695" s="24"/>
      <c r="T695" s="24"/>
      <c r="U695" s="34"/>
      <c r="V695" s="8"/>
    </row>
    <row r="696" spans="6:22" x14ac:dyDescent="0.25">
      <c r="F696" s="22"/>
      <c r="G696" s="24"/>
      <c r="H696" s="24"/>
      <c r="I696" s="13"/>
      <c r="J696" s="32"/>
      <c r="K696" s="34"/>
      <c r="L696" s="34"/>
      <c r="M696" s="34"/>
      <c r="N696" s="34"/>
      <c r="O696" s="34"/>
      <c r="P696" s="34"/>
      <c r="Q696" s="34"/>
      <c r="R696" s="34"/>
      <c r="S696" s="24"/>
      <c r="T696" s="24"/>
      <c r="U696" s="34"/>
      <c r="V696" s="8"/>
    </row>
    <row r="697" spans="6:22" x14ac:dyDescent="0.25">
      <c r="F697" s="22"/>
      <c r="G697" s="24"/>
      <c r="H697" s="24"/>
      <c r="I697" s="13"/>
      <c r="J697" s="32"/>
      <c r="K697" s="34"/>
      <c r="L697" s="34"/>
      <c r="M697" s="34"/>
      <c r="N697" s="34"/>
      <c r="O697" s="34"/>
      <c r="P697" s="34"/>
      <c r="Q697" s="34"/>
      <c r="R697" s="34"/>
      <c r="S697" s="24"/>
      <c r="T697" s="24"/>
      <c r="U697" s="34"/>
      <c r="V697" s="8"/>
    </row>
    <row r="698" spans="6:22" x14ac:dyDescent="0.25">
      <c r="F698" s="22"/>
      <c r="G698" s="24"/>
      <c r="H698" s="24"/>
      <c r="I698" s="13"/>
      <c r="J698" s="32"/>
      <c r="K698" s="34"/>
      <c r="L698" s="34"/>
      <c r="M698" s="34"/>
      <c r="N698" s="34"/>
      <c r="O698" s="34"/>
      <c r="P698" s="34"/>
      <c r="Q698" s="34"/>
      <c r="R698" s="34"/>
      <c r="S698" s="24"/>
      <c r="T698" s="24"/>
      <c r="U698" s="34"/>
      <c r="V698" s="8"/>
    </row>
    <row r="699" spans="6:22" x14ac:dyDescent="0.25">
      <c r="F699" s="22"/>
      <c r="G699" s="24"/>
      <c r="H699" s="24"/>
      <c r="I699" s="13"/>
      <c r="J699" s="32"/>
      <c r="K699" s="34"/>
      <c r="L699" s="34"/>
      <c r="M699" s="34"/>
      <c r="N699" s="34"/>
      <c r="O699" s="34"/>
      <c r="P699" s="34"/>
      <c r="Q699" s="34"/>
      <c r="R699" s="34"/>
      <c r="S699" s="24"/>
      <c r="T699" s="24"/>
      <c r="U699" s="34"/>
      <c r="V699" s="8"/>
    </row>
    <row r="700" spans="6:22" x14ac:dyDescent="0.25">
      <c r="F700" s="22"/>
      <c r="G700" s="24"/>
      <c r="H700" s="24"/>
      <c r="I700" s="13"/>
      <c r="J700" s="32"/>
      <c r="K700" s="34"/>
      <c r="L700" s="34"/>
      <c r="M700" s="34"/>
      <c r="N700" s="34"/>
      <c r="O700" s="34"/>
      <c r="P700" s="34"/>
      <c r="Q700" s="34"/>
      <c r="R700" s="34"/>
      <c r="S700" s="24"/>
      <c r="T700" s="24"/>
      <c r="U700" s="34"/>
      <c r="V700" s="8"/>
    </row>
    <row r="701" spans="6:22" x14ac:dyDescent="0.25">
      <c r="F701" s="22"/>
      <c r="G701" s="24"/>
      <c r="H701" s="24"/>
      <c r="I701" s="13"/>
      <c r="J701" s="32"/>
      <c r="K701" s="34"/>
      <c r="L701" s="34"/>
      <c r="M701" s="34"/>
      <c r="N701" s="34"/>
      <c r="O701" s="34"/>
      <c r="P701" s="34"/>
      <c r="Q701" s="34"/>
      <c r="R701" s="34"/>
      <c r="S701" s="24"/>
      <c r="T701" s="24"/>
      <c r="U701" s="34"/>
      <c r="V701" s="8"/>
    </row>
    <row r="702" spans="6:22" x14ac:dyDescent="0.25">
      <c r="F702" s="22"/>
      <c r="G702" s="24"/>
      <c r="H702" s="24"/>
      <c r="I702" s="13"/>
      <c r="J702" s="32"/>
      <c r="K702" s="34"/>
      <c r="L702" s="34"/>
      <c r="M702" s="34"/>
      <c r="N702" s="34"/>
      <c r="O702" s="34"/>
      <c r="P702" s="34"/>
      <c r="Q702" s="34"/>
      <c r="R702" s="34"/>
      <c r="S702" s="24"/>
      <c r="T702" s="24"/>
      <c r="U702" s="34"/>
      <c r="V702" s="8"/>
    </row>
    <row r="703" spans="6:22" x14ac:dyDescent="0.25">
      <c r="F703" s="22"/>
      <c r="G703" s="24"/>
      <c r="H703" s="24"/>
      <c r="I703" s="13"/>
      <c r="J703" s="32"/>
      <c r="K703" s="34"/>
      <c r="L703" s="34"/>
      <c r="M703" s="34"/>
      <c r="N703" s="34"/>
      <c r="O703" s="34"/>
      <c r="P703" s="34"/>
      <c r="Q703" s="34"/>
      <c r="R703" s="34"/>
      <c r="S703" s="24"/>
      <c r="T703" s="24"/>
      <c r="U703" s="34"/>
      <c r="V703" s="8"/>
    </row>
    <row r="704" spans="6:22" x14ac:dyDescent="0.25">
      <c r="F704" s="22"/>
      <c r="G704" s="24"/>
      <c r="H704" s="24"/>
      <c r="I704" s="13"/>
      <c r="J704" s="32"/>
      <c r="K704" s="34"/>
      <c r="L704" s="34"/>
      <c r="M704" s="34"/>
      <c r="N704" s="34"/>
      <c r="O704" s="34"/>
      <c r="P704" s="34"/>
      <c r="Q704" s="34"/>
      <c r="R704" s="34"/>
      <c r="S704" s="24"/>
      <c r="T704" s="24"/>
      <c r="U704" s="34"/>
      <c r="V704" s="8"/>
    </row>
    <row r="705" spans="6:22" x14ac:dyDescent="0.25">
      <c r="F705" s="22"/>
      <c r="G705" s="24"/>
      <c r="H705" s="24"/>
      <c r="I705" s="13"/>
      <c r="J705" s="32"/>
      <c r="K705" s="34"/>
      <c r="L705" s="34"/>
      <c r="M705" s="34"/>
      <c r="N705" s="34"/>
      <c r="O705" s="34"/>
      <c r="P705" s="34"/>
      <c r="Q705" s="34"/>
      <c r="R705" s="34"/>
      <c r="S705" s="24"/>
      <c r="T705" s="24"/>
      <c r="U705" s="34"/>
      <c r="V705" s="8"/>
    </row>
    <row r="706" spans="6:22" x14ac:dyDescent="0.25">
      <c r="F706" s="22"/>
      <c r="G706" s="24"/>
      <c r="H706" s="24"/>
      <c r="I706" s="13"/>
      <c r="J706" s="32"/>
      <c r="K706" s="34"/>
      <c r="L706" s="34"/>
      <c r="M706" s="34"/>
      <c r="N706" s="34"/>
      <c r="O706" s="34"/>
      <c r="P706" s="34"/>
      <c r="Q706" s="34"/>
      <c r="R706" s="34"/>
      <c r="S706" s="24"/>
      <c r="T706" s="24"/>
      <c r="U706" s="34"/>
      <c r="V706" s="8"/>
    </row>
    <row r="707" spans="6:22" x14ac:dyDescent="0.25">
      <c r="F707" s="22"/>
      <c r="G707" s="24"/>
      <c r="H707" s="24"/>
      <c r="I707" s="13"/>
      <c r="J707" s="32"/>
      <c r="K707" s="34"/>
      <c r="L707" s="34"/>
      <c r="M707" s="34"/>
      <c r="N707" s="34"/>
      <c r="O707" s="34"/>
      <c r="P707" s="34"/>
      <c r="Q707" s="34"/>
      <c r="R707" s="34"/>
      <c r="S707" s="24"/>
      <c r="T707" s="24"/>
      <c r="U707" s="34"/>
      <c r="V707" s="8"/>
    </row>
    <row r="708" spans="6:22" x14ac:dyDescent="0.25">
      <c r="F708" s="22"/>
      <c r="G708" s="24"/>
      <c r="H708" s="24"/>
      <c r="I708" s="13"/>
      <c r="J708" s="32"/>
      <c r="K708" s="34"/>
      <c r="L708" s="34"/>
      <c r="M708" s="34"/>
      <c r="N708" s="34"/>
      <c r="O708" s="34"/>
      <c r="P708" s="34"/>
      <c r="Q708" s="34"/>
      <c r="R708" s="34"/>
      <c r="S708" s="24"/>
      <c r="T708" s="24"/>
      <c r="U708" s="34"/>
      <c r="V708" s="8"/>
    </row>
    <row r="709" spans="6:22" x14ac:dyDescent="0.25">
      <c r="F709" s="22"/>
      <c r="G709" s="24"/>
      <c r="H709" s="24"/>
      <c r="I709" s="13"/>
      <c r="J709" s="32"/>
      <c r="K709" s="34"/>
      <c r="L709" s="34"/>
      <c r="M709" s="34"/>
      <c r="N709" s="34"/>
      <c r="O709" s="34"/>
      <c r="P709" s="34"/>
      <c r="Q709" s="34"/>
      <c r="R709" s="34"/>
      <c r="S709" s="24"/>
      <c r="T709" s="24"/>
      <c r="U709" s="34"/>
      <c r="V709" s="8"/>
    </row>
    <row r="710" spans="6:22" x14ac:dyDescent="0.25">
      <c r="F710" s="22"/>
      <c r="G710" s="24"/>
      <c r="H710" s="24"/>
      <c r="I710" s="13"/>
      <c r="J710" s="32"/>
      <c r="K710" s="34"/>
      <c r="L710" s="34"/>
      <c r="M710" s="34"/>
      <c r="N710" s="34"/>
      <c r="O710" s="34"/>
      <c r="P710" s="34"/>
      <c r="Q710" s="34"/>
      <c r="R710" s="34"/>
      <c r="S710" s="24"/>
      <c r="T710" s="24"/>
      <c r="U710" s="34"/>
      <c r="V710" s="8"/>
    </row>
    <row r="711" spans="6:22" x14ac:dyDescent="0.25">
      <c r="F711" s="22"/>
      <c r="G711" s="24"/>
      <c r="H711" s="24"/>
      <c r="I711" s="13"/>
      <c r="J711" s="32"/>
      <c r="K711" s="34"/>
      <c r="L711" s="34"/>
      <c r="M711" s="34"/>
      <c r="N711" s="34"/>
      <c r="O711" s="34"/>
      <c r="P711" s="34"/>
      <c r="Q711" s="34"/>
      <c r="R711" s="34"/>
      <c r="S711" s="24"/>
      <c r="T711" s="24"/>
      <c r="U711" s="34"/>
      <c r="V711" s="8"/>
    </row>
    <row r="712" spans="6:22" x14ac:dyDescent="0.25">
      <c r="F712" s="22"/>
      <c r="G712" s="24"/>
      <c r="H712" s="24"/>
      <c r="I712" s="13"/>
      <c r="J712" s="32"/>
      <c r="K712" s="34"/>
      <c r="L712" s="34"/>
      <c r="M712" s="34"/>
      <c r="N712" s="34"/>
      <c r="O712" s="34"/>
      <c r="P712" s="34"/>
      <c r="Q712" s="34"/>
      <c r="R712" s="34"/>
      <c r="S712" s="24"/>
      <c r="T712" s="24"/>
      <c r="U712" s="34"/>
      <c r="V712" s="8"/>
    </row>
    <row r="713" spans="6:22" x14ac:dyDescent="0.25">
      <c r="F713" s="22"/>
      <c r="G713" s="24"/>
      <c r="H713" s="24"/>
      <c r="I713" s="13"/>
      <c r="J713" s="32"/>
      <c r="K713" s="34"/>
      <c r="L713" s="34"/>
      <c r="M713" s="34"/>
      <c r="N713" s="34"/>
      <c r="O713" s="34"/>
      <c r="P713" s="34"/>
      <c r="Q713" s="34"/>
      <c r="R713" s="34"/>
      <c r="S713" s="24"/>
      <c r="T713" s="24"/>
      <c r="U713" s="34"/>
      <c r="V713" s="8"/>
    </row>
    <row r="714" spans="6:22" x14ac:dyDescent="0.25">
      <c r="F714" s="22"/>
      <c r="G714" s="24"/>
      <c r="H714" s="24"/>
      <c r="I714" s="13"/>
      <c r="J714" s="32"/>
      <c r="K714" s="34"/>
      <c r="L714" s="34"/>
      <c r="M714" s="34"/>
      <c r="N714" s="34"/>
      <c r="O714" s="34"/>
      <c r="P714" s="34"/>
      <c r="Q714" s="34"/>
      <c r="R714" s="34"/>
      <c r="S714" s="24"/>
      <c r="T714" s="24"/>
      <c r="U714" s="34"/>
      <c r="V714" s="8"/>
    </row>
    <row r="715" spans="6:22" x14ac:dyDescent="0.25">
      <c r="F715" s="22"/>
      <c r="G715" s="24"/>
      <c r="H715" s="24"/>
      <c r="I715" s="13"/>
      <c r="J715" s="32"/>
      <c r="K715" s="34"/>
      <c r="L715" s="34"/>
      <c r="M715" s="34"/>
      <c r="N715" s="34"/>
      <c r="O715" s="34"/>
      <c r="P715" s="34"/>
      <c r="Q715" s="34"/>
      <c r="R715" s="34"/>
      <c r="S715" s="24"/>
      <c r="T715" s="24"/>
      <c r="U715" s="34"/>
      <c r="V715" s="8"/>
    </row>
    <row r="716" spans="6:22" x14ac:dyDescent="0.25">
      <c r="F716" s="22"/>
      <c r="G716" s="24"/>
      <c r="H716" s="24"/>
      <c r="I716" s="13"/>
      <c r="J716" s="32"/>
      <c r="K716" s="34"/>
      <c r="L716" s="34"/>
      <c r="M716" s="34"/>
      <c r="N716" s="34"/>
      <c r="O716" s="34"/>
      <c r="P716" s="34"/>
      <c r="Q716" s="34"/>
      <c r="R716" s="34"/>
      <c r="S716" s="24"/>
      <c r="T716" s="24"/>
      <c r="U716" s="34"/>
      <c r="V716" s="8"/>
    </row>
    <row r="717" spans="6:22" x14ac:dyDescent="0.25">
      <c r="F717" s="22"/>
      <c r="G717" s="24"/>
      <c r="H717" s="24"/>
      <c r="I717" s="13"/>
      <c r="J717" s="32"/>
      <c r="K717" s="34"/>
      <c r="L717" s="34"/>
      <c r="M717" s="34"/>
      <c r="N717" s="34"/>
      <c r="O717" s="34"/>
      <c r="P717" s="34"/>
      <c r="Q717" s="34"/>
      <c r="R717" s="34"/>
      <c r="S717" s="24"/>
      <c r="T717" s="24"/>
      <c r="U717" s="34"/>
      <c r="V717" s="8"/>
    </row>
    <row r="718" spans="6:22" x14ac:dyDescent="0.25">
      <c r="F718" s="22"/>
      <c r="G718" s="24"/>
      <c r="H718" s="24"/>
      <c r="I718" s="13"/>
      <c r="J718" s="32"/>
      <c r="K718" s="34"/>
      <c r="L718" s="34"/>
      <c r="M718" s="34"/>
      <c r="N718" s="34"/>
      <c r="O718" s="34"/>
      <c r="P718" s="34"/>
      <c r="Q718" s="34"/>
      <c r="R718" s="34"/>
      <c r="S718" s="24"/>
      <c r="T718" s="24"/>
      <c r="U718" s="34"/>
      <c r="V718" s="8"/>
    </row>
    <row r="719" spans="6:22" x14ac:dyDescent="0.25">
      <c r="F719" s="22"/>
      <c r="G719" s="24"/>
      <c r="H719" s="24"/>
      <c r="I719" s="13"/>
      <c r="J719" s="32"/>
      <c r="K719" s="34"/>
      <c r="L719" s="34"/>
      <c r="M719" s="34"/>
      <c r="N719" s="34"/>
      <c r="O719" s="34"/>
      <c r="P719" s="34"/>
      <c r="Q719" s="34"/>
      <c r="R719" s="34"/>
      <c r="S719" s="24"/>
      <c r="T719" s="24"/>
      <c r="U719" s="34"/>
      <c r="V719" s="8"/>
    </row>
    <row r="720" spans="6:22" x14ac:dyDescent="0.25">
      <c r="F720" s="22"/>
      <c r="G720" s="24"/>
      <c r="H720" s="24"/>
      <c r="I720" s="13"/>
      <c r="J720" s="32"/>
      <c r="K720" s="34"/>
      <c r="L720" s="34"/>
      <c r="M720" s="34"/>
      <c r="N720" s="34"/>
      <c r="O720" s="34"/>
      <c r="P720" s="34"/>
      <c r="Q720" s="34"/>
      <c r="R720" s="34"/>
      <c r="S720" s="24"/>
      <c r="T720" s="24"/>
      <c r="U720" s="34"/>
      <c r="V720" s="8"/>
    </row>
    <row r="721" spans="6:22" x14ac:dyDescent="0.25">
      <c r="F721" s="22"/>
      <c r="G721" s="24"/>
      <c r="H721" s="24"/>
      <c r="I721" s="13"/>
      <c r="J721" s="32"/>
      <c r="K721" s="34"/>
      <c r="L721" s="34"/>
      <c r="M721" s="34"/>
      <c r="N721" s="34"/>
      <c r="O721" s="34"/>
      <c r="P721" s="34"/>
      <c r="Q721" s="34"/>
      <c r="R721" s="34"/>
      <c r="S721" s="24"/>
      <c r="T721" s="24"/>
      <c r="U721" s="34"/>
      <c r="V721" s="8"/>
    </row>
    <row r="722" spans="6:22" x14ac:dyDescent="0.25">
      <c r="F722" s="22"/>
      <c r="G722" s="24"/>
      <c r="H722" s="24"/>
      <c r="I722" s="13"/>
      <c r="J722" s="32"/>
      <c r="K722" s="34"/>
      <c r="L722" s="34"/>
      <c r="M722" s="34"/>
      <c r="N722" s="34"/>
      <c r="O722" s="34"/>
      <c r="P722" s="34"/>
      <c r="Q722" s="34"/>
      <c r="R722" s="34"/>
      <c r="S722" s="24"/>
      <c r="T722" s="24"/>
      <c r="U722" s="34"/>
      <c r="V722" s="8"/>
    </row>
    <row r="723" spans="6:22" x14ac:dyDescent="0.25">
      <c r="F723" s="22"/>
      <c r="G723" s="24"/>
      <c r="H723" s="24"/>
      <c r="I723" s="13"/>
      <c r="J723" s="32"/>
      <c r="K723" s="34"/>
      <c r="L723" s="34"/>
      <c r="M723" s="34"/>
      <c r="N723" s="34"/>
      <c r="O723" s="34"/>
      <c r="P723" s="34"/>
      <c r="Q723" s="34"/>
      <c r="R723" s="34"/>
      <c r="S723" s="24"/>
      <c r="T723" s="24"/>
      <c r="U723" s="34"/>
      <c r="V723" s="8"/>
    </row>
    <row r="724" spans="6:22" x14ac:dyDescent="0.25">
      <c r="F724" s="22"/>
      <c r="G724" s="24"/>
      <c r="H724" s="24"/>
      <c r="I724" s="13"/>
      <c r="J724" s="32"/>
      <c r="K724" s="34"/>
      <c r="L724" s="34"/>
      <c r="M724" s="34"/>
      <c r="N724" s="34"/>
      <c r="O724" s="34"/>
      <c r="P724" s="34"/>
      <c r="Q724" s="34"/>
      <c r="R724" s="34"/>
      <c r="S724" s="24"/>
      <c r="T724" s="24"/>
      <c r="U724" s="34"/>
      <c r="V724" s="8"/>
    </row>
    <row r="725" spans="6:22" x14ac:dyDescent="0.25">
      <c r="F725" s="22"/>
      <c r="G725" s="24"/>
      <c r="H725" s="24"/>
      <c r="I725" s="13"/>
      <c r="J725" s="32"/>
      <c r="K725" s="34"/>
      <c r="L725" s="34"/>
      <c r="M725" s="34"/>
      <c r="N725" s="34"/>
      <c r="O725" s="34"/>
      <c r="P725" s="34"/>
      <c r="Q725" s="34"/>
      <c r="R725" s="34"/>
      <c r="S725" s="24"/>
      <c r="T725" s="24"/>
      <c r="U725" s="34"/>
      <c r="V725" s="8"/>
    </row>
    <row r="726" spans="6:22" x14ac:dyDescent="0.25">
      <c r="F726" s="22"/>
      <c r="G726" s="24"/>
      <c r="H726" s="24"/>
      <c r="I726" s="13"/>
      <c r="J726" s="32"/>
      <c r="K726" s="34"/>
      <c r="L726" s="34"/>
      <c r="M726" s="34"/>
      <c r="N726" s="34"/>
      <c r="O726" s="34"/>
      <c r="P726" s="34"/>
      <c r="Q726" s="34"/>
      <c r="R726" s="34"/>
      <c r="S726" s="24"/>
      <c r="T726" s="24"/>
      <c r="U726" s="34"/>
      <c r="V726" s="8"/>
    </row>
    <row r="727" spans="6:22" x14ac:dyDescent="0.25">
      <c r="F727" s="22"/>
      <c r="G727" s="24"/>
      <c r="H727" s="24"/>
      <c r="I727" s="13"/>
      <c r="J727" s="32"/>
      <c r="K727" s="34"/>
      <c r="L727" s="34"/>
      <c r="M727" s="34"/>
      <c r="N727" s="34"/>
      <c r="O727" s="34"/>
      <c r="P727" s="34"/>
      <c r="Q727" s="34"/>
      <c r="R727" s="34"/>
      <c r="S727" s="24"/>
      <c r="T727" s="24"/>
      <c r="U727" s="34"/>
      <c r="V727" s="8"/>
    </row>
    <row r="728" spans="6:22" x14ac:dyDescent="0.25">
      <c r="F728" s="22"/>
      <c r="G728" s="24"/>
      <c r="H728" s="24"/>
      <c r="I728" s="13"/>
      <c r="J728" s="32"/>
      <c r="K728" s="34"/>
      <c r="L728" s="34"/>
      <c r="M728" s="34"/>
      <c r="N728" s="34"/>
      <c r="O728" s="34"/>
      <c r="P728" s="34"/>
      <c r="Q728" s="34"/>
      <c r="R728" s="34"/>
      <c r="S728" s="24"/>
      <c r="T728" s="24"/>
      <c r="U728" s="34"/>
      <c r="V728" s="8"/>
    </row>
    <row r="729" spans="6:22" x14ac:dyDescent="0.25">
      <c r="F729" s="22"/>
      <c r="G729" s="24"/>
      <c r="H729" s="24"/>
      <c r="I729" s="13"/>
      <c r="J729" s="32"/>
      <c r="K729" s="34"/>
      <c r="L729" s="34"/>
      <c r="M729" s="34"/>
      <c r="N729" s="34"/>
      <c r="O729" s="34"/>
      <c r="P729" s="34"/>
      <c r="Q729" s="34"/>
      <c r="R729" s="34"/>
      <c r="S729" s="24"/>
      <c r="T729" s="24"/>
      <c r="U729" s="34"/>
      <c r="V729" s="8"/>
    </row>
    <row r="730" spans="6:22" x14ac:dyDescent="0.25">
      <c r="F730" s="22"/>
      <c r="G730" s="24"/>
      <c r="H730" s="24"/>
      <c r="I730" s="13"/>
      <c r="J730" s="32"/>
      <c r="K730" s="34"/>
      <c r="L730" s="34"/>
      <c r="M730" s="34"/>
      <c r="N730" s="34"/>
      <c r="O730" s="34"/>
      <c r="P730" s="34"/>
      <c r="Q730" s="34"/>
      <c r="R730" s="34"/>
      <c r="S730" s="24"/>
      <c r="T730" s="24"/>
      <c r="U730" s="34"/>
      <c r="V730" s="8"/>
    </row>
    <row r="731" spans="6:22" x14ac:dyDescent="0.25">
      <c r="F731" s="22"/>
      <c r="G731" s="24"/>
      <c r="H731" s="24"/>
      <c r="I731" s="13"/>
      <c r="J731" s="32"/>
      <c r="K731" s="34"/>
      <c r="L731" s="34"/>
      <c r="M731" s="34"/>
      <c r="N731" s="34"/>
      <c r="O731" s="34"/>
      <c r="P731" s="34"/>
      <c r="Q731" s="34"/>
      <c r="R731" s="34"/>
      <c r="S731" s="24"/>
      <c r="T731" s="24"/>
      <c r="U731" s="34"/>
      <c r="V731" s="8"/>
    </row>
    <row r="732" spans="6:22" x14ac:dyDescent="0.25">
      <c r="F732" s="22"/>
      <c r="G732" s="24"/>
      <c r="H732" s="24"/>
      <c r="I732" s="13"/>
      <c r="J732" s="32"/>
      <c r="K732" s="34"/>
      <c r="L732" s="34"/>
      <c r="M732" s="34"/>
      <c r="N732" s="34"/>
      <c r="O732" s="34"/>
      <c r="P732" s="34"/>
      <c r="Q732" s="34"/>
      <c r="R732" s="34"/>
      <c r="S732" s="24"/>
      <c r="T732" s="24"/>
      <c r="U732" s="34"/>
      <c r="V732" s="8"/>
    </row>
    <row r="733" spans="6:22" x14ac:dyDescent="0.25">
      <c r="F733" s="22"/>
      <c r="G733" s="24"/>
      <c r="H733" s="24"/>
      <c r="I733" s="13"/>
      <c r="J733" s="32"/>
      <c r="K733" s="34"/>
      <c r="L733" s="34"/>
      <c r="M733" s="34"/>
      <c r="N733" s="34"/>
      <c r="O733" s="34"/>
      <c r="P733" s="34"/>
      <c r="Q733" s="34"/>
      <c r="R733" s="34"/>
      <c r="S733" s="24"/>
      <c r="T733" s="24"/>
      <c r="U733" s="34"/>
      <c r="V733" s="8"/>
    </row>
    <row r="734" spans="6:22" x14ac:dyDescent="0.25">
      <c r="F734" s="22"/>
      <c r="G734" s="24"/>
      <c r="H734" s="24"/>
      <c r="I734" s="13"/>
      <c r="J734" s="32"/>
      <c r="K734" s="34"/>
      <c r="L734" s="34"/>
      <c r="M734" s="34"/>
      <c r="N734" s="34"/>
      <c r="O734" s="34"/>
      <c r="P734" s="34"/>
      <c r="Q734" s="34"/>
      <c r="R734" s="34"/>
      <c r="S734" s="24"/>
      <c r="T734" s="24"/>
      <c r="U734" s="34"/>
      <c r="V734" s="8"/>
    </row>
    <row r="735" spans="6:22" x14ac:dyDescent="0.25">
      <c r="F735" s="22"/>
      <c r="G735" s="24"/>
      <c r="H735" s="24"/>
      <c r="I735" s="13"/>
      <c r="J735" s="32"/>
      <c r="K735" s="34"/>
      <c r="L735" s="34"/>
      <c r="M735" s="34"/>
      <c r="N735" s="34"/>
      <c r="O735" s="34"/>
      <c r="P735" s="34"/>
      <c r="Q735" s="34"/>
      <c r="R735" s="34"/>
      <c r="S735" s="24"/>
      <c r="T735" s="24"/>
      <c r="U735" s="34"/>
      <c r="V735" s="8"/>
    </row>
    <row r="736" spans="6:22" x14ac:dyDescent="0.25">
      <c r="F736" s="22"/>
      <c r="G736" s="24"/>
      <c r="H736" s="24"/>
      <c r="I736" s="13"/>
      <c r="J736" s="32"/>
      <c r="K736" s="34"/>
      <c r="L736" s="34"/>
      <c r="M736" s="34"/>
      <c r="N736" s="34"/>
      <c r="O736" s="34"/>
      <c r="P736" s="34"/>
      <c r="Q736" s="34"/>
      <c r="R736" s="34"/>
      <c r="S736" s="24"/>
      <c r="T736" s="24"/>
      <c r="U736" s="34"/>
      <c r="V736" s="8"/>
    </row>
    <row r="737" spans="6:22" x14ac:dyDescent="0.25">
      <c r="F737" s="22"/>
      <c r="G737" s="24"/>
      <c r="H737" s="24"/>
      <c r="I737" s="13"/>
      <c r="J737" s="32"/>
      <c r="K737" s="34"/>
      <c r="L737" s="34"/>
      <c r="M737" s="34"/>
      <c r="N737" s="34"/>
      <c r="O737" s="34"/>
      <c r="P737" s="34"/>
      <c r="Q737" s="34"/>
      <c r="R737" s="34"/>
      <c r="S737" s="24"/>
      <c r="T737" s="24"/>
      <c r="U737" s="34"/>
      <c r="V737" s="8"/>
    </row>
    <row r="738" spans="6:22" x14ac:dyDescent="0.25">
      <c r="F738" s="22"/>
      <c r="G738" s="24"/>
      <c r="H738" s="24"/>
      <c r="I738" s="13"/>
      <c r="J738" s="32"/>
      <c r="K738" s="34"/>
      <c r="L738" s="34"/>
      <c r="M738" s="34"/>
      <c r="N738" s="34"/>
      <c r="O738" s="34"/>
      <c r="P738" s="34"/>
      <c r="Q738" s="34"/>
      <c r="R738" s="34"/>
      <c r="S738" s="24"/>
      <c r="T738" s="24"/>
      <c r="U738" s="34"/>
      <c r="V738" s="8"/>
    </row>
    <row r="739" spans="6:22" x14ac:dyDescent="0.25">
      <c r="F739" s="22"/>
      <c r="G739" s="24"/>
      <c r="H739" s="24"/>
      <c r="I739" s="13"/>
      <c r="J739" s="32"/>
      <c r="K739" s="34"/>
      <c r="L739" s="34"/>
      <c r="M739" s="34"/>
      <c r="N739" s="34"/>
      <c r="O739" s="34"/>
      <c r="P739" s="34"/>
      <c r="Q739" s="34"/>
      <c r="R739" s="34"/>
      <c r="S739" s="24"/>
      <c r="T739" s="24"/>
      <c r="U739" s="34"/>
      <c r="V739" s="8"/>
    </row>
    <row r="740" spans="6:22" x14ac:dyDescent="0.25">
      <c r="F740" s="22"/>
      <c r="G740" s="24"/>
      <c r="H740" s="24"/>
      <c r="I740" s="13"/>
      <c r="J740" s="32"/>
      <c r="K740" s="34"/>
      <c r="L740" s="34"/>
      <c r="M740" s="34"/>
      <c r="N740" s="34"/>
      <c r="O740" s="34"/>
      <c r="P740" s="34"/>
      <c r="Q740" s="34"/>
      <c r="R740" s="34"/>
      <c r="S740" s="24"/>
      <c r="T740" s="24"/>
      <c r="U740" s="34"/>
      <c r="V740" s="8"/>
    </row>
    <row r="741" spans="6:22" x14ac:dyDescent="0.25">
      <c r="F741" s="22"/>
      <c r="G741" s="24"/>
      <c r="H741" s="24"/>
      <c r="I741" s="13"/>
      <c r="J741" s="32"/>
      <c r="K741" s="34"/>
      <c r="L741" s="34"/>
      <c r="M741" s="34"/>
      <c r="N741" s="34"/>
      <c r="O741" s="34"/>
      <c r="P741" s="34"/>
      <c r="Q741" s="34"/>
      <c r="R741" s="34"/>
      <c r="S741" s="24"/>
      <c r="T741" s="24"/>
      <c r="U741" s="34"/>
      <c r="V741" s="8"/>
    </row>
    <row r="742" spans="6:22" x14ac:dyDescent="0.25">
      <c r="F742" s="22"/>
      <c r="G742" s="24"/>
      <c r="H742" s="24"/>
      <c r="I742" s="13"/>
      <c r="J742" s="32"/>
      <c r="K742" s="34"/>
      <c r="L742" s="34"/>
      <c r="M742" s="34"/>
      <c r="N742" s="34"/>
      <c r="O742" s="34"/>
      <c r="P742" s="34"/>
      <c r="Q742" s="34"/>
      <c r="R742" s="34"/>
      <c r="S742" s="24"/>
      <c r="T742" s="24"/>
      <c r="U742" s="34"/>
      <c r="V742" s="8"/>
    </row>
    <row r="743" spans="6:22" x14ac:dyDescent="0.25">
      <c r="F743" s="22"/>
      <c r="G743" s="24"/>
      <c r="H743" s="24"/>
      <c r="I743" s="13"/>
      <c r="J743" s="32"/>
      <c r="K743" s="34"/>
      <c r="L743" s="34"/>
      <c r="M743" s="34"/>
      <c r="N743" s="34"/>
      <c r="O743" s="34"/>
      <c r="P743" s="34"/>
      <c r="Q743" s="34"/>
      <c r="R743" s="34"/>
      <c r="S743" s="24"/>
      <c r="T743" s="24"/>
      <c r="U743" s="34"/>
      <c r="V743" s="8"/>
    </row>
    <row r="744" spans="6:22" x14ac:dyDescent="0.25">
      <c r="F744" s="22"/>
      <c r="G744" s="24"/>
      <c r="H744" s="24"/>
      <c r="I744" s="13"/>
      <c r="J744" s="32"/>
      <c r="K744" s="34"/>
      <c r="L744" s="34"/>
      <c r="M744" s="34"/>
      <c r="N744" s="34"/>
      <c r="O744" s="34"/>
      <c r="P744" s="34"/>
      <c r="Q744" s="34"/>
      <c r="R744" s="34"/>
      <c r="S744" s="24"/>
      <c r="T744" s="24"/>
      <c r="U744" s="34"/>
      <c r="V744" s="8"/>
    </row>
    <row r="745" spans="6:22" x14ac:dyDescent="0.25">
      <c r="F745" s="22"/>
      <c r="G745" s="24"/>
      <c r="H745" s="24"/>
      <c r="I745" s="13"/>
      <c r="J745" s="32"/>
      <c r="K745" s="34"/>
      <c r="L745" s="34"/>
      <c r="M745" s="34"/>
      <c r="N745" s="34"/>
      <c r="O745" s="34"/>
      <c r="P745" s="34"/>
      <c r="Q745" s="34"/>
      <c r="R745" s="34"/>
      <c r="S745" s="24"/>
      <c r="T745" s="24"/>
      <c r="U745" s="34"/>
      <c r="V745" s="8"/>
    </row>
    <row r="746" spans="6:22" x14ac:dyDescent="0.25">
      <c r="F746" s="22"/>
      <c r="G746" s="24"/>
      <c r="H746" s="24"/>
      <c r="I746" s="13"/>
      <c r="J746" s="32"/>
      <c r="K746" s="34"/>
      <c r="L746" s="34"/>
      <c r="M746" s="34"/>
      <c r="N746" s="34"/>
      <c r="O746" s="34"/>
      <c r="P746" s="34"/>
      <c r="Q746" s="34"/>
      <c r="R746" s="34"/>
      <c r="S746" s="24"/>
      <c r="T746" s="24"/>
      <c r="U746" s="34"/>
      <c r="V746" s="8"/>
    </row>
    <row r="747" spans="6:22" x14ac:dyDescent="0.25">
      <c r="F747" s="22"/>
      <c r="G747" s="24"/>
      <c r="H747" s="24"/>
      <c r="I747" s="13"/>
      <c r="J747" s="32"/>
      <c r="K747" s="34"/>
      <c r="L747" s="34"/>
      <c r="M747" s="34"/>
      <c r="N747" s="34"/>
      <c r="O747" s="34"/>
      <c r="P747" s="34"/>
      <c r="Q747" s="34"/>
      <c r="R747" s="34"/>
      <c r="S747" s="24"/>
      <c r="T747" s="24"/>
      <c r="U747" s="34"/>
      <c r="V747" s="8"/>
    </row>
    <row r="748" spans="6:22" x14ac:dyDescent="0.25">
      <c r="F748" s="22"/>
      <c r="G748" s="24"/>
      <c r="H748" s="24"/>
      <c r="I748" s="13"/>
      <c r="J748" s="32"/>
      <c r="K748" s="34"/>
      <c r="L748" s="34"/>
      <c r="M748" s="34"/>
      <c r="N748" s="34"/>
      <c r="O748" s="34"/>
      <c r="P748" s="34"/>
      <c r="Q748" s="34"/>
      <c r="R748" s="34"/>
      <c r="S748" s="24"/>
      <c r="T748" s="24"/>
      <c r="U748" s="34"/>
      <c r="V748" s="8"/>
    </row>
    <row r="749" spans="6:22" x14ac:dyDescent="0.25">
      <c r="F749" s="22"/>
      <c r="G749" s="24"/>
      <c r="H749" s="24"/>
      <c r="I749" s="13"/>
      <c r="J749" s="32"/>
      <c r="K749" s="34"/>
      <c r="L749" s="34"/>
      <c r="M749" s="34"/>
      <c r="N749" s="34"/>
      <c r="O749" s="34"/>
      <c r="P749" s="34"/>
      <c r="Q749" s="34"/>
      <c r="R749" s="34"/>
      <c r="S749" s="24"/>
      <c r="T749" s="24"/>
      <c r="U749" s="34"/>
      <c r="V749" s="8"/>
    </row>
    <row r="750" spans="6:22" x14ac:dyDescent="0.25">
      <c r="F750" s="22"/>
      <c r="G750" s="24"/>
      <c r="H750" s="24"/>
      <c r="I750" s="13"/>
      <c r="J750" s="32"/>
      <c r="K750" s="34"/>
      <c r="L750" s="34"/>
      <c r="M750" s="34"/>
      <c r="N750" s="34"/>
      <c r="O750" s="34"/>
      <c r="P750" s="34"/>
      <c r="Q750" s="34"/>
      <c r="R750" s="34"/>
      <c r="S750" s="24"/>
      <c r="T750" s="24"/>
      <c r="U750" s="34"/>
      <c r="V750" s="8"/>
    </row>
    <row r="751" spans="6:22" x14ac:dyDescent="0.25">
      <c r="F751" s="22"/>
      <c r="G751" s="24"/>
      <c r="H751" s="24"/>
      <c r="I751" s="13"/>
      <c r="J751" s="32"/>
      <c r="K751" s="34"/>
      <c r="L751" s="34"/>
      <c r="M751" s="34"/>
      <c r="N751" s="34"/>
      <c r="O751" s="34"/>
      <c r="P751" s="34"/>
      <c r="Q751" s="34"/>
      <c r="R751" s="34"/>
      <c r="S751" s="24"/>
      <c r="T751" s="24"/>
      <c r="U751" s="34"/>
      <c r="V751" s="8"/>
    </row>
    <row r="752" spans="6:22" x14ac:dyDescent="0.25">
      <c r="F752" s="22"/>
      <c r="G752" s="24"/>
      <c r="H752" s="24"/>
      <c r="I752" s="13"/>
      <c r="J752" s="32"/>
      <c r="K752" s="34"/>
      <c r="L752" s="34"/>
      <c r="M752" s="34"/>
      <c r="N752" s="34"/>
      <c r="O752" s="34"/>
      <c r="P752" s="34"/>
      <c r="Q752" s="34"/>
      <c r="R752" s="34"/>
      <c r="S752" s="24"/>
      <c r="T752" s="24"/>
      <c r="U752" s="34"/>
      <c r="V752" s="8"/>
    </row>
    <row r="753" spans="6:22" x14ac:dyDescent="0.25">
      <c r="F753" s="22"/>
      <c r="G753" s="24"/>
      <c r="H753" s="24"/>
      <c r="I753" s="13"/>
      <c r="J753" s="32"/>
      <c r="K753" s="34"/>
      <c r="L753" s="34"/>
      <c r="M753" s="34"/>
      <c r="N753" s="34"/>
      <c r="O753" s="34"/>
      <c r="P753" s="34"/>
      <c r="Q753" s="34"/>
      <c r="R753" s="34"/>
      <c r="S753" s="24"/>
      <c r="T753" s="24"/>
      <c r="U753" s="34"/>
      <c r="V753" s="8"/>
    </row>
    <row r="754" spans="6:22" x14ac:dyDescent="0.25">
      <c r="F754" s="22"/>
      <c r="G754" s="24"/>
      <c r="H754" s="24"/>
      <c r="I754" s="13"/>
      <c r="J754" s="32"/>
      <c r="K754" s="34"/>
      <c r="L754" s="34"/>
      <c r="M754" s="34"/>
      <c r="N754" s="34"/>
      <c r="O754" s="34"/>
      <c r="P754" s="34"/>
      <c r="Q754" s="34"/>
      <c r="R754" s="34"/>
      <c r="S754" s="24"/>
      <c r="T754" s="24"/>
      <c r="U754" s="34"/>
      <c r="V754" s="8"/>
    </row>
    <row r="755" spans="6:22" x14ac:dyDescent="0.25">
      <c r="F755" s="22"/>
      <c r="G755" s="24"/>
      <c r="H755" s="24"/>
      <c r="I755" s="13"/>
      <c r="J755" s="32"/>
      <c r="K755" s="34"/>
      <c r="L755" s="34"/>
      <c r="M755" s="34"/>
      <c r="N755" s="34"/>
      <c r="O755" s="34"/>
      <c r="P755" s="34"/>
      <c r="Q755" s="34"/>
      <c r="R755" s="34"/>
      <c r="S755" s="24"/>
      <c r="T755" s="24"/>
      <c r="U755" s="34"/>
      <c r="V755" s="8"/>
    </row>
    <row r="756" spans="6:22" x14ac:dyDescent="0.25">
      <c r="F756" s="22"/>
      <c r="G756" s="24"/>
      <c r="H756" s="24"/>
      <c r="I756" s="13"/>
      <c r="J756" s="32"/>
      <c r="K756" s="34"/>
      <c r="L756" s="34"/>
      <c r="M756" s="34"/>
      <c r="N756" s="34"/>
      <c r="O756" s="34"/>
      <c r="P756" s="34"/>
      <c r="Q756" s="34"/>
      <c r="R756" s="34"/>
      <c r="S756" s="24"/>
      <c r="T756" s="24"/>
      <c r="U756" s="34"/>
      <c r="V756" s="8"/>
    </row>
    <row r="757" spans="6:22" x14ac:dyDescent="0.25">
      <c r="F757" s="22"/>
      <c r="G757" s="24"/>
      <c r="H757" s="24"/>
      <c r="I757" s="13"/>
      <c r="J757" s="32"/>
      <c r="K757" s="34"/>
      <c r="L757" s="34"/>
      <c r="M757" s="34"/>
      <c r="N757" s="34"/>
      <c r="O757" s="34"/>
      <c r="P757" s="34"/>
      <c r="Q757" s="34"/>
      <c r="R757" s="34"/>
      <c r="S757" s="24"/>
      <c r="T757" s="24"/>
      <c r="U757" s="34"/>
      <c r="V757" s="8"/>
    </row>
    <row r="758" spans="6:22" x14ac:dyDescent="0.25">
      <c r="F758" s="22"/>
      <c r="G758" s="24"/>
      <c r="H758" s="24"/>
      <c r="I758" s="13"/>
      <c r="J758" s="32"/>
      <c r="K758" s="34"/>
      <c r="L758" s="34"/>
      <c r="M758" s="34"/>
      <c r="N758" s="34"/>
      <c r="O758" s="34"/>
      <c r="P758" s="34"/>
      <c r="Q758" s="34"/>
      <c r="R758" s="34"/>
      <c r="S758" s="24"/>
      <c r="T758" s="24"/>
      <c r="U758" s="34"/>
      <c r="V758" s="8"/>
    </row>
    <row r="759" spans="6:22" x14ac:dyDescent="0.25">
      <c r="F759" s="22"/>
      <c r="G759" s="24"/>
      <c r="H759" s="24"/>
      <c r="I759" s="13"/>
      <c r="J759" s="32"/>
      <c r="K759" s="34"/>
      <c r="L759" s="34"/>
      <c r="M759" s="34"/>
      <c r="N759" s="34"/>
      <c r="O759" s="34"/>
      <c r="P759" s="34"/>
      <c r="Q759" s="34"/>
      <c r="R759" s="34"/>
      <c r="S759" s="24"/>
      <c r="T759" s="24"/>
      <c r="U759" s="34"/>
      <c r="V759" s="8"/>
    </row>
    <row r="760" spans="6:22" x14ac:dyDescent="0.25">
      <c r="F760" s="22"/>
      <c r="G760" s="24"/>
      <c r="H760" s="24"/>
      <c r="I760" s="13"/>
      <c r="J760" s="32"/>
      <c r="K760" s="34"/>
      <c r="L760" s="34"/>
      <c r="M760" s="34"/>
      <c r="N760" s="34"/>
      <c r="O760" s="34"/>
      <c r="P760" s="34"/>
      <c r="Q760" s="34"/>
      <c r="R760" s="34"/>
      <c r="S760" s="24"/>
      <c r="T760" s="24"/>
      <c r="U760" s="34"/>
      <c r="V760" s="8"/>
    </row>
    <row r="761" spans="6:22" x14ac:dyDescent="0.25">
      <c r="F761" s="22"/>
      <c r="G761" s="24"/>
      <c r="H761" s="24"/>
      <c r="I761" s="13"/>
      <c r="J761" s="32"/>
      <c r="K761" s="34"/>
      <c r="L761" s="34"/>
      <c r="M761" s="34"/>
      <c r="N761" s="34"/>
      <c r="O761" s="34"/>
      <c r="P761" s="34"/>
      <c r="Q761" s="34"/>
      <c r="R761" s="34"/>
      <c r="S761" s="24"/>
      <c r="T761" s="24"/>
      <c r="U761" s="34"/>
      <c r="V761" s="8"/>
    </row>
    <row r="762" spans="6:22" x14ac:dyDescent="0.25">
      <c r="F762" s="22"/>
      <c r="G762" s="24"/>
      <c r="H762" s="24"/>
      <c r="I762" s="13"/>
      <c r="J762" s="32"/>
      <c r="K762" s="34"/>
      <c r="L762" s="34"/>
      <c r="M762" s="34"/>
      <c r="N762" s="34"/>
      <c r="O762" s="34"/>
      <c r="P762" s="34"/>
      <c r="Q762" s="34"/>
      <c r="R762" s="34"/>
      <c r="S762" s="24"/>
      <c r="T762" s="24"/>
      <c r="U762" s="34"/>
      <c r="V762" s="8"/>
    </row>
    <row r="763" spans="6:22" x14ac:dyDescent="0.25">
      <c r="F763" s="22"/>
      <c r="G763" s="24"/>
      <c r="H763" s="24"/>
      <c r="I763" s="13"/>
      <c r="J763" s="32"/>
      <c r="K763" s="34"/>
      <c r="L763" s="34"/>
      <c r="M763" s="34"/>
      <c r="N763" s="34"/>
      <c r="O763" s="34"/>
      <c r="P763" s="34"/>
      <c r="Q763" s="34"/>
      <c r="R763" s="34"/>
      <c r="S763" s="24"/>
      <c r="T763" s="24"/>
      <c r="U763" s="34"/>
      <c r="V763" s="8"/>
    </row>
    <row r="764" spans="6:22" x14ac:dyDescent="0.25">
      <c r="F764" s="22"/>
      <c r="G764" s="24"/>
      <c r="H764" s="24"/>
      <c r="I764" s="13"/>
      <c r="J764" s="32"/>
      <c r="K764" s="34"/>
      <c r="L764" s="34"/>
      <c r="M764" s="34"/>
      <c r="N764" s="34"/>
      <c r="O764" s="34"/>
      <c r="P764" s="34"/>
      <c r="Q764" s="34"/>
      <c r="R764" s="34"/>
      <c r="S764" s="24"/>
      <c r="T764" s="24"/>
      <c r="U764" s="34"/>
      <c r="V764" s="8"/>
    </row>
    <row r="765" spans="6:22" x14ac:dyDescent="0.25">
      <c r="F765" s="22"/>
      <c r="G765" s="24"/>
      <c r="H765" s="24"/>
      <c r="I765" s="13"/>
      <c r="J765" s="32"/>
      <c r="K765" s="34"/>
      <c r="L765" s="34"/>
      <c r="M765" s="34"/>
      <c r="N765" s="34"/>
      <c r="O765" s="34"/>
      <c r="P765" s="34"/>
      <c r="Q765" s="34"/>
      <c r="R765" s="34"/>
      <c r="S765" s="24"/>
      <c r="T765" s="24"/>
      <c r="U765" s="34"/>
      <c r="V765" s="8"/>
    </row>
    <row r="766" spans="6:22" x14ac:dyDescent="0.25">
      <c r="F766" s="22"/>
      <c r="G766" s="24"/>
      <c r="H766" s="24"/>
      <c r="I766" s="13"/>
      <c r="J766" s="32"/>
      <c r="K766" s="34"/>
      <c r="L766" s="34"/>
      <c r="M766" s="34"/>
      <c r="N766" s="34"/>
      <c r="O766" s="34"/>
      <c r="P766" s="34"/>
      <c r="Q766" s="34"/>
      <c r="R766" s="34"/>
      <c r="S766" s="24"/>
      <c r="T766" s="24"/>
      <c r="U766" s="34"/>
      <c r="V766" s="8"/>
    </row>
    <row r="767" spans="6:22" x14ac:dyDescent="0.25">
      <c r="F767" s="22"/>
      <c r="G767" s="24"/>
      <c r="H767" s="24"/>
      <c r="I767" s="13"/>
      <c r="J767" s="32"/>
      <c r="K767" s="34"/>
      <c r="L767" s="34"/>
      <c r="M767" s="34"/>
      <c r="N767" s="34"/>
      <c r="O767" s="34"/>
      <c r="P767" s="34"/>
      <c r="Q767" s="34"/>
      <c r="R767" s="34"/>
      <c r="S767" s="24"/>
      <c r="T767" s="24"/>
      <c r="U767" s="34"/>
      <c r="V767" s="8"/>
    </row>
    <row r="768" spans="6:22" x14ac:dyDescent="0.25">
      <c r="F768" s="22"/>
      <c r="G768" s="24"/>
      <c r="H768" s="24"/>
      <c r="I768" s="13"/>
      <c r="J768" s="32"/>
      <c r="K768" s="34"/>
      <c r="L768" s="34"/>
      <c r="M768" s="34"/>
      <c r="N768" s="34"/>
      <c r="O768" s="34"/>
      <c r="P768" s="34"/>
      <c r="Q768" s="34"/>
      <c r="R768" s="34"/>
      <c r="S768" s="24"/>
      <c r="T768" s="24"/>
      <c r="U768" s="34"/>
      <c r="V768" s="8"/>
    </row>
    <row r="769" spans="6:22" x14ac:dyDescent="0.25">
      <c r="F769" s="22"/>
      <c r="G769" s="24"/>
      <c r="H769" s="24"/>
      <c r="I769" s="13"/>
      <c r="J769" s="32"/>
      <c r="K769" s="34"/>
      <c r="L769" s="34"/>
      <c r="M769" s="34"/>
      <c r="N769" s="34"/>
      <c r="O769" s="34"/>
      <c r="P769" s="34"/>
      <c r="Q769" s="34"/>
      <c r="R769" s="34"/>
      <c r="S769" s="24"/>
      <c r="T769" s="24"/>
      <c r="U769" s="34"/>
      <c r="V769" s="8"/>
    </row>
    <row r="770" spans="6:22" x14ac:dyDescent="0.25">
      <c r="F770" s="22"/>
      <c r="G770" s="24"/>
      <c r="H770" s="24"/>
      <c r="I770" s="13"/>
      <c r="J770" s="32"/>
      <c r="K770" s="34"/>
      <c r="L770" s="34"/>
      <c r="M770" s="34"/>
      <c r="N770" s="34"/>
      <c r="O770" s="34"/>
      <c r="P770" s="34"/>
      <c r="Q770" s="34"/>
      <c r="R770" s="34"/>
      <c r="S770" s="24"/>
      <c r="T770" s="24"/>
      <c r="U770" s="34"/>
      <c r="V770" s="8"/>
    </row>
    <row r="771" spans="6:22" x14ac:dyDescent="0.25">
      <c r="F771" s="22"/>
      <c r="G771" s="24"/>
      <c r="H771" s="24"/>
      <c r="I771" s="13"/>
      <c r="J771" s="32"/>
      <c r="K771" s="34"/>
      <c r="L771" s="34"/>
      <c r="M771" s="34"/>
      <c r="N771" s="34"/>
      <c r="O771" s="34"/>
      <c r="P771" s="34"/>
      <c r="Q771" s="34"/>
      <c r="R771" s="34"/>
      <c r="S771" s="24"/>
      <c r="T771" s="24"/>
      <c r="U771" s="34"/>
      <c r="V771" s="8"/>
    </row>
    <row r="772" spans="6:22" x14ac:dyDescent="0.25">
      <c r="F772" s="22"/>
      <c r="G772" s="24"/>
      <c r="H772" s="24"/>
      <c r="I772" s="13"/>
      <c r="J772" s="32"/>
      <c r="K772" s="34"/>
      <c r="L772" s="34"/>
      <c r="M772" s="34"/>
      <c r="N772" s="34"/>
      <c r="O772" s="34"/>
      <c r="P772" s="34"/>
      <c r="Q772" s="34"/>
      <c r="R772" s="34"/>
      <c r="S772" s="24"/>
      <c r="T772" s="24"/>
      <c r="U772" s="34"/>
      <c r="V772" s="8"/>
    </row>
    <row r="773" spans="6:22" x14ac:dyDescent="0.25">
      <c r="F773" s="22"/>
      <c r="G773" s="24"/>
      <c r="H773" s="24"/>
      <c r="I773" s="13"/>
      <c r="J773" s="32"/>
      <c r="K773" s="34"/>
      <c r="L773" s="34"/>
      <c r="M773" s="34"/>
      <c r="N773" s="34"/>
      <c r="O773" s="34"/>
      <c r="P773" s="34"/>
      <c r="Q773" s="34"/>
      <c r="R773" s="34"/>
      <c r="S773" s="24"/>
      <c r="T773" s="24"/>
      <c r="U773" s="34"/>
      <c r="V773" s="8"/>
    </row>
    <row r="774" spans="6:22" x14ac:dyDescent="0.25">
      <c r="F774" s="22"/>
      <c r="G774" s="24"/>
      <c r="H774" s="24"/>
      <c r="I774" s="13"/>
      <c r="J774" s="32"/>
      <c r="K774" s="34"/>
      <c r="L774" s="34"/>
      <c r="M774" s="34"/>
      <c r="N774" s="34"/>
      <c r="O774" s="34"/>
      <c r="P774" s="34"/>
      <c r="Q774" s="34"/>
      <c r="R774" s="34"/>
      <c r="S774" s="24"/>
      <c r="T774" s="24"/>
      <c r="U774" s="34"/>
      <c r="V774" s="8"/>
    </row>
    <row r="775" spans="6:22" x14ac:dyDescent="0.25">
      <c r="F775" s="22"/>
      <c r="G775" s="24"/>
      <c r="H775" s="24"/>
      <c r="I775" s="13"/>
      <c r="J775" s="32"/>
      <c r="K775" s="34"/>
      <c r="L775" s="34"/>
      <c r="M775" s="34"/>
      <c r="N775" s="34"/>
      <c r="O775" s="34"/>
      <c r="P775" s="34"/>
      <c r="Q775" s="34"/>
      <c r="R775" s="34"/>
      <c r="S775" s="24"/>
      <c r="T775" s="24"/>
      <c r="U775" s="34"/>
      <c r="V775" s="8"/>
    </row>
    <row r="776" spans="6:22" x14ac:dyDescent="0.25">
      <c r="F776" s="22"/>
      <c r="G776" s="24"/>
      <c r="H776" s="24"/>
      <c r="I776" s="13"/>
      <c r="J776" s="32"/>
      <c r="K776" s="34"/>
      <c r="L776" s="34"/>
      <c r="M776" s="34"/>
      <c r="N776" s="34"/>
      <c r="O776" s="34"/>
      <c r="P776" s="34"/>
      <c r="Q776" s="34"/>
      <c r="R776" s="34"/>
      <c r="S776" s="24"/>
      <c r="T776" s="24"/>
      <c r="U776" s="34"/>
      <c r="V776" s="8"/>
    </row>
    <row r="777" spans="6:22" x14ac:dyDescent="0.25">
      <c r="F777" s="22"/>
      <c r="G777" s="24"/>
      <c r="H777" s="24"/>
      <c r="I777" s="13"/>
      <c r="J777" s="32"/>
      <c r="K777" s="34"/>
      <c r="L777" s="34"/>
      <c r="M777" s="34"/>
      <c r="N777" s="34"/>
      <c r="O777" s="34"/>
      <c r="P777" s="34"/>
      <c r="Q777" s="34"/>
      <c r="R777" s="34"/>
      <c r="S777" s="24"/>
      <c r="T777" s="24"/>
      <c r="U777" s="34"/>
      <c r="V777" s="8"/>
    </row>
    <row r="778" spans="6:22" x14ac:dyDescent="0.25">
      <c r="F778" s="22"/>
      <c r="G778" s="24"/>
      <c r="H778" s="24"/>
      <c r="I778" s="13"/>
      <c r="J778" s="32"/>
      <c r="K778" s="34"/>
      <c r="L778" s="34"/>
      <c r="M778" s="34"/>
      <c r="N778" s="34"/>
      <c r="O778" s="34"/>
      <c r="P778" s="34"/>
      <c r="Q778" s="34"/>
      <c r="R778" s="34"/>
      <c r="S778" s="24"/>
      <c r="T778" s="24"/>
      <c r="U778" s="34"/>
      <c r="V778" s="8"/>
    </row>
    <row r="779" spans="6:22" x14ac:dyDescent="0.25">
      <c r="F779" s="22"/>
      <c r="G779" s="24"/>
      <c r="H779" s="24"/>
      <c r="I779" s="13"/>
      <c r="J779" s="32"/>
      <c r="K779" s="34"/>
      <c r="L779" s="34"/>
      <c r="M779" s="34"/>
      <c r="N779" s="34"/>
      <c r="O779" s="34"/>
      <c r="P779" s="34"/>
      <c r="Q779" s="34"/>
      <c r="R779" s="34"/>
      <c r="S779" s="24"/>
      <c r="T779" s="24"/>
      <c r="U779" s="34"/>
      <c r="V779" s="8"/>
    </row>
    <row r="780" spans="6:22" x14ac:dyDescent="0.25">
      <c r="F780" s="22"/>
      <c r="G780" s="24"/>
      <c r="H780" s="24"/>
      <c r="I780" s="13"/>
      <c r="J780" s="32"/>
      <c r="K780" s="34"/>
      <c r="L780" s="34"/>
      <c r="M780" s="34"/>
      <c r="N780" s="34"/>
      <c r="O780" s="34"/>
      <c r="P780" s="34"/>
      <c r="Q780" s="34"/>
      <c r="R780" s="34"/>
      <c r="S780" s="24"/>
      <c r="T780" s="24"/>
      <c r="U780" s="34"/>
      <c r="V780" s="8"/>
    </row>
    <row r="781" spans="6:22" x14ac:dyDescent="0.25">
      <c r="F781" s="22"/>
      <c r="G781" s="24"/>
      <c r="H781" s="24"/>
      <c r="I781" s="13"/>
      <c r="J781" s="32"/>
      <c r="K781" s="34"/>
      <c r="L781" s="34"/>
      <c r="M781" s="34"/>
      <c r="N781" s="34"/>
      <c r="O781" s="34"/>
      <c r="P781" s="34"/>
      <c r="Q781" s="34"/>
      <c r="R781" s="34"/>
      <c r="S781" s="24"/>
      <c r="T781" s="24"/>
      <c r="U781" s="34"/>
      <c r="V781" s="8"/>
    </row>
    <row r="782" spans="6:22" x14ac:dyDescent="0.25">
      <c r="F782" s="22"/>
      <c r="G782" s="24"/>
      <c r="H782" s="24"/>
      <c r="I782" s="13"/>
      <c r="J782" s="32"/>
      <c r="K782" s="34"/>
      <c r="L782" s="34"/>
      <c r="M782" s="34"/>
      <c r="N782" s="34"/>
      <c r="O782" s="34"/>
      <c r="P782" s="34"/>
      <c r="Q782" s="34"/>
      <c r="R782" s="34"/>
      <c r="S782" s="24"/>
      <c r="T782" s="24"/>
      <c r="U782" s="34"/>
      <c r="V782" s="8"/>
    </row>
    <row r="783" spans="6:22" x14ac:dyDescent="0.25">
      <c r="F783" s="22"/>
      <c r="G783" s="24"/>
      <c r="H783" s="24"/>
      <c r="I783" s="13"/>
      <c r="J783" s="32"/>
      <c r="K783" s="34"/>
      <c r="L783" s="34"/>
      <c r="M783" s="34"/>
      <c r="N783" s="34"/>
      <c r="O783" s="34"/>
      <c r="P783" s="34"/>
      <c r="Q783" s="34"/>
      <c r="R783" s="34"/>
      <c r="S783" s="24"/>
      <c r="T783" s="24"/>
      <c r="U783" s="34"/>
      <c r="V783" s="8"/>
    </row>
    <row r="784" spans="6:22" x14ac:dyDescent="0.25">
      <c r="F784" s="22"/>
      <c r="G784" s="24"/>
      <c r="H784" s="24"/>
      <c r="I784" s="13"/>
      <c r="J784" s="32"/>
      <c r="K784" s="34"/>
      <c r="L784" s="34"/>
      <c r="M784" s="34"/>
      <c r="N784" s="34"/>
      <c r="O784" s="34"/>
      <c r="P784" s="34"/>
      <c r="Q784" s="34"/>
      <c r="R784" s="34"/>
      <c r="S784" s="24"/>
      <c r="T784" s="24"/>
      <c r="U784" s="34"/>
      <c r="V784" s="8"/>
    </row>
    <row r="785" spans="6:22" x14ac:dyDescent="0.25">
      <c r="F785" s="22"/>
      <c r="G785" s="24"/>
      <c r="H785" s="24"/>
      <c r="I785" s="13"/>
      <c r="J785" s="32"/>
      <c r="K785" s="34"/>
      <c r="L785" s="34"/>
      <c r="M785" s="34"/>
      <c r="N785" s="34"/>
      <c r="O785" s="34"/>
      <c r="P785" s="34"/>
      <c r="Q785" s="34"/>
      <c r="R785" s="34"/>
      <c r="S785" s="24"/>
      <c r="T785" s="24"/>
      <c r="U785" s="34"/>
      <c r="V785" s="8"/>
    </row>
    <row r="786" spans="6:22" x14ac:dyDescent="0.25">
      <c r="F786" s="22"/>
      <c r="G786" s="24"/>
      <c r="H786" s="24"/>
      <c r="I786" s="13"/>
      <c r="J786" s="32"/>
      <c r="K786" s="34"/>
      <c r="L786" s="34"/>
      <c r="M786" s="34"/>
      <c r="N786" s="34"/>
      <c r="O786" s="34"/>
      <c r="P786" s="34"/>
      <c r="Q786" s="34"/>
      <c r="R786" s="34"/>
      <c r="S786" s="24"/>
      <c r="T786" s="24"/>
      <c r="U786" s="34"/>
      <c r="V786" s="8"/>
    </row>
    <row r="787" spans="6:22" x14ac:dyDescent="0.25">
      <c r="F787" s="22"/>
      <c r="G787" s="24"/>
      <c r="H787" s="24"/>
      <c r="I787" s="13"/>
      <c r="J787" s="32"/>
      <c r="K787" s="34"/>
      <c r="L787" s="34"/>
      <c r="M787" s="34"/>
      <c r="N787" s="34"/>
      <c r="O787" s="34"/>
      <c r="P787" s="34"/>
      <c r="Q787" s="34"/>
      <c r="R787" s="34"/>
      <c r="S787" s="24"/>
      <c r="T787" s="24"/>
      <c r="U787" s="34"/>
      <c r="V787" s="8"/>
    </row>
    <row r="788" spans="6:22" x14ac:dyDescent="0.25">
      <c r="F788" s="22"/>
      <c r="G788" s="24"/>
      <c r="H788" s="24"/>
      <c r="I788" s="13"/>
      <c r="J788" s="32"/>
      <c r="K788" s="34"/>
      <c r="L788" s="34"/>
      <c r="M788" s="34"/>
      <c r="N788" s="34"/>
      <c r="O788" s="34"/>
      <c r="P788" s="34"/>
      <c r="Q788" s="34"/>
      <c r="R788" s="34"/>
      <c r="S788" s="24"/>
      <c r="T788" s="24"/>
      <c r="U788" s="34"/>
      <c r="V788" s="8"/>
    </row>
    <row r="789" spans="6:22" x14ac:dyDescent="0.25">
      <c r="F789" s="22"/>
      <c r="G789" s="24"/>
      <c r="H789" s="24"/>
      <c r="I789" s="13"/>
      <c r="J789" s="32"/>
      <c r="K789" s="34"/>
      <c r="L789" s="34"/>
      <c r="M789" s="34"/>
      <c r="N789" s="34"/>
      <c r="O789" s="34"/>
      <c r="P789" s="34"/>
      <c r="Q789" s="34"/>
      <c r="R789" s="34"/>
      <c r="S789" s="24"/>
      <c r="T789" s="24"/>
      <c r="U789" s="34"/>
      <c r="V789" s="8"/>
    </row>
    <row r="790" spans="6:22" x14ac:dyDescent="0.25">
      <c r="F790" s="22"/>
      <c r="G790" s="24"/>
      <c r="H790" s="24"/>
      <c r="I790" s="13"/>
      <c r="J790" s="32"/>
      <c r="K790" s="34"/>
      <c r="L790" s="34"/>
      <c r="M790" s="34"/>
      <c r="N790" s="34"/>
      <c r="O790" s="34"/>
      <c r="P790" s="34"/>
      <c r="Q790" s="34"/>
      <c r="R790" s="34"/>
      <c r="S790" s="24"/>
      <c r="T790" s="24"/>
      <c r="U790" s="34"/>
      <c r="V790" s="8"/>
    </row>
    <row r="791" spans="6:22" x14ac:dyDescent="0.25">
      <c r="F791" s="22"/>
      <c r="G791" s="24"/>
      <c r="H791" s="24"/>
      <c r="I791" s="13"/>
      <c r="J791" s="32"/>
      <c r="K791" s="34"/>
      <c r="L791" s="34"/>
      <c r="M791" s="34"/>
      <c r="N791" s="34"/>
      <c r="O791" s="34"/>
      <c r="P791" s="34"/>
      <c r="Q791" s="34"/>
      <c r="R791" s="34"/>
      <c r="S791" s="24"/>
      <c r="T791" s="24"/>
      <c r="U791" s="34"/>
      <c r="V791" s="8"/>
    </row>
    <row r="792" spans="6:22" x14ac:dyDescent="0.25">
      <c r="F792" s="22"/>
      <c r="G792" s="24"/>
      <c r="H792" s="24"/>
      <c r="I792" s="13"/>
      <c r="J792" s="32"/>
      <c r="K792" s="34"/>
      <c r="L792" s="34"/>
      <c r="M792" s="34"/>
      <c r="N792" s="34"/>
      <c r="O792" s="34"/>
      <c r="P792" s="34"/>
      <c r="Q792" s="34"/>
      <c r="R792" s="34"/>
      <c r="S792" s="24"/>
      <c r="T792" s="24"/>
      <c r="U792" s="34"/>
      <c r="V792" s="8"/>
    </row>
    <row r="793" spans="6:22" x14ac:dyDescent="0.25">
      <c r="F793" s="22"/>
      <c r="G793" s="24"/>
      <c r="H793" s="24"/>
      <c r="I793" s="13"/>
      <c r="J793" s="32"/>
      <c r="K793" s="34"/>
      <c r="L793" s="34"/>
      <c r="M793" s="34"/>
      <c r="N793" s="34"/>
      <c r="O793" s="34"/>
      <c r="P793" s="34"/>
      <c r="Q793" s="34"/>
      <c r="R793" s="34"/>
      <c r="S793" s="24"/>
      <c r="T793" s="24"/>
      <c r="U793" s="34"/>
      <c r="V793" s="8"/>
    </row>
    <row r="794" spans="6:22" x14ac:dyDescent="0.25">
      <c r="F794" s="22"/>
      <c r="G794" s="24"/>
      <c r="H794" s="24"/>
      <c r="I794" s="13"/>
      <c r="J794" s="32"/>
      <c r="K794" s="34"/>
      <c r="L794" s="34"/>
      <c r="M794" s="34"/>
      <c r="N794" s="34"/>
      <c r="O794" s="34"/>
      <c r="P794" s="34"/>
      <c r="Q794" s="34"/>
      <c r="R794" s="34"/>
      <c r="S794" s="24"/>
      <c r="T794" s="24"/>
      <c r="U794" s="34"/>
      <c r="V794" s="8"/>
    </row>
    <row r="795" spans="6:22" x14ac:dyDescent="0.25">
      <c r="F795" s="22"/>
      <c r="G795" s="24"/>
      <c r="H795" s="24"/>
      <c r="I795" s="13"/>
      <c r="J795" s="32"/>
      <c r="K795" s="34"/>
      <c r="L795" s="34"/>
      <c r="M795" s="34"/>
      <c r="N795" s="34"/>
      <c r="O795" s="34"/>
      <c r="P795" s="34"/>
      <c r="Q795" s="34"/>
      <c r="R795" s="34"/>
      <c r="S795" s="24"/>
      <c r="T795" s="24"/>
      <c r="U795" s="34"/>
      <c r="V795" s="8"/>
    </row>
    <row r="796" spans="6:22" x14ac:dyDescent="0.25">
      <c r="F796" s="22"/>
      <c r="G796" s="24"/>
      <c r="H796" s="24"/>
      <c r="I796" s="13"/>
      <c r="J796" s="32"/>
      <c r="K796" s="34"/>
      <c r="L796" s="34"/>
      <c r="M796" s="34"/>
      <c r="N796" s="34"/>
      <c r="O796" s="34"/>
      <c r="P796" s="34"/>
      <c r="Q796" s="34"/>
      <c r="R796" s="34"/>
      <c r="S796" s="24"/>
      <c r="T796" s="24"/>
      <c r="U796" s="34"/>
      <c r="V796" s="8"/>
    </row>
    <row r="797" spans="6:22" x14ac:dyDescent="0.25">
      <c r="F797" s="22"/>
      <c r="G797" s="24"/>
      <c r="H797" s="24"/>
      <c r="I797" s="13"/>
      <c r="J797" s="32"/>
      <c r="K797" s="34"/>
      <c r="L797" s="34"/>
      <c r="M797" s="34"/>
      <c r="N797" s="34"/>
      <c r="O797" s="34"/>
      <c r="P797" s="34"/>
      <c r="Q797" s="34"/>
      <c r="R797" s="34"/>
      <c r="S797" s="24"/>
      <c r="T797" s="24"/>
      <c r="U797" s="34"/>
      <c r="V797" s="8"/>
    </row>
    <row r="798" spans="6:22" x14ac:dyDescent="0.25">
      <c r="F798" s="22"/>
      <c r="G798" s="24"/>
      <c r="H798" s="24"/>
      <c r="I798" s="13"/>
      <c r="J798" s="32"/>
      <c r="K798" s="34"/>
      <c r="L798" s="34"/>
      <c r="M798" s="34"/>
      <c r="N798" s="34"/>
      <c r="O798" s="34"/>
      <c r="P798" s="34"/>
      <c r="Q798" s="34"/>
      <c r="R798" s="34"/>
      <c r="S798" s="24"/>
      <c r="T798" s="24"/>
      <c r="U798" s="34"/>
      <c r="V798" s="8"/>
    </row>
    <row r="799" spans="6:22" x14ac:dyDescent="0.25">
      <c r="F799" s="22"/>
      <c r="G799" s="24"/>
      <c r="H799" s="24"/>
      <c r="I799" s="13"/>
      <c r="J799" s="32"/>
      <c r="K799" s="34"/>
      <c r="L799" s="34"/>
      <c r="M799" s="34"/>
      <c r="N799" s="34"/>
      <c r="O799" s="34"/>
      <c r="P799" s="34"/>
      <c r="Q799" s="34"/>
      <c r="R799" s="34"/>
      <c r="S799" s="24"/>
      <c r="T799" s="24"/>
      <c r="U799" s="34"/>
      <c r="V799" s="8"/>
    </row>
    <row r="800" spans="6:22" x14ac:dyDescent="0.25">
      <c r="F800" s="22"/>
      <c r="G800" s="24"/>
      <c r="H800" s="24"/>
      <c r="I800" s="13"/>
      <c r="J800" s="32"/>
      <c r="K800" s="34"/>
      <c r="L800" s="34"/>
      <c r="M800" s="34"/>
      <c r="N800" s="34"/>
      <c r="O800" s="34"/>
      <c r="P800" s="34"/>
      <c r="Q800" s="34"/>
      <c r="R800" s="34"/>
      <c r="S800" s="24"/>
      <c r="T800" s="24"/>
      <c r="U800" s="34"/>
      <c r="V800" s="8"/>
    </row>
    <row r="801" spans="6:22" x14ac:dyDescent="0.25">
      <c r="F801" s="22"/>
      <c r="G801" s="24"/>
      <c r="H801" s="24"/>
      <c r="I801" s="13"/>
      <c r="J801" s="32"/>
      <c r="K801" s="34"/>
      <c r="L801" s="34"/>
      <c r="M801" s="34"/>
      <c r="N801" s="34"/>
      <c r="O801" s="34"/>
      <c r="P801" s="34"/>
      <c r="Q801" s="34"/>
      <c r="R801" s="34"/>
      <c r="S801" s="24"/>
      <c r="T801" s="24"/>
      <c r="U801" s="34"/>
      <c r="V801" s="8"/>
    </row>
    <row r="802" spans="6:22" x14ac:dyDescent="0.25">
      <c r="F802" s="22"/>
      <c r="G802" s="24"/>
      <c r="H802" s="24"/>
      <c r="I802" s="13"/>
      <c r="J802" s="32"/>
      <c r="K802" s="34"/>
      <c r="L802" s="34"/>
      <c r="M802" s="34"/>
      <c r="N802" s="34"/>
      <c r="O802" s="34"/>
      <c r="P802" s="34"/>
      <c r="Q802" s="34"/>
      <c r="R802" s="34"/>
      <c r="S802" s="24"/>
      <c r="T802" s="24"/>
      <c r="U802" s="34"/>
      <c r="V802" s="8"/>
    </row>
    <row r="803" spans="6:22" x14ac:dyDescent="0.25">
      <c r="F803" s="22"/>
      <c r="G803" s="24"/>
      <c r="H803" s="24"/>
      <c r="I803" s="13"/>
      <c r="J803" s="32"/>
      <c r="K803" s="34"/>
      <c r="L803" s="34"/>
      <c r="M803" s="34"/>
      <c r="N803" s="34"/>
      <c r="O803" s="34"/>
      <c r="P803" s="34"/>
      <c r="Q803" s="34"/>
      <c r="R803" s="34"/>
      <c r="S803" s="24"/>
      <c r="T803" s="24"/>
      <c r="U803" s="34"/>
      <c r="V803" s="8"/>
    </row>
    <row r="804" spans="6:22" x14ac:dyDescent="0.25">
      <c r="F804" s="22"/>
      <c r="G804" s="24"/>
      <c r="H804" s="24"/>
      <c r="I804" s="13"/>
      <c r="J804" s="32"/>
      <c r="K804" s="34"/>
      <c r="L804" s="34"/>
      <c r="M804" s="34"/>
      <c r="N804" s="34"/>
      <c r="O804" s="34"/>
      <c r="P804" s="34"/>
      <c r="Q804" s="34"/>
      <c r="R804" s="34"/>
      <c r="S804" s="24"/>
      <c r="T804" s="24"/>
      <c r="U804" s="34"/>
      <c r="V804" s="8"/>
    </row>
    <row r="805" spans="6:22" x14ac:dyDescent="0.25">
      <c r="F805" s="22"/>
      <c r="G805" s="24"/>
      <c r="H805" s="24"/>
      <c r="I805" s="13"/>
      <c r="J805" s="32"/>
      <c r="K805" s="34"/>
      <c r="L805" s="34"/>
      <c r="M805" s="34"/>
      <c r="N805" s="34"/>
      <c r="O805" s="34"/>
      <c r="P805" s="34"/>
      <c r="Q805" s="34"/>
      <c r="R805" s="34"/>
      <c r="S805" s="24"/>
      <c r="T805" s="24"/>
      <c r="U805" s="34"/>
      <c r="V805" s="8"/>
    </row>
    <row r="806" spans="6:22" x14ac:dyDescent="0.25">
      <c r="F806" s="22"/>
      <c r="G806" s="24"/>
      <c r="H806" s="24"/>
      <c r="I806" s="13"/>
      <c r="J806" s="32"/>
      <c r="K806" s="34"/>
      <c r="L806" s="34"/>
      <c r="M806" s="34"/>
      <c r="N806" s="34"/>
      <c r="O806" s="34"/>
      <c r="P806" s="34"/>
      <c r="Q806" s="34"/>
      <c r="R806" s="34"/>
      <c r="S806" s="24"/>
      <c r="T806" s="24"/>
      <c r="U806" s="34"/>
      <c r="V806" s="8"/>
    </row>
    <row r="807" spans="6:22" x14ac:dyDescent="0.25">
      <c r="F807" s="22"/>
      <c r="G807" s="24"/>
      <c r="H807" s="24"/>
      <c r="I807" s="13"/>
      <c r="J807" s="32"/>
      <c r="K807" s="34"/>
      <c r="L807" s="34"/>
      <c r="M807" s="34"/>
      <c r="N807" s="34"/>
      <c r="O807" s="34"/>
      <c r="P807" s="34"/>
      <c r="Q807" s="34"/>
      <c r="R807" s="34"/>
      <c r="S807" s="24"/>
      <c r="T807" s="24"/>
      <c r="U807" s="34"/>
      <c r="V807" s="8"/>
    </row>
    <row r="808" spans="6:22" x14ac:dyDescent="0.25">
      <c r="F808" s="22"/>
      <c r="G808" s="24"/>
      <c r="H808" s="24"/>
      <c r="I808" s="13"/>
      <c r="J808" s="32"/>
      <c r="K808" s="34"/>
      <c r="L808" s="34"/>
      <c r="M808" s="34"/>
      <c r="N808" s="34"/>
      <c r="O808" s="34"/>
      <c r="P808" s="34"/>
      <c r="Q808" s="34"/>
      <c r="R808" s="34"/>
      <c r="S808" s="24"/>
      <c r="T808" s="24"/>
      <c r="U808" s="34"/>
      <c r="V808" s="8"/>
    </row>
    <row r="809" spans="6:22" x14ac:dyDescent="0.25">
      <c r="F809" s="22"/>
      <c r="G809" s="24"/>
      <c r="H809" s="24"/>
      <c r="I809" s="13"/>
      <c r="J809" s="32"/>
      <c r="K809" s="34"/>
      <c r="L809" s="34"/>
      <c r="M809" s="34"/>
      <c r="N809" s="34"/>
      <c r="O809" s="34"/>
      <c r="P809" s="34"/>
      <c r="Q809" s="34"/>
      <c r="R809" s="34"/>
      <c r="S809" s="24"/>
      <c r="T809" s="24"/>
      <c r="U809" s="34"/>
      <c r="V809" s="8"/>
    </row>
    <row r="810" spans="6:22" x14ac:dyDescent="0.25">
      <c r="F810" s="22"/>
      <c r="G810" s="24"/>
      <c r="H810" s="24"/>
      <c r="I810" s="13"/>
      <c r="J810" s="32"/>
      <c r="K810" s="34"/>
      <c r="L810" s="34"/>
      <c r="M810" s="34"/>
      <c r="N810" s="34"/>
      <c r="O810" s="34"/>
      <c r="P810" s="34"/>
      <c r="Q810" s="34"/>
      <c r="R810" s="34"/>
      <c r="S810" s="24"/>
      <c r="T810" s="24"/>
      <c r="U810" s="34"/>
      <c r="V810" s="8"/>
    </row>
    <row r="811" spans="6:22" x14ac:dyDescent="0.25">
      <c r="F811" s="22"/>
      <c r="G811" s="24"/>
      <c r="H811" s="24"/>
      <c r="I811" s="13"/>
      <c r="J811" s="32"/>
      <c r="K811" s="34"/>
      <c r="L811" s="34"/>
      <c r="M811" s="34"/>
      <c r="N811" s="34"/>
      <c r="O811" s="34"/>
      <c r="P811" s="34"/>
      <c r="Q811" s="34"/>
      <c r="R811" s="34"/>
      <c r="S811" s="24"/>
      <c r="T811" s="24"/>
      <c r="U811" s="34"/>
      <c r="V811" s="8"/>
    </row>
    <row r="812" spans="6:22" x14ac:dyDescent="0.25">
      <c r="F812" s="22"/>
      <c r="G812" s="24"/>
      <c r="H812" s="24"/>
      <c r="I812" s="13"/>
      <c r="J812" s="32"/>
      <c r="K812" s="34"/>
      <c r="L812" s="34"/>
      <c r="M812" s="34"/>
      <c r="N812" s="34"/>
      <c r="O812" s="34"/>
      <c r="P812" s="34"/>
      <c r="Q812" s="34"/>
      <c r="R812" s="34"/>
      <c r="S812" s="24"/>
      <c r="T812" s="24"/>
      <c r="U812" s="34"/>
      <c r="V812" s="8"/>
    </row>
    <row r="813" spans="6:22" x14ac:dyDescent="0.25">
      <c r="F813" s="22"/>
      <c r="G813" s="24"/>
      <c r="H813" s="24"/>
      <c r="I813" s="13"/>
      <c r="J813" s="32"/>
      <c r="K813" s="34"/>
      <c r="L813" s="34"/>
      <c r="M813" s="34"/>
      <c r="N813" s="34"/>
      <c r="O813" s="34"/>
      <c r="P813" s="34"/>
      <c r="Q813" s="34"/>
      <c r="R813" s="34"/>
      <c r="S813" s="24"/>
      <c r="T813" s="24"/>
      <c r="U813" s="34"/>
      <c r="V813" s="8"/>
    </row>
    <row r="814" spans="6:22" x14ac:dyDescent="0.25">
      <c r="F814" s="22"/>
      <c r="G814" s="24"/>
      <c r="H814" s="24"/>
      <c r="I814" s="13"/>
      <c r="J814" s="32"/>
      <c r="K814" s="34"/>
      <c r="L814" s="34"/>
      <c r="M814" s="34"/>
      <c r="N814" s="34"/>
      <c r="O814" s="34"/>
      <c r="P814" s="34"/>
      <c r="Q814" s="34"/>
      <c r="R814" s="34"/>
      <c r="S814" s="24"/>
      <c r="T814" s="24"/>
      <c r="U814" s="34"/>
      <c r="V814" s="8"/>
    </row>
    <row r="815" spans="6:22" x14ac:dyDescent="0.25">
      <c r="F815" s="22"/>
      <c r="G815" s="24"/>
      <c r="H815" s="24"/>
      <c r="I815" s="13"/>
      <c r="J815" s="32"/>
      <c r="K815" s="34"/>
      <c r="L815" s="34"/>
      <c r="M815" s="34"/>
      <c r="N815" s="34"/>
      <c r="O815" s="34"/>
      <c r="P815" s="34"/>
      <c r="Q815" s="34"/>
      <c r="R815" s="34"/>
      <c r="S815" s="24"/>
      <c r="T815" s="24"/>
      <c r="U815" s="34"/>
      <c r="V815" s="8"/>
    </row>
    <row r="816" spans="6:22" x14ac:dyDescent="0.25">
      <c r="F816" s="22"/>
      <c r="G816" s="24"/>
      <c r="H816" s="24"/>
      <c r="I816" s="13"/>
      <c r="J816" s="32"/>
      <c r="K816" s="34"/>
      <c r="L816" s="34"/>
      <c r="M816" s="34"/>
      <c r="N816" s="34"/>
      <c r="O816" s="34"/>
      <c r="P816" s="34"/>
      <c r="Q816" s="34"/>
      <c r="R816" s="34"/>
      <c r="S816" s="24"/>
      <c r="T816" s="24"/>
      <c r="U816" s="34"/>
      <c r="V816" s="8"/>
    </row>
    <row r="817" spans="6:22" x14ac:dyDescent="0.25">
      <c r="F817" s="22"/>
      <c r="G817" s="24"/>
      <c r="H817" s="24"/>
      <c r="I817" s="13"/>
      <c r="J817" s="32"/>
      <c r="K817" s="34"/>
      <c r="L817" s="34"/>
      <c r="M817" s="34"/>
      <c r="N817" s="34"/>
      <c r="O817" s="34"/>
      <c r="P817" s="34"/>
      <c r="Q817" s="34"/>
      <c r="R817" s="34"/>
      <c r="S817" s="24"/>
      <c r="T817" s="24"/>
      <c r="U817" s="34"/>
      <c r="V817" s="8"/>
    </row>
    <row r="818" spans="6:22" x14ac:dyDescent="0.25">
      <c r="F818" s="22"/>
      <c r="G818" s="24"/>
      <c r="H818" s="24"/>
      <c r="I818" s="13"/>
      <c r="J818" s="32"/>
      <c r="K818" s="34"/>
      <c r="L818" s="34"/>
      <c r="M818" s="34"/>
      <c r="N818" s="34"/>
      <c r="O818" s="34"/>
      <c r="P818" s="34"/>
      <c r="Q818" s="34"/>
      <c r="R818" s="34"/>
      <c r="S818" s="24"/>
      <c r="T818" s="24"/>
      <c r="U818" s="34"/>
      <c r="V818" s="8"/>
    </row>
    <row r="819" spans="6:22" x14ac:dyDescent="0.25">
      <c r="F819" s="22"/>
      <c r="G819" s="24"/>
      <c r="H819" s="24"/>
      <c r="I819" s="13"/>
      <c r="J819" s="32"/>
      <c r="K819" s="34"/>
      <c r="L819" s="34"/>
      <c r="M819" s="34"/>
      <c r="N819" s="34"/>
      <c r="O819" s="34"/>
      <c r="P819" s="34"/>
      <c r="Q819" s="34"/>
      <c r="R819" s="34"/>
      <c r="S819" s="24"/>
      <c r="T819" s="24"/>
      <c r="U819" s="34"/>
      <c r="V819" s="8"/>
    </row>
    <row r="820" spans="6:22" x14ac:dyDescent="0.25">
      <c r="F820" s="22"/>
      <c r="G820" s="24"/>
      <c r="H820" s="24"/>
      <c r="I820" s="13"/>
      <c r="J820" s="32"/>
      <c r="K820" s="34"/>
      <c r="L820" s="34"/>
      <c r="M820" s="34"/>
      <c r="N820" s="34"/>
      <c r="O820" s="34"/>
      <c r="P820" s="34"/>
      <c r="Q820" s="34"/>
      <c r="R820" s="34"/>
      <c r="S820" s="24"/>
      <c r="T820" s="24"/>
      <c r="U820" s="34"/>
      <c r="V820" s="8"/>
    </row>
    <row r="821" spans="6:22" x14ac:dyDescent="0.25">
      <c r="F821" s="22"/>
      <c r="G821" s="24"/>
      <c r="H821" s="24"/>
      <c r="I821" s="13"/>
      <c r="J821" s="32"/>
      <c r="K821" s="34"/>
      <c r="L821" s="34"/>
      <c r="M821" s="34"/>
      <c r="N821" s="34"/>
      <c r="O821" s="34"/>
      <c r="P821" s="34"/>
      <c r="Q821" s="34"/>
      <c r="R821" s="34"/>
      <c r="S821" s="24"/>
      <c r="T821" s="24"/>
      <c r="U821" s="34"/>
      <c r="V821" s="8"/>
    </row>
    <row r="822" spans="6:22" x14ac:dyDescent="0.25">
      <c r="F822" s="22"/>
      <c r="G822" s="24"/>
      <c r="H822" s="24"/>
      <c r="I822" s="13"/>
      <c r="J822" s="32"/>
      <c r="K822" s="34"/>
      <c r="L822" s="34"/>
      <c r="M822" s="34"/>
      <c r="N822" s="34"/>
      <c r="O822" s="34"/>
      <c r="P822" s="34"/>
      <c r="Q822" s="34"/>
      <c r="R822" s="34"/>
      <c r="S822" s="24"/>
      <c r="T822" s="24"/>
      <c r="U822" s="34"/>
      <c r="V822" s="8"/>
    </row>
    <row r="823" spans="6:22" x14ac:dyDescent="0.25">
      <c r="F823" s="22"/>
      <c r="G823" s="24"/>
      <c r="H823" s="24"/>
      <c r="I823" s="13"/>
      <c r="J823" s="32"/>
      <c r="K823" s="34"/>
      <c r="L823" s="34"/>
      <c r="M823" s="34"/>
      <c r="N823" s="34"/>
      <c r="O823" s="34"/>
      <c r="P823" s="34"/>
      <c r="Q823" s="34"/>
      <c r="R823" s="34"/>
      <c r="S823" s="24"/>
      <c r="T823" s="24"/>
      <c r="U823" s="34"/>
      <c r="V823" s="8"/>
    </row>
    <row r="824" spans="6:22" x14ac:dyDescent="0.25">
      <c r="F824" s="22"/>
      <c r="G824" s="24"/>
      <c r="H824" s="24"/>
      <c r="I824" s="13"/>
      <c r="J824" s="32"/>
      <c r="K824" s="34"/>
      <c r="L824" s="34"/>
      <c r="M824" s="34"/>
      <c r="N824" s="34"/>
      <c r="O824" s="34"/>
      <c r="P824" s="34"/>
      <c r="Q824" s="34"/>
      <c r="R824" s="34"/>
      <c r="S824" s="24"/>
      <c r="T824" s="24"/>
      <c r="U824" s="34"/>
      <c r="V824" s="8"/>
    </row>
    <row r="825" spans="6:22" x14ac:dyDescent="0.25">
      <c r="F825" s="22"/>
      <c r="G825" s="24"/>
      <c r="H825" s="24"/>
      <c r="I825" s="13"/>
      <c r="J825" s="32"/>
      <c r="K825" s="34"/>
      <c r="L825" s="34"/>
      <c r="M825" s="34"/>
      <c r="N825" s="34"/>
      <c r="O825" s="34"/>
      <c r="P825" s="34"/>
      <c r="Q825" s="34"/>
      <c r="R825" s="34"/>
      <c r="S825" s="24"/>
      <c r="T825" s="24"/>
      <c r="U825" s="34"/>
      <c r="V825" s="8"/>
    </row>
    <row r="826" spans="6:22" x14ac:dyDescent="0.25">
      <c r="F826" s="22"/>
      <c r="G826" s="24"/>
      <c r="H826" s="24"/>
      <c r="I826" s="13"/>
      <c r="J826" s="32"/>
      <c r="K826" s="34"/>
      <c r="L826" s="34"/>
      <c r="M826" s="34"/>
      <c r="N826" s="34"/>
      <c r="O826" s="34"/>
      <c r="P826" s="34"/>
      <c r="Q826" s="34"/>
      <c r="R826" s="34"/>
      <c r="S826" s="24"/>
      <c r="T826" s="24"/>
      <c r="U826" s="34"/>
      <c r="V826" s="8"/>
    </row>
    <row r="827" spans="6:22" x14ac:dyDescent="0.25">
      <c r="F827" s="22"/>
      <c r="G827" s="24"/>
      <c r="H827" s="24"/>
      <c r="I827" s="13"/>
      <c r="J827" s="32"/>
      <c r="K827" s="34"/>
      <c r="L827" s="34"/>
      <c r="M827" s="34"/>
      <c r="N827" s="34"/>
      <c r="O827" s="34"/>
      <c r="P827" s="34"/>
      <c r="Q827" s="34"/>
      <c r="R827" s="34"/>
      <c r="S827" s="24"/>
      <c r="T827" s="24"/>
      <c r="U827" s="34"/>
      <c r="V827" s="8"/>
    </row>
    <row r="828" spans="6:22" x14ac:dyDescent="0.25">
      <c r="F828" s="22"/>
      <c r="G828" s="24"/>
      <c r="H828" s="24"/>
      <c r="I828" s="13"/>
      <c r="J828" s="32"/>
      <c r="K828" s="34"/>
      <c r="L828" s="34"/>
      <c r="M828" s="34"/>
      <c r="N828" s="34"/>
      <c r="O828" s="34"/>
      <c r="P828" s="34"/>
      <c r="Q828" s="34"/>
      <c r="R828" s="34"/>
      <c r="S828" s="24"/>
      <c r="T828" s="24"/>
      <c r="U828" s="34"/>
      <c r="V828" s="8"/>
    </row>
    <row r="829" spans="6:22" x14ac:dyDescent="0.25">
      <c r="F829" s="22"/>
      <c r="G829" s="24"/>
      <c r="H829" s="24"/>
      <c r="I829" s="13"/>
      <c r="J829" s="32"/>
      <c r="K829" s="34"/>
      <c r="L829" s="34"/>
      <c r="M829" s="34"/>
      <c r="N829" s="34"/>
      <c r="O829" s="34"/>
      <c r="P829" s="34"/>
      <c r="Q829" s="34"/>
      <c r="R829" s="34"/>
      <c r="S829" s="24"/>
      <c r="T829" s="24"/>
      <c r="U829" s="34"/>
      <c r="V829" s="8"/>
    </row>
    <row r="830" spans="6:22" x14ac:dyDescent="0.25">
      <c r="F830" s="22"/>
      <c r="G830" s="24"/>
      <c r="H830" s="24"/>
      <c r="I830" s="13"/>
      <c r="J830" s="32"/>
      <c r="K830" s="34"/>
      <c r="L830" s="34"/>
      <c r="M830" s="34"/>
      <c r="N830" s="34"/>
      <c r="O830" s="34"/>
      <c r="P830" s="34"/>
      <c r="Q830" s="34"/>
      <c r="R830" s="34"/>
      <c r="S830" s="24"/>
      <c r="T830" s="24"/>
      <c r="U830" s="34"/>
      <c r="V830" s="8"/>
    </row>
    <row r="831" spans="6:22" x14ac:dyDescent="0.25">
      <c r="F831" s="22"/>
      <c r="G831" s="24"/>
      <c r="H831" s="24"/>
      <c r="I831" s="13"/>
      <c r="J831" s="32"/>
      <c r="K831" s="34"/>
      <c r="L831" s="34"/>
      <c r="M831" s="34"/>
      <c r="N831" s="34"/>
      <c r="O831" s="34"/>
      <c r="P831" s="34"/>
      <c r="Q831" s="34"/>
      <c r="R831" s="34"/>
      <c r="S831" s="24"/>
      <c r="T831" s="24"/>
      <c r="U831" s="34"/>
      <c r="V831" s="8"/>
    </row>
    <row r="832" spans="6:22" x14ac:dyDescent="0.25">
      <c r="F832" s="22"/>
      <c r="G832" s="24"/>
      <c r="H832" s="24"/>
      <c r="I832" s="13"/>
      <c r="J832" s="32"/>
      <c r="K832" s="34"/>
      <c r="L832" s="34"/>
      <c r="M832" s="34"/>
      <c r="N832" s="34"/>
      <c r="O832" s="34"/>
      <c r="P832" s="34"/>
      <c r="Q832" s="34"/>
      <c r="R832" s="34"/>
      <c r="S832" s="24"/>
      <c r="T832" s="24"/>
      <c r="U832" s="34"/>
      <c r="V832" s="8"/>
    </row>
    <row r="833" spans="6:22" x14ac:dyDescent="0.25">
      <c r="F833" s="22"/>
      <c r="G833" s="24"/>
      <c r="H833" s="24"/>
      <c r="I833" s="13"/>
      <c r="J833" s="32"/>
      <c r="K833" s="34"/>
      <c r="L833" s="34"/>
      <c r="M833" s="34"/>
      <c r="N833" s="34"/>
      <c r="O833" s="34"/>
      <c r="P833" s="34"/>
      <c r="Q833" s="34"/>
      <c r="R833" s="34"/>
      <c r="S833" s="24"/>
      <c r="T833" s="24"/>
      <c r="U833" s="34"/>
      <c r="V833" s="8"/>
    </row>
    <row r="834" spans="6:22" x14ac:dyDescent="0.25">
      <c r="F834" s="22"/>
      <c r="G834" s="24"/>
      <c r="H834" s="24"/>
      <c r="I834" s="13"/>
      <c r="J834" s="32"/>
      <c r="K834" s="34"/>
      <c r="L834" s="34"/>
      <c r="M834" s="34"/>
      <c r="N834" s="34"/>
      <c r="O834" s="34"/>
      <c r="P834" s="34"/>
      <c r="Q834" s="34"/>
      <c r="R834" s="34"/>
      <c r="S834" s="24"/>
      <c r="T834" s="24"/>
      <c r="U834" s="34"/>
      <c r="V834" s="8"/>
    </row>
    <row r="835" spans="6:22" x14ac:dyDescent="0.25">
      <c r="F835" s="22"/>
      <c r="G835" s="24"/>
      <c r="H835" s="24"/>
      <c r="I835" s="13"/>
      <c r="J835" s="32"/>
      <c r="K835" s="34"/>
      <c r="L835" s="34"/>
      <c r="M835" s="34"/>
      <c r="N835" s="34"/>
      <c r="O835" s="34"/>
      <c r="P835" s="34"/>
      <c r="Q835" s="34"/>
      <c r="R835" s="34"/>
      <c r="S835" s="24"/>
      <c r="T835" s="24"/>
      <c r="U835" s="34"/>
      <c r="V835" s="8"/>
    </row>
    <row r="836" spans="6:22" x14ac:dyDescent="0.25">
      <c r="F836" s="22"/>
      <c r="G836" s="24"/>
      <c r="H836" s="24"/>
      <c r="I836" s="13"/>
      <c r="J836" s="32"/>
      <c r="K836" s="34"/>
      <c r="L836" s="34"/>
      <c r="M836" s="34"/>
      <c r="N836" s="34"/>
      <c r="O836" s="34"/>
      <c r="P836" s="34"/>
      <c r="Q836" s="34"/>
      <c r="R836" s="34"/>
      <c r="S836" s="24"/>
      <c r="T836" s="24"/>
      <c r="U836" s="34"/>
      <c r="V836" s="8"/>
    </row>
    <row r="837" spans="6:22" x14ac:dyDescent="0.25">
      <c r="F837" s="22"/>
      <c r="G837" s="24"/>
      <c r="H837" s="24"/>
      <c r="I837" s="13"/>
      <c r="J837" s="32"/>
      <c r="K837" s="34"/>
      <c r="L837" s="34"/>
      <c r="M837" s="34"/>
      <c r="N837" s="34"/>
      <c r="O837" s="34"/>
      <c r="P837" s="34"/>
      <c r="Q837" s="34"/>
      <c r="R837" s="34"/>
      <c r="S837" s="24"/>
      <c r="T837" s="24"/>
      <c r="U837" s="34"/>
      <c r="V837" s="8"/>
    </row>
    <row r="838" spans="6:22" x14ac:dyDescent="0.25">
      <c r="F838" s="22"/>
      <c r="G838" s="24"/>
      <c r="H838" s="24"/>
      <c r="I838" s="13"/>
      <c r="J838" s="32"/>
      <c r="K838" s="34"/>
      <c r="L838" s="34"/>
      <c r="M838" s="34"/>
      <c r="N838" s="34"/>
      <c r="O838" s="34"/>
      <c r="P838" s="34"/>
      <c r="Q838" s="34"/>
      <c r="R838" s="34"/>
      <c r="S838" s="24"/>
      <c r="T838" s="24"/>
      <c r="U838" s="34"/>
      <c r="V838" s="8"/>
    </row>
    <row r="839" spans="6:22" x14ac:dyDescent="0.25">
      <c r="F839" s="22"/>
      <c r="G839" s="24"/>
      <c r="H839" s="24"/>
      <c r="I839" s="13"/>
      <c r="J839" s="32"/>
      <c r="K839" s="34"/>
      <c r="L839" s="34"/>
      <c r="M839" s="34"/>
      <c r="N839" s="34"/>
      <c r="O839" s="34"/>
      <c r="P839" s="34"/>
      <c r="Q839" s="34"/>
      <c r="R839" s="34"/>
      <c r="S839" s="24"/>
      <c r="T839" s="24"/>
      <c r="U839" s="34"/>
      <c r="V839" s="8"/>
    </row>
    <row r="840" spans="6:22" x14ac:dyDescent="0.25">
      <c r="F840" s="22"/>
      <c r="G840" s="24"/>
      <c r="H840" s="24"/>
      <c r="I840" s="13"/>
      <c r="J840" s="32"/>
      <c r="K840" s="34"/>
      <c r="L840" s="34"/>
      <c r="M840" s="34"/>
      <c r="N840" s="34"/>
      <c r="O840" s="34"/>
      <c r="P840" s="34"/>
      <c r="Q840" s="34"/>
      <c r="R840" s="34"/>
      <c r="S840" s="24"/>
      <c r="T840" s="24"/>
      <c r="U840" s="34"/>
      <c r="V840" s="8"/>
    </row>
    <row r="841" spans="6:22" x14ac:dyDescent="0.25">
      <c r="F841" s="22"/>
      <c r="G841" s="24"/>
      <c r="H841" s="24"/>
      <c r="I841" s="13"/>
      <c r="J841" s="32"/>
      <c r="K841" s="34"/>
      <c r="L841" s="34"/>
      <c r="M841" s="34"/>
      <c r="N841" s="34"/>
      <c r="O841" s="34"/>
      <c r="P841" s="34"/>
      <c r="Q841" s="34"/>
      <c r="R841" s="34"/>
      <c r="S841" s="24"/>
      <c r="T841" s="24"/>
      <c r="U841" s="34"/>
      <c r="V841" s="8"/>
    </row>
    <row r="842" spans="6:22" x14ac:dyDescent="0.25">
      <c r="F842" s="22"/>
      <c r="G842" s="24"/>
      <c r="H842" s="24"/>
      <c r="I842" s="13"/>
      <c r="J842" s="32"/>
      <c r="K842" s="34"/>
      <c r="L842" s="34"/>
      <c r="M842" s="34"/>
      <c r="N842" s="34"/>
      <c r="O842" s="34"/>
      <c r="P842" s="34"/>
      <c r="Q842" s="34"/>
      <c r="R842" s="34"/>
      <c r="S842" s="24"/>
      <c r="T842" s="24"/>
      <c r="U842" s="34"/>
      <c r="V842" s="8"/>
    </row>
    <row r="843" spans="6:22" x14ac:dyDescent="0.25">
      <c r="F843" s="22"/>
      <c r="G843" s="24"/>
      <c r="H843" s="24"/>
      <c r="I843" s="13"/>
      <c r="J843" s="32"/>
      <c r="K843" s="34"/>
      <c r="L843" s="34"/>
      <c r="M843" s="34"/>
      <c r="N843" s="34"/>
      <c r="O843" s="34"/>
      <c r="P843" s="34"/>
      <c r="Q843" s="34"/>
      <c r="R843" s="34"/>
      <c r="S843" s="24"/>
      <c r="T843" s="24"/>
      <c r="U843" s="34"/>
      <c r="V843" s="8"/>
    </row>
    <row r="844" spans="6:22" x14ac:dyDescent="0.25">
      <c r="F844" s="22"/>
      <c r="G844" s="24"/>
      <c r="H844" s="24"/>
      <c r="I844" s="13"/>
      <c r="J844" s="32"/>
      <c r="K844" s="34"/>
      <c r="L844" s="34"/>
      <c r="M844" s="34"/>
      <c r="N844" s="34"/>
      <c r="O844" s="34"/>
      <c r="P844" s="34"/>
      <c r="Q844" s="34"/>
      <c r="R844" s="34"/>
      <c r="S844" s="24"/>
      <c r="T844" s="24"/>
      <c r="U844" s="34"/>
      <c r="V844" s="8"/>
    </row>
    <row r="845" spans="6:22" x14ac:dyDescent="0.25">
      <c r="F845" s="22"/>
      <c r="G845" s="24"/>
      <c r="H845" s="24"/>
      <c r="I845" s="13"/>
      <c r="J845" s="32"/>
      <c r="K845" s="34"/>
      <c r="L845" s="34"/>
      <c r="M845" s="34"/>
      <c r="N845" s="34"/>
      <c r="O845" s="34"/>
      <c r="P845" s="34"/>
      <c r="Q845" s="34"/>
      <c r="R845" s="34"/>
      <c r="S845" s="24"/>
      <c r="T845" s="24"/>
      <c r="U845" s="34"/>
      <c r="V845" s="8"/>
    </row>
    <row r="846" spans="6:22" x14ac:dyDescent="0.25">
      <c r="F846" s="22"/>
      <c r="G846" s="24"/>
      <c r="H846" s="24"/>
      <c r="I846" s="13"/>
      <c r="J846" s="32"/>
      <c r="K846" s="34"/>
      <c r="L846" s="34"/>
      <c r="M846" s="34"/>
      <c r="N846" s="34"/>
      <c r="O846" s="34"/>
      <c r="P846" s="34"/>
      <c r="Q846" s="34"/>
      <c r="R846" s="34"/>
      <c r="S846" s="24"/>
      <c r="T846" s="24"/>
      <c r="U846" s="34"/>
      <c r="V846" s="8"/>
    </row>
    <row r="847" spans="6:22" x14ac:dyDescent="0.25">
      <c r="F847" s="22"/>
      <c r="G847" s="24"/>
      <c r="H847" s="24"/>
      <c r="I847" s="13"/>
      <c r="J847" s="32"/>
      <c r="K847" s="34"/>
      <c r="L847" s="34"/>
      <c r="M847" s="34"/>
      <c r="N847" s="34"/>
      <c r="O847" s="34"/>
      <c r="P847" s="34"/>
      <c r="Q847" s="34"/>
      <c r="R847" s="34"/>
      <c r="S847" s="24"/>
      <c r="T847" s="24"/>
      <c r="U847" s="34"/>
      <c r="V847" s="8"/>
    </row>
    <row r="848" spans="6:22" x14ac:dyDescent="0.25">
      <c r="F848" s="22"/>
      <c r="G848" s="24"/>
      <c r="H848" s="24"/>
      <c r="I848" s="13"/>
      <c r="J848" s="32"/>
      <c r="K848" s="34"/>
      <c r="L848" s="34"/>
      <c r="M848" s="34"/>
      <c r="N848" s="34"/>
      <c r="O848" s="34"/>
      <c r="P848" s="34"/>
      <c r="Q848" s="34"/>
      <c r="R848" s="34"/>
      <c r="S848" s="24"/>
      <c r="T848" s="24"/>
      <c r="U848" s="34"/>
      <c r="V848" s="8"/>
    </row>
    <row r="849" spans="6:22" x14ac:dyDescent="0.25">
      <c r="F849" s="22"/>
      <c r="G849" s="24"/>
      <c r="H849" s="24"/>
      <c r="I849" s="13"/>
      <c r="J849" s="32"/>
      <c r="K849" s="34"/>
      <c r="L849" s="34"/>
      <c r="M849" s="34"/>
      <c r="N849" s="34"/>
      <c r="O849" s="34"/>
      <c r="P849" s="34"/>
      <c r="Q849" s="34"/>
      <c r="R849" s="34"/>
      <c r="S849" s="24"/>
      <c r="T849" s="24"/>
      <c r="U849" s="34"/>
      <c r="V849" s="8"/>
    </row>
    <row r="850" spans="6:22" x14ac:dyDescent="0.25">
      <c r="F850" s="22"/>
      <c r="G850" s="24"/>
      <c r="H850" s="24"/>
      <c r="I850" s="13"/>
      <c r="J850" s="32"/>
      <c r="K850" s="34"/>
      <c r="L850" s="34"/>
      <c r="M850" s="34"/>
      <c r="N850" s="34"/>
      <c r="O850" s="34"/>
      <c r="P850" s="34"/>
      <c r="Q850" s="34"/>
      <c r="R850" s="34"/>
      <c r="S850" s="24"/>
      <c r="T850" s="24"/>
      <c r="U850" s="34"/>
      <c r="V850" s="8"/>
    </row>
    <row r="851" spans="6:22" x14ac:dyDescent="0.25">
      <c r="F851" s="22"/>
      <c r="G851" s="24"/>
      <c r="H851" s="24"/>
      <c r="I851" s="13"/>
      <c r="J851" s="32"/>
      <c r="K851" s="34"/>
      <c r="L851" s="34"/>
      <c r="M851" s="34"/>
      <c r="N851" s="34"/>
      <c r="O851" s="34"/>
      <c r="P851" s="34"/>
      <c r="Q851" s="34"/>
      <c r="R851" s="34"/>
      <c r="S851" s="24"/>
      <c r="T851" s="24"/>
      <c r="U851" s="34"/>
      <c r="V851" s="8"/>
    </row>
    <row r="852" spans="6:22" x14ac:dyDescent="0.25">
      <c r="F852" s="22"/>
      <c r="G852" s="24"/>
      <c r="H852" s="24"/>
      <c r="I852" s="13"/>
      <c r="J852" s="32"/>
      <c r="K852" s="34"/>
      <c r="L852" s="34"/>
      <c r="M852" s="34"/>
      <c r="N852" s="34"/>
      <c r="O852" s="34"/>
      <c r="P852" s="34"/>
      <c r="Q852" s="34"/>
      <c r="R852" s="34"/>
      <c r="S852" s="24"/>
      <c r="T852" s="24"/>
      <c r="U852" s="34"/>
      <c r="V852" s="8"/>
    </row>
    <row r="853" spans="6:22" x14ac:dyDescent="0.25">
      <c r="F853" s="22"/>
      <c r="G853" s="24"/>
      <c r="H853" s="24"/>
      <c r="I853" s="13"/>
      <c r="J853" s="32"/>
      <c r="K853" s="34"/>
      <c r="L853" s="34"/>
      <c r="M853" s="34"/>
      <c r="N853" s="34"/>
      <c r="O853" s="34"/>
      <c r="P853" s="34"/>
      <c r="Q853" s="34"/>
      <c r="R853" s="34"/>
      <c r="S853" s="24"/>
      <c r="T853" s="24"/>
      <c r="U853" s="34"/>
      <c r="V853" s="8"/>
    </row>
    <row r="854" spans="6:22" x14ac:dyDescent="0.25">
      <c r="F854" s="22"/>
      <c r="G854" s="24"/>
      <c r="H854" s="24"/>
      <c r="I854" s="13"/>
      <c r="J854" s="32"/>
      <c r="K854" s="34"/>
      <c r="L854" s="34"/>
      <c r="M854" s="34"/>
      <c r="N854" s="34"/>
      <c r="O854" s="34"/>
      <c r="P854" s="34"/>
      <c r="Q854" s="34"/>
      <c r="R854" s="34"/>
      <c r="S854" s="24"/>
      <c r="T854" s="24"/>
      <c r="U854" s="34"/>
      <c r="V854" s="8"/>
    </row>
    <row r="855" spans="6:22" x14ac:dyDescent="0.25">
      <c r="F855" s="22"/>
      <c r="G855" s="24"/>
      <c r="H855" s="24"/>
      <c r="I855" s="13"/>
      <c r="J855" s="32"/>
      <c r="K855" s="34"/>
      <c r="L855" s="34"/>
      <c r="M855" s="34"/>
      <c r="N855" s="34"/>
      <c r="O855" s="34"/>
      <c r="P855" s="34"/>
      <c r="Q855" s="34"/>
      <c r="R855" s="34"/>
      <c r="S855" s="24"/>
      <c r="T855" s="24"/>
      <c r="U855" s="34"/>
      <c r="V855" s="8"/>
    </row>
    <row r="856" spans="6:22" x14ac:dyDescent="0.25">
      <c r="F856" s="22"/>
      <c r="G856" s="24"/>
      <c r="H856" s="24"/>
      <c r="I856" s="13"/>
      <c r="J856" s="32"/>
      <c r="K856" s="34"/>
      <c r="L856" s="34"/>
      <c r="M856" s="34"/>
      <c r="N856" s="34"/>
      <c r="O856" s="34"/>
      <c r="P856" s="34"/>
      <c r="Q856" s="34"/>
      <c r="R856" s="34"/>
      <c r="S856" s="24"/>
      <c r="T856" s="24"/>
      <c r="U856" s="34"/>
      <c r="V856" s="8"/>
    </row>
    <row r="857" spans="6:22" x14ac:dyDescent="0.25">
      <c r="F857" s="22"/>
      <c r="G857" s="24"/>
      <c r="H857" s="24"/>
      <c r="I857" s="13"/>
      <c r="J857" s="32"/>
      <c r="K857" s="34"/>
      <c r="L857" s="34"/>
      <c r="M857" s="34"/>
      <c r="N857" s="34"/>
      <c r="O857" s="34"/>
      <c r="P857" s="34"/>
      <c r="Q857" s="34"/>
      <c r="R857" s="34"/>
      <c r="S857" s="24"/>
      <c r="T857" s="24"/>
      <c r="U857" s="34"/>
      <c r="V857" s="8"/>
    </row>
    <row r="858" spans="6:22" x14ac:dyDescent="0.25">
      <c r="F858" s="22"/>
      <c r="G858" s="24"/>
      <c r="H858" s="24"/>
      <c r="I858" s="13"/>
      <c r="J858" s="32"/>
      <c r="K858" s="34"/>
      <c r="L858" s="34"/>
      <c r="M858" s="34"/>
      <c r="N858" s="34"/>
      <c r="O858" s="34"/>
      <c r="P858" s="34"/>
      <c r="Q858" s="34"/>
      <c r="R858" s="34"/>
      <c r="S858" s="24"/>
      <c r="T858" s="24"/>
      <c r="U858" s="34"/>
      <c r="V858" s="8"/>
    </row>
    <row r="859" spans="6:22" x14ac:dyDescent="0.25">
      <c r="F859" s="22"/>
      <c r="G859" s="24"/>
      <c r="H859" s="24"/>
      <c r="I859" s="13"/>
      <c r="J859" s="32"/>
      <c r="K859" s="34"/>
      <c r="L859" s="34"/>
      <c r="M859" s="34"/>
      <c r="N859" s="34"/>
      <c r="O859" s="34"/>
      <c r="P859" s="34"/>
      <c r="Q859" s="34"/>
      <c r="R859" s="34"/>
      <c r="S859" s="24"/>
      <c r="T859" s="24"/>
      <c r="U859" s="34"/>
      <c r="V859" s="8"/>
    </row>
    <row r="860" spans="6:22" x14ac:dyDescent="0.25">
      <c r="F860" s="22"/>
      <c r="G860" s="24"/>
      <c r="H860" s="24"/>
      <c r="I860" s="13"/>
      <c r="J860" s="32"/>
      <c r="K860" s="34"/>
      <c r="L860" s="34"/>
      <c r="M860" s="34"/>
      <c r="N860" s="34"/>
      <c r="O860" s="34"/>
      <c r="P860" s="34"/>
      <c r="Q860" s="34"/>
      <c r="R860" s="34"/>
      <c r="S860" s="24"/>
      <c r="T860" s="24"/>
      <c r="U860" s="34"/>
      <c r="V860" s="8"/>
    </row>
    <row r="861" spans="6:22" x14ac:dyDescent="0.25">
      <c r="F861" s="22"/>
      <c r="G861" s="24"/>
      <c r="H861" s="24"/>
      <c r="I861" s="13"/>
      <c r="J861" s="32"/>
      <c r="K861" s="34"/>
      <c r="L861" s="34"/>
      <c r="M861" s="34"/>
      <c r="N861" s="34"/>
      <c r="O861" s="34"/>
      <c r="P861" s="34"/>
      <c r="Q861" s="34"/>
      <c r="R861" s="34"/>
      <c r="S861" s="24"/>
      <c r="T861" s="24"/>
      <c r="U861" s="34"/>
      <c r="V861" s="8"/>
    </row>
    <row r="862" spans="6:22" x14ac:dyDescent="0.25">
      <c r="F862" s="22"/>
      <c r="G862" s="24"/>
      <c r="H862" s="24"/>
      <c r="I862" s="13"/>
      <c r="J862" s="32"/>
      <c r="K862" s="34"/>
      <c r="L862" s="34"/>
      <c r="M862" s="34"/>
      <c r="N862" s="34"/>
      <c r="O862" s="34"/>
      <c r="P862" s="34"/>
      <c r="Q862" s="34"/>
      <c r="R862" s="34"/>
      <c r="S862" s="24"/>
      <c r="T862" s="24"/>
      <c r="U862" s="34"/>
      <c r="V862" s="8"/>
    </row>
    <row r="863" spans="6:22" x14ac:dyDescent="0.25">
      <c r="F863" s="22"/>
      <c r="G863" s="24"/>
      <c r="H863" s="24"/>
      <c r="I863" s="13"/>
      <c r="J863" s="32"/>
      <c r="K863" s="34"/>
      <c r="L863" s="34"/>
      <c r="M863" s="34"/>
      <c r="N863" s="34"/>
      <c r="O863" s="34"/>
      <c r="P863" s="34"/>
      <c r="Q863" s="34"/>
      <c r="R863" s="34"/>
      <c r="S863" s="24"/>
      <c r="T863" s="24"/>
      <c r="U863" s="34"/>
      <c r="V863" s="8"/>
    </row>
    <row r="864" spans="6:22" x14ac:dyDescent="0.25">
      <c r="F864" s="22"/>
      <c r="G864" s="24"/>
      <c r="H864" s="24"/>
      <c r="I864" s="13"/>
      <c r="J864" s="32"/>
      <c r="K864" s="34"/>
      <c r="L864" s="34"/>
      <c r="M864" s="34"/>
      <c r="N864" s="34"/>
      <c r="O864" s="34"/>
      <c r="P864" s="34"/>
      <c r="Q864" s="34"/>
      <c r="R864" s="34"/>
      <c r="S864" s="24"/>
      <c r="T864" s="24"/>
      <c r="U864" s="34"/>
      <c r="V864" s="8"/>
    </row>
    <row r="865" spans="6:22" x14ac:dyDescent="0.25">
      <c r="F865" s="22"/>
      <c r="G865" s="24"/>
      <c r="H865" s="24"/>
      <c r="I865" s="13"/>
      <c r="J865" s="32"/>
      <c r="K865" s="34"/>
      <c r="L865" s="34"/>
      <c r="M865" s="34"/>
      <c r="N865" s="34"/>
      <c r="O865" s="34"/>
      <c r="P865" s="34"/>
      <c r="Q865" s="34"/>
      <c r="R865" s="34"/>
      <c r="S865" s="24"/>
      <c r="T865" s="24"/>
      <c r="U865" s="34"/>
      <c r="V865" s="8"/>
    </row>
    <row r="866" spans="6:22" x14ac:dyDescent="0.25">
      <c r="F866" s="22"/>
      <c r="G866" s="24"/>
      <c r="H866" s="24"/>
      <c r="I866" s="13"/>
      <c r="J866" s="32"/>
      <c r="K866" s="34"/>
      <c r="L866" s="34"/>
      <c r="M866" s="34"/>
      <c r="N866" s="34"/>
      <c r="O866" s="34"/>
      <c r="P866" s="34"/>
      <c r="Q866" s="34"/>
      <c r="R866" s="34"/>
      <c r="S866" s="24"/>
      <c r="T866" s="24"/>
      <c r="U866" s="34"/>
      <c r="V866" s="8"/>
    </row>
    <row r="867" spans="6:22" x14ac:dyDescent="0.25">
      <c r="F867" s="22"/>
      <c r="G867" s="24"/>
      <c r="H867" s="24"/>
      <c r="I867" s="13"/>
      <c r="J867" s="32"/>
      <c r="K867" s="34"/>
      <c r="L867" s="34"/>
      <c r="M867" s="34"/>
      <c r="N867" s="34"/>
      <c r="O867" s="34"/>
      <c r="P867" s="34"/>
      <c r="Q867" s="34"/>
      <c r="R867" s="34"/>
      <c r="S867" s="24"/>
      <c r="T867" s="24"/>
      <c r="U867" s="34"/>
      <c r="V867" s="8"/>
    </row>
    <row r="868" spans="6:22" x14ac:dyDescent="0.25">
      <c r="F868" s="22"/>
      <c r="G868" s="24"/>
      <c r="H868" s="24"/>
      <c r="I868" s="13"/>
      <c r="J868" s="32"/>
      <c r="K868" s="34"/>
      <c r="L868" s="34"/>
      <c r="M868" s="34"/>
      <c r="N868" s="34"/>
      <c r="O868" s="34"/>
      <c r="P868" s="34"/>
      <c r="Q868" s="34"/>
      <c r="R868" s="34"/>
      <c r="S868" s="24"/>
      <c r="T868" s="24"/>
      <c r="U868" s="34"/>
      <c r="V868" s="8"/>
    </row>
    <row r="869" spans="6:22" x14ac:dyDescent="0.25">
      <c r="F869" s="22"/>
      <c r="G869" s="24"/>
      <c r="H869" s="24"/>
      <c r="I869" s="13"/>
      <c r="J869" s="32"/>
      <c r="K869" s="34"/>
      <c r="L869" s="34"/>
      <c r="M869" s="34"/>
      <c r="N869" s="34"/>
      <c r="O869" s="34"/>
      <c r="P869" s="34"/>
      <c r="Q869" s="34"/>
      <c r="R869" s="34"/>
      <c r="S869" s="24"/>
      <c r="T869" s="24"/>
      <c r="U869" s="34"/>
      <c r="V869" s="8"/>
    </row>
    <row r="870" spans="6:22" x14ac:dyDescent="0.25">
      <c r="F870" s="22"/>
      <c r="G870" s="24"/>
      <c r="H870" s="24"/>
      <c r="I870" s="13"/>
      <c r="J870" s="32"/>
      <c r="K870" s="34"/>
      <c r="L870" s="34"/>
      <c r="M870" s="34"/>
      <c r="N870" s="34"/>
      <c r="O870" s="34"/>
      <c r="P870" s="34"/>
      <c r="Q870" s="34"/>
      <c r="R870" s="34"/>
      <c r="S870" s="24"/>
      <c r="T870" s="24"/>
      <c r="U870" s="34"/>
      <c r="V870" s="8"/>
    </row>
    <row r="871" spans="6:22" x14ac:dyDescent="0.25">
      <c r="F871" s="22"/>
      <c r="G871" s="24"/>
      <c r="H871" s="24"/>
      <c r="I871" s="13"/>
      <c r="J871" s="32"/>
      <c r="K871" s="34"/>
      <c r="L871" s="34"/>
      <c r="M871" s="34"/>
      <c r="N871" s="34"/>
      <c r="O871" s="34"/>
      <c r="P871" s="34"/>
      <c r="Q871" s="34"/>
      <c r="R871" s="34"/>
      <c r="S871" s="24"/>
      <c r="T871" s="24"/>
      <c r="U871" s="34"/>
      <c r="V871" s="8"/>
    </row>
    <row r="872" spans="6:22" x14ac:dyDescent="0.25">
      <c r="F872" s="22"/>
      <c r="G872" s="24"/>
      <c r="H872" s="24"/>
      <c r="I872" s="13"/>
      <c r="J872" s="32"/>
      <c r="K872" s="34"/>
      <c r="L872" s="34"/>
      <c r="M872" s="34"/>
      <c r="N872" s="34"/>
      <c r="O872" s="34"/>
      <c r="P872" s="34"/>
      <c r="Q872" s="34"/>
      <c r="R872" s="34"/>
      <c r="S872" s="24"/>
      <c r="T872" s="24"/>
      <c r="U872" s="34"/>
      <c r="V872" s="8"/>
    </row>
    <row r="873" spans="6:22" x14ac:dyDescent="0.25">
      <c r="F873" s="22"/>
      <c r="G873" s="24"/>
      <c r="H873" s="24"/>
      <c r="I873" s="13"/>
      <c r="J873" s="32"/>
      <c r="K873" s="34"/>
      <c r="L873" s="34"/>
      <c r="M873" s="34"/>
      <c r="N873" s="34"/>
      <c r="O873" s="34"/>
      <c r="P873" s="34"/>
      <c r="Q873" s="34"/>
      <c r="R873" s="34"/>
      <c r="S873" s="24"/>
      <c r="T873" s="24"/>
      <c r="U873" s="34"/>
      <c r="V873" s="8"/>
    </row>
    <row r="874" spans="6:22" x14ac:dyDescent="0.25">
      <c r="F874" s="22"/>
      <c r="G874" s="24"/>
      <c r="H874" s="24"/>
      <c r="I874" s="13"/>
      <c r="J874" s="32"/>
      <c r="K874" s="34"/>
      <c r="L874" s="34"/>
      <c r="M874" s="34"/>
      <c r="N874" s="34"/>
      <c r="O874" s="34"/>
      <c r="P874" s="34"/>
      <c r="Q874" s="34"/>
      <c r="R874" s="34"/>
      <c r="S874" s="24"/>
      <c r="T874" s="24"/>
      <c r="U874" s="34"/>
      <c r="V874" s="8"/>
    </row>
    <row r="875" spans="6:22" x14ac:dyDescent="0.25">
      <c r="F875" s="22"/>
      <c r="G875" s="24"/>
      <c r="H875" s="24"/>
      <c r="I875" s="13"/>
      <c r="J875" s="32"/>
      <c r="K875" s="34"/>
      <c r="L875" s="34"/>
      <c r="M875" s="34"/>
      <c r="N875" s="34"/>
      <c r="O875" s="34"/>
      <c r="P875" s="34"/>
      <c r="Q875" s="34"/>
      <c r="R875" s="34"/>
      <c r="S875" s="24"/>
      <c r="T875" s="24"/>
      <c r="U875" s="34"/>
      <c r="V875" s="8"/>
    </row>
    <row r="876" spans="6:22" x14ac:dyDescent="0.25">
      <c r="F876" s="22"/>
      <c r="G876" s="24"/>
      <c r="H876" s="24"/>
      <c r="I876" s="13"/>
      <c r="J876" s="32"/>
      <c r="K876" s="34"/>
      <c r="L876" s="34"/>
      <c r="M876" s="34"/>
      <c r="N876" s="34"/>
      <c r="O876" s="34"/>
      <c r="P876" s="34"/>
      <c r="Q876" s="34"/>
      <c r="R876" s="34"/>
      <c r="S876" s="24"/>
      <c r="T876" s="24"/>
      <c r="U876" s="34"/>
      <c r="V876" s="8"/>
    </row>
    <row r="877" spans="6:22" x14ac:dyDescent="0.25">
      <c r="F877" s="22"/>
      <c r="G877" s="24"/>
      <c r="H877" s="24"/>
      <c r="I877" s="13"/>
      <c r="J877" s="32"/>
      <c r="K877" s="34"/>
      <c r="L877" s="34"/>
      <c r="M877" s="34"/>
      <c r="N877" s="34"/>
      <c r="O877" s="34"/>
      <c r="P877" s="34"/>
      <c r="Q877" s="34"/>
      <c r="R877" s="34"/>
      <c r="S877" s="24"/>
      <c r="T877" s="24"/>
      <c r="U877" s="34"/>
      <c r="V877" s="8"/>
    </row>
    <row r="878" spans="6:22" x14ac:dyDescent="0.25">
      <c r="F878" s="22"/>
      <c r="G878" s="24"/>
      <c r="H878" s="24"/>
      <c r="I878" s="13"/>
      <c r="J878" s="32"/>
      <c r="K878" s="34"/>
      <c r="L878" s="34"/>
      <c r="M878" s="34"/>
      <c r="N878" s="34"/>
      <c r="O878" s="34"/>
      <c r="P878" s="34"/>
      <c r="Q878" s="34"/>
      <c r="R878" s="34"/>
      <c r="S878" s="24"/>
      <c r="T878" s="24"/>
      <c r="U878" s="34"/>
      <c r="V878" s="8"/>
    </row>
    <row r="879" spans="6:22" x14ac:dyDescent="0.25">
      <c r="F879" s="22"/>
      <c r="G879" s="24"/>
      <c r="H879" s="24"/>
      <c r="I879" s="13"/>
      <c r="J879" s="32"/>
      <c r="K879" s="34"/>
      <c r="L879" s="34"/>
      <c r="M879" s="34"/>
      <c r="N879" s="34"/>
      <c r="O879" s="34"/>
      <c r="P879" s="34"/>
      <c r="Q879" s="34"/>
      <c r="R879" s="34"/>
      <c r="S879" s="24"/>
      <c r="T879" s="24"/>
      <c r="U879" s="34"/>
      <c r="V879" s="8"/>
    </row>
    <row r="880" spans="6:22" x14ac:dyDescent="0.25">
      <c r="F880" s="22"/>
      <c r="G880" s="24"/>
      <c r="H880" s="24"/>
      <c r="I880" s="13"/>
      <c r="J880" s="32"/>
      <c r="K880" s="34"/>
      <c r="L880" s="34"/>
      <c r="M880" s="34"/>
      <c r="N880" s="34"/>
      <c r="O880" s="34"/>
      <c r="P880" s="34"/>
      <c r="Q880" s="34"/>
      <c r="R880" s="34"/>
      <c r="S880" s="24"/>
      <c r="T880" s="24"/>
      <c r="U880" s="34"/>
      <c r="V880" s="8"/>
    </row>
    <row r="881" spans="6:22" x14ac:dyDescent="0.25">
      <c r="F881" s="22"/>
      <c r="G881" s="24"/>
      <c r="H881" s="24"/>
      <c r="I881" s="13"/>
      <c r="J881" s="32"/>
      <c r="K881" s="34"/>
      <c r="L881" s="34"/>
      <c r="M881" s="34"/>
      <c r="N881" s="34"/>
      <c r="O881" s="34"/>
      <c r="P881" s="34"/>
      <c r="Q881" s="34"/>
      <c r="R881" s="34"/>
      <c r="S881" s="24"/>
      <c r="T881" s="24"/>
      <c r="U881" s="34"/>
      <c r="V881" s="8"/>
    </row>
    <row r="882" spans="6:22" x14ac:dyDescent="0.25">
      <c r="F882" s="22"/>
      <c r="G882" s="24"/>
      <c r="H882" s="24"/>
      <c r="I882" s="13"/>
      <c r="J882" s="32"/>
      <c r="K882" s="34"/>
      <c r="L882" s="34"/>
      <c r="M882" s="34"/>
      <c r="N882" s="34"/>
      <c r="O882" s="34"/>
      <c r="P882" s="34"/>
      <c r="Q882" s="34"/>
      <c r="R882" s="34"/>
      <c r="S882" s="24"/>
      <c r="T882" s="24"/>
      <c r="U882" s="34"/>
      <c r="V882" s="8"/>
    </row>
    <row r="883" spans="6:22" x14ac:dyDescent="0.25">
      <c r="F883" s="22"/>
      <c r="G883" s="24"/>
      <c r="H883" s="24"/>
      <c r="I883" s="13"/>
      <c r="J883" s="32"/>
      <c r="K883" s="34"/>
      <c r="L883" s="34"/>
      <c r="M883" s="34"/>
      <c r="N883" s="34"/>
      <c r="O883" s="34"/>
      <c r="P883" s="34"/>
      <c r="Q883" s="34"/>
      <c r="R883" s="34"/>
      <c r="S883" s="24"/>
      <c r="T883" s="24"/>
      <c r="U883" s="34"/>
      <c r="V883" s="8"/>
    </row>
    <row r="884" spans="6:22" x14ac:dyDescent="0.25">
      <c r="F884" s="22"/>
      <c r="G884" s="24"/>
      <c r="H884" s="24"/>
      <c r="I884" s="13"/>
      <c r="J884" s="32"/>
      <c r="K884" s="34"/>
      <c r="L884" s="34"/>
      <c r="M884" s="34"/>
      <c r="N884" s="34"/>
      <c r="O884" s="34"/>
      <c r="P884" s="34"/>
      <c r="Q884" s="34"/>
      <c r="R884" s="34"/>
      <c r="S884" s="24"/>
      <c r="T884" s="24"/>
      <c r="U884" s="34"/>
      <c r="V884" s="8"/>
    </row>
    <row r="885" spans="6:22" x14ac:dyDescent="0.25">
      <c r="F885" s="22"/>
      <c r="G885" s="24"/>
      <c r="H885" s="24"/>
      <c r="I885" s="13"/>
      <c r="J885" s="32"/>
      <c r="K885" s="34"/>
      <c r="L885" s="34"/>
      <c r="M885" s="34"/>
      <c r="N885" s="34"/>
      <c r="O885" s="34"/>
      <c r="P885" s="34"/>
      <c r="Q885" s="34"/>
      <c r="R885" s="34"/>
      <c r="S885" s="24"/>
      <c r="T885" s="24"/>
      <c r="U885" s="34"/>
      <c r="V885" s="8"/>
    </row>
    <row r="886" spans="6:22" x14ac:dyDescent="0.25">
      <c r="F886" s="22"/>
      <c r="G886" s="24"/>
      <c r="H886" s="24"/>
      <c r="I886" s="13"/>
      <c r="J886" s="32"/>
      <c r="K886" s="34"/>
      <c r="L886" s="34"/>
      <c r="M886" s="34"/>
      <c r="N886" s="34"/>
      <c r="O886" s="34"/>
      <c r="P886" s="34"/>
      <c r="Q886" s="34"/>
      <c r="R886" s="34"/>
      <c r="S886" s="24"/>
      <c r="T886" s="24"/>
      <c r="U886" s="34"/>
      <c r="V886" s="8"/>
    </row>
    <row r="887" spans="6:22" x14ac:dyDescent="0.25">
      <c r="F887" s="22"/>
      <c r="G887" s="24"/>
      <c r="H887" s="24"/>
      <c r="I887" s="13"/>
      <c r="J887" s="32"/>
      <c r="K887" s="34"/>
      <c r="L887" s="34"/>
      <c r="M887" s="34"/>
      <c r="N887" s="34"/>
      <c r="O887" s="34"/>
      <c r="P887" s="34"/>
      <c r="Q887" s="34"/>
      <c r="R887" s="34"/>
      <c r="S887" s="24"/>
      <c r="T887" s="24"/>
      <c r="U887" s="34"/>
      <c r="V887" s="8"/>
    </row>
    <row r="888" spans="6:22" x14ac:dyDescent="0.25">
      <c r="F888" s="22"/>
      <c r="G888" s="24"/>
      <c r="H888" s="24"/>
      <c r="I888" s="13"/>
      <c r="J888" s="32"/>
      <c r="K888" s="34"/>
      <c r="L888" s="34"/>
      <c r="M888" s="34"/>
      <c r="N888" s="34"/>
      <c r="O888" s="34"/>
      <c r="P888" s="34"/>
      <c r="Q888" s="34"/>
      <c r="R888" s="34"/>
      <c r="S888" s="24"/>
      <c r="T888" s="24"/>
      <c r="U888" s="34"/>
      <c r="V888" s="8"/>
    </row>
    <row r="889" spans="6:22" x14ac:dyDescent="0.25">
      <c r="F889" s="22"/>
      <c r="G889" s="24"/>
      <c r="H889" s="24"/>
      <c r="I889" s="13"/>
      <c r="J889" s="32"/>
      <c r="K889" s="34"/>
      <c r="L889" s="34"/>
      <c r="M889" s="34"/>
      <c r="N889" s="34"/>
      <c r="O889" s="34"/>
      <c r="P889" s="34"/>
      <c r="Q889" s="34"/>
      <c r="R889" s="34"/>
      <c r="S889" s="24"/>
      <c r="T889" s="24"/>
      <c r="U889" s="34"/>
      <c r="V889" s="8"/>
    </row>
    <row r="890" spans="6:22" x14ac:dyDescent="0.25">
      <c r="F890" s="22"/>
      <c r="G890" s="24"/>
      <c r="H890" s="24"/>
      <c r="I890" s="13"/>
      <c r="J890" s="32"/>
      <c r="K890" s="34"/>
      <c r="L890" s="34"/>
      <c r="M890" s="34"/>
      <c r="N890" s="34"/>
      <c r="O890" s="34"/>
      <c r="P890" s="34"/>
      <c r="Q890" s="34"/>
      <c r="R890" s="34"/>
      <c r="S890" s="24"/>
      <c r="T890" s="24"/>
      <c r="U890" s="34"/>
      <c r="V890" s="8"/>
    </row>
    <row r="891" spans="6:22" x14ac:dyDescent="0.25">
      <c r="F891" s="22"/>
      <c r="G891" s="24"/>
      <c r="H891" s="24"/>
      <c r="I891" s="13"/>
      <c r="J891" s="32"/>
      <c r="K891" s="34"/>
      <c r="L891" s="34"/>
      <c r="M891" s="34"/>
      <c r="N891" s="34"/>
      <c r="O891" s="34"/>
      <c r="P891" s="34"/>
      <c r="Q891" s="34"/>
      <c r="R891" s="34"/>
      <c r="S891" s="24"/>
      <c r="T891" s="24"/>
      <c r="U891" s="34"/>
      <c r="V891" s="8"/>
    </row>
    <row r="892" spans="6:22" x14ac:dyDescent="0.25">
      <c r="F892" s="22"/>
      <c r="G892" s="24"/>
      <c r="H892" s="24"/>
      <c r="I892" s="13"/>
      <c r="J892" s="32"/>
      <c r="K892" s="34"/>
      <c r="L892" s="34"/>
      <c r="M892" s="34"/>
      <c r="N892" s="34"/>
      <c r="O892" s="34"/>
      <c r="P892" s="34"/>
      <c r="Q892" s="34"/>
      <c r="R892" s="34"/>
      <c r="S892" s="24"/>
      <c r="T892" s="24"/>
      <c r="U892" s="34"/>
      <c r="V892" s="8"/>
    </row>
    <row r="893" spans="6:22" x14ac:dyDescent="0.25">
      <c r="F893" s="22"/>
      <c r="G893" s="24"/>
      <c r="H893" s="24"/>
      <c r="I893" s="13"/>
      <c r="J893" s="32"/>
      <c r="K893" s="34"/>
      <c r="L893" s="34"/>
      <c r="M893" s="34"/>
      <c r="N893" s="34"/>
      <c r="O893" s="34"/>
      <c r="P893" s="34"/>
      <c r="Q893" s="34"/>
      <c r="R893" s="34"/>
      <c r="S893" s="24"/>
      <c r="T893" s="24"/>
      <c r="U893" s="34"/>
      <c r="V893" s="8"/>
    </row>
    <row r="894" spans="6:22" x14ac:dyDescent="0.25">
      <c r="F894" s="22"/>
      <c r="G894" s="24"/>
      <c r="H894" s="24"/>
      <c r="I894" s="13"/>
      <c r="J894" s="32"/>
      <c r="K894" s="34"/>
      <c r="L894" s="34"/>
      <c r="M894" s="34"/>
      <c r="N894" s="34"/>
      <c r="O894" s="34"/>
      <c r="P894" s="34"/>
      <c r="Q894" s="34"/>
      <c r="R894" s="34"/>
      <c r="S894" s="24"/>
      <c r="T894" s="24"/>
      <c r="U894" s="34"/>
      <c r="V894" s="8"/>
    </row>
    <row r="895" spans="6:22" x14ac:dyDescent="0.25">
      <c r="F895" s="22"/>
      <c r="G895" s="24"/>
      <c r="H895" s="24"/>
      <c r="I895" s="13"/>
      <c r="J895" s="32"/>
      <c r="K895" s="34"/>
      <c r="L895" s="34"/>
      <c r="M895" s="34"/>
      <c r="N895" s="34"/>
      <c r="O895" s="34"/>
      <c r="P895" s="34"/>
      <c r="Q895" s="34"/>
      <c r="R895" s="34"/>
      <c r="S895" s="24"/>
      <c r="T895" s="24"/>
      <c r="U895" s="34"/>
      <c r="V895" s="8"/>
    </row>
    <row r="896" spans="6:22" x14ac:dyDescent="0.25">
      <c r="F896" s="22"/>
      <c r="G896" s="24"/>
      <c r="H896" s="24"/>
      <c r="I896" s="13"/>
      <c r="J896" s="32"/>
      <c r="K896" s="34"/>
      <c r="L896" s="34"/>
      <c r="M896" s="34"/>
      <c r="N896" s="34"/>
      <c r="O896" s="34"/>
      <c r="P896" s="34"/>
      <c r="Q896" s="34"/>
      <c r="R896" s="34"/>
      <c r="S896" s="24"/>
      <c r="T896" s="24"/>
      <c r="U896" s="34"/>
      <c r="V896" s="8"/>
    </row>
    <row r="897" spans="6:22" x14ac:dyDescent="0.25">
      <c r="F897" s="22"/>
      <c r="G897" s="24"/>
      <c r="H897" s="24"/>
      <c r="I897" s="13"/>
      <c r="J897" s="32"/>
      <c r="K897" s="34"/>
      <c r="L897" s="34"/>
      <c r="M897" s="34"/>
      <c r="N897" s="34"/>
      <c r="O897" s="34"/>
      <c r="P897" s="34"/>
      <c r="Q897" s="34"/>
      <c r="R897" s="34"/>
      <c r="S897" s="24"/>
      <c r="T897" s="24"/>
      <c r="U897" s="34"/>
      <c r="V897" s="8"/>
    </row>
    <row r="898" spans="6:22" x14ac:dyDescent="0.25">
      <c r="F898" s="22"/>
      <c r="G898" s="24"/>
      <c r="H898" s="24"/>
      <c r="I898" s="13"/>
      <c r="J898" s="32"/>
      <c r="K898" s="34"/>
      <c r="L898" s="34"/>
      <c r="M898" s="34"/>
      <c r="N898" s="34"/>
      <c r="O898" s="34"/>
      <c r="P898" s="34"/>
      <c r="Q898" s="34"/>
      <c r="R898" s="34"/>
      <c r="S898" s="24"/>
      <c r="T898" s="24"/>
      <c r="U898" s="34"/>
      <c r="V898" s="8"/>
    </row>
    <row r="899" spans="6:22" x14ac:dyDescent="0.25">
      <c r="F899" s="22"/>
      <c r="G899" s="24"/>
      <c r="H899" s="24"/>
      <c r="I899" s="13"/>
      <c r="J899" s="32"/>
      <c r="K899" s="34"/>
      <c r="L899" s="34"/>
      <c r="M899" s="34"/>
      <c r="N899" s="34"/>
      <c r="O899" s="34"/>
      <c r="P899" s="34"/>
      <c r="Q899" s="34"/>
      <c r="R899" s="34"/>
      <c r="S899" s="24"/>
      <c r="T899" s="24"/>
      <c r="U899" s="34"/>
      <c r="V899" s="8"/>
    </row>
    <row r="900" spans="6:22" x14ac:dyDescent="0.25">
      <c r="F900" s="22"/>
      <c r="G900" s="24"/>
      <c r="H900" s="24"/>
      <c r="I900" s="13"/>
      <c r="J900" s="32"/>
      <c r="K900" s="34"/>
      <c r="L900" s="34"/>
      <c r="M900" s="34"/>
      <c r="N900" s="34"/>
      <c r="O900" s="34"/>
      <c r="P900" s="34"/>
      <c r="Q900" s="34"/>
      <c r="R900" s="34"/>
      <c r="S900" s="24"/>
      <c r="T900" s="24"/>
      <c r="U900" s="34"/>
      <c r="V900" s="8"/>
    </row>
    <row r="901" spans="6:22" x14ac:dyDescent="0.25">
      <c r="F901" s="22"/>
      <c r="G901" s="24"/>
      <c r="H901" s="24"/>
      <c r="I901" s="13"/>
      <c r="J901" s="32"/>
      <c r="K901" s="34"/>
      <c r="L901" s="34"/>
      <c r="M901" s="34"/>
      <c r="N901" s="34"/>
      <c r="O901" s="34"/>
      <c r="P901" s="34"/>
      <c r="Q901" s="34"/>
      <c r="R901" s="34"/>
      <c r="S901" s="24"/>
      <c r="T901" s="24"/>
      <c r="U901" s="34"/>
      <c r="V901" s="8"/>
    </row>
    <row r="902" spans="6:22" x14ac:dyDescent="0.25">
      <c r="F902" s="22"/>
      <c r="G902" s="24"/>
      <c r="H902" s="24"/>
      <c r="I902" s="13"/>
      <c r="J902" s="32"/>
      <c r="K902" s="34"/>
      <c r="L902" s="34"/>
      <c r="M902" s="34"/>
      <c r="N902" s="34"/>
      <c r="O902" s="34"/>
      <c r="P902" s="34"/>
      <c r="Q902" s="34"/>
      <c r="R902" s="34"/>
      <c r="S902" s="24"/>
      <c r="T902" s="24"/>
      <c r="U902" s="34"/>
      <c r="V902" s="8"/>
    </row>
    <row r="903" spans="6:22" x14ac:dyDescent="0.25">
      <c r="F903" s="22"/>
      <c r="G903" s="24"/>
      <c r="H903" s="24"/>
      <c r="I903" s="13"/>
      <c r="J903" s="32"/>
      <c r="K903" s="34"/>
      <c r="L903" s="34"/>
      <c r="M903" s="34"/>
      <c r="N903" s="34"/>
      <c r="O903" s="34"/>
      <c r="P903" s="34"/>
      <c r="Q903" s="34"/>
      <c r="R903" s="34"/>
      <c r="S903" s="24"/>
      <c r="T903" s="24"/>
      <c r="U903" s="34"/>
      <c r="V903" s="8"/>
    </row>
    <row r="904" spans="6:22" x14ac:dyDescent="0.25">
      <c r="F904" s="22"/>
      <c r="G904" s="24"/>
      <c r="H904" s="24"/>
      <c r="I904" s="13"/>
      <c r="J904" s="32"/>
      <c r="K904" s="34"/>
      <c r="L904" s="34"/>
      <c r="M904" s="34"/>
      <c r="N904" s="34"/>
      <c r="O904" s="34"/>
      <c r="P904" s="34"/>
      <c r="Q904" s="34"/>
      <c r="R904" s="34"/>
      <c r="S904" s="24"/>
      <c r="T904" s="24"/>
      <c r="U904" s="34"/>
      <c r="V904" s="8"/>
    </row>
    <row r="905" spans="6:22" x14ac:dyDescent="0.25">
      <c r="F905" s="22"/>
      <c r="G905" s="24"/>
      <c r="H905" s="24"/>
      <c r="I905" s="13"/>
      <c r="J905" s="32"/>
      <c r="K905" s="34"/>
      <c r="L905" s="34"/>
      <c r="M905" s="34"/>
      <c r="N905" s="34"/>
      <c r="O905" s="34"/>
      <c r="P905" s="34"/>
      <c r="Q905" s="34"/>
      <c r="R905" s="34"/>
      <c r="S905" s="24"/>
      <c r="T905" s="24"/>
      <c r="U905" s="34"/>
      <c r="V905" s="8"/>
    </row>
    <row r="906" spans="6:22" x14ac:dyDescent="0.25">
      <c r="F906" s="22"/>
      <c r="G906" s="24"/>
      <c r="H906" s="24"/>
      <c r="I906" s="13"/>
      <c r="J906" s="32"/>
      <c r="K906" s="34"/>
      <c r="L906" s="34"/>
      <c r="M906" s="34"/>
      <c r="N906" s="34"/>
      <c r="O906" s="34"/>
      <c r="P906" s="34"/>
      <c r="Q906" s="34"/>
      <c r="R906" s="34"/>
      <c r="S906" s="24"/>
      <c r="T906" s="24"/>
      <c r="U906" s="34"/>
      <c r="V906" s="8"/>
    </row>
    <row r="907" spans="6:22" x14ac:dyDescent="0.25">
      <c r="F907" s="22"/>
      <c r="G907" s="24"/>
      <c r="H907" s="24"/>
      <c r="I907" s="13"/>
      <c r="J907" s="32"/>
      <c r="K907" s="34"/>
      <c r="L907" s="34"/>
      <c r="M907" s="34"/>
      <c r="N907" s="34"/>
      <c r="O907" s="34"/>
      <c r="P907" s="34"/>
      <c r="Q907" s="34"/>
      <c r="R907" s="34"/>
      <c r="S907" s="24"/>
      <c r="T907" s="24"/>
      <c r="U907" s="34"/>
      <c r="V907" s="8"/>
    </row>
    <row r="908" spans="6:22" x14ac:dyDescent="0.25">
      <c r="F908" s="22"/>
      <c r="G908" s="24"/>
      <c r="H908" s="24"/>
      <c r="I908" s="13"/>
      <c r="J908" s="32"/>
      <c r="K908" s="34"/>
      <c r="L908" s="34"/>
      <c r="M908" s="34"/>
      <c r="N908" s="34"/>
      <c r="O908" s="34"/>
      <c r="P908" s="34"/>
      <c r="Q908" s="34"/>
      <c r="R908" s="34"/>
      <c r="S908" s="24"/>
      <c r="T908" s="24"/>
      <c r="U908" s="34"/>
      <c r="V908" s="8"/>
    </row>
    <row r="909" spans="6:22" x14ac:dyDescent="0.25">
      <c r="F909" s="22"/>
      <c r="G909" s="24"/>
      <c r="H909" s="24"/>
      <c r="I909" s="13"/>
      <c r="J909" s="32"/>
      <c r="K909" s="34"/>
      <c r="L909" s="34"/>
      <c r="M909" s="34"/>
      <c r="N909" s="34"/>
      <c r="O909" s="34"/>
      <c r="P909" s="34"/>
      <c r="Q909" s="34"/>
      <c r="R909" s="34"/>
      <c r="S909" s="24"/>
      <c r="T909" s="24"/>
      <c r="U909" s="34"/>
      <c r="V909" s="8"/>
    </row>
    <row r="910" spans="6:22" x14ac:dyDescent="0.25">
      <c r="F910" s="22"/>
      <c r="G910" s="24"/>
      <c r="H910" s="24"/>
      <c r="I910" s="13"/>
      <c r="J910" s="32"/>
      <c r="K910" s="34"/>
      <c r="L910" s="34"/>
      <c r="M910" s="34"/>
      <c r="N910" s="34"/>
      <c r="O910" s="34"/>
      <c r="P910" s="34"/>
      <c r="Q910" s="34"/>
      <c r="R910" s="34"/>
      <c r="S910" s="24"/>
      <c r="T910" s="24"/>
      <c r="U910" s="34"/>
      <c r="V910" s="8"/>
    </row>
    <row r="911" spans="6:22" x14ac:dyDescent="0.25">
      <c r="F911" s="22"/>
      <c r="G911" s="24"/>
      <c r="H911" s="24"/>
      <c r="I911" s="13"/>
      <c r="J911" s="32"/>
      <c r="K911" s="34"/>
      <c r="L911" s="34"/>
      <c r="M911" s="34"/>
      <c r="N911" s="34"/>
      <c r="O911" s="34"/>
      <c r="P911" s="34"/>
      <c r="Q911" s="34"/>
      <c r="R911" s="34"/>
      <c r="S911" s="24"/>
      <c r="T911" s="24"/>
      <c r="U911" s="34"/>
      <c r="V911" s="8"/>
    </row>
    <row r="912" spans="6:22" x14ac:dyDescent="0.25">
      <c r="F912" s="22"/>
      <c r="G912" s="24"/>
      <c r="H912" s="24"/>
      <c r="I912" s="13"/>
      <c r="J912" s="32"/>
      <c r="K912" s="34"/>
      <c r="L912" s="34"/>
      <c r="M912" s="34"/>
      <c r="N912" s="34"/>
      <c r="O912" s="34"/>
      <c r="P912" s="34"/>
      <c r="Q912" s="34"/>
      <c r="R912" s="34"/>
      <c r="S912" s="24"/>
      <c r="T912" s="24"/>
      <c r="U912" s="34"/>
      <c r="V912" s="8"/>
    </row>
    <row r="913" spans="6:22" x14ac:dyDescent="0.25">
      <c r="F913" s="22"/>
      <c r="G913" s="24"/>
      <c r="H913" s="24"/>
      <c r="I913" s="13"/>
      <c r="J913" s="32"/>
      <c r="K913" s="34"/>
      <c r="L913" s="34"/>
      <c r="M913" s="34"/>
      <c r="N913" s="34"/>
      <c r="O913" s="34"/>
      <c r="P913" s="34"/>
      <c r="Q913" s="34"/>
      <c r="R913" s="34"/>
      <c r="S913" s="24"/>
      <c r="T913" s="24"/>
      <c r="U913" s="34"/>
      <c r="V913" s="8"/>
    </row>
    <row r="914" spans="6:22" x14ac:dyDescent="0.25">
      <c r="F914" s="22"/>
      <c r="G914" s="24"/>
      <c r="H914" s="24"/>
      <c r="I914" s="13"/>
      <c r="J914" s="32"/>
      <c r="K914" s="34"/>
      <c r="L914" s="34"/>
      <c r="M914" s="34"/>
      <c r="N914" s="34"/>
      <c r="O914" s="34"/>
      <c r="P914" s="34"/>
      <c r="Q914" s="34"/>
      <c r="R914" s="34"/>
      <c r="S914" s="24"/>
      <c r="T914" s="24"/>
      <c r="U914" s="34"/>
      <c r="V914" s="8"/>
    </row>
    <row r="915" spans="6:22" x14ac:dyDescent="0.25">
      <c r="F915" s="22"/>
      <c r="G915" s="24"/>
      <c r="H915" s="24"/>
      <c r="I915" s="13"/>
      <c r="J915" s="32"/>
      <c r="K915" s="34"/>
      <c r="L915" s="34"/>
      <c r="M915" s="34"/>
      <c r="N915" s="34"/>
      <c r="O915" s="34"/>
      <c r="P915" s="34"/>
      <c r="Q915" s="34"/>
      <c r="R915" s="34"/>
      <c r="S915" s="24"/>
      <c r="T915" s="24"/>
      <c r="U915" s="34"/>
      <c r="V915" s="8"/>
    </row>
    <row r="916" spans="6:22" x14ac:dyDescent="0.25">
      <c r="F916" s="22"/>
      <c r="G916" s="24"/>
      <c r="H916" s="24"/>
      <c r="I916" s="13"/>
      <c r="J916" s="32"/>
      <c r="K916" s="34"/>
      <c r="L916" s="34"/>
      <c r="M916" s="34"/>
      <c r="N916" s="34"/>
      <c r="O916" s="34"/>
      <c r="P916" s="34"/>
      <c r="Q916" s="34"/>
      <c r="R916" s="34"/>
      <c r="S916" s="24"/>
      <c r="T916" s="24"/>
      <c r="U916" s="34"/>
      <c r="V916" s="8"/>
    </row>
    <row r="917" spans="6:22" x14ac:dyDescent="0.25">
      <c r="F917" s="22"/>
      <c r="G917" s="24"/>
      <c r="H917" s="24"/>
      <c r="I917" s="13"/>
      <c r="J917" s="32"/>
      <c r="K917" s="34"/>
      <c r="L917" s="34"/>
      <c r="M917" s="34"/>
      <c r="N917" s="34"/>
      <c r="O917" s="34"/>
      <c r="P917" s="34"/>
      <c r="Q917" s="34"/>
      <c r="R917" s="34"/>
      <c r="S917" s="24"/>
      <c r="T917" s="24"/>
      <c r="U917" s="34"/>
      <c r="V917" s="8"/>
    </row>
    <row r="918" spans="6:22" x14ac:dyDescent="0.25">
      <c r="F918" s="22"/>
      <c r="G918" s="24"/>
      <c r="H918" s="24"/>
      <c r="I918" s="13"/>
      <c r="J918" s="32"/>
      <c r="K918" s="34"/>
      <c r="L918" s="34"/>
      <c r="M918" s="34"/>
      <c r="N918" s="34"/>
      <c r="O918" s="34"/>
      <c r="P918" s="34"/>
      <c r="Q918" s="34"/>
      <c r="R918" s="34"/>
      <c r="S918" s="24"/>
      <c r="T918" s="24"/>
      <c r="U918" s="34"/>
      <c r="V918" s="8"/>
    </row>
    <row r="919" spans="6:22" x14ac:dyDescent="0.25">
      <c r="F919" s="22"/>
      <c r="G919" s="24"/>
      <c r="H919" s="24"/>
      <c r="I919" s="13"/>
      <c r="J919" s="32"/>
      <c r="K919" s="34"/>
      <c r="L919" s="34"/>
      <c r="M919" s="34"/>
      <c r="N919" s="34"/>
      <c r="O919" s="34"/>
      <c r="P919" s="34"/>
      <c r="Q919" s="34"/>
      <c r="R919" s="34"/>
      <c r="S919" s="24"/>
      <c r="T919" s="24"/>
      <c r="U919" s="34"/>
      <c r="V919" s="8"/>
    </row>
    <row r="920" spans="6:22" x14ac:dyDescent="0.25">
      <c r="F920" s="22"/>
      <c r="G920" s="24"/>
      <c r="H920" s="24"/>
      <c r="I920" s="13"/>
      <c r="J920" s="32"/>
      <c r="K920" s="34"/>
      <c r="L920" s="34"/>
      <c r="M920" s="34"/>
      <c r="N920" s="34"/>
      <c r="O920" s="34"/>
      <c r="P920" s="34"/>
      <c r="Q920" s="34"/>
      <c r="R920" s="34"/>
      <c r="S920" s="24"/>
      <c r="T920" s="24"/>
      <c r="U920" s="34"/>
      <c r="V920" s="8"/>
    </row>
    <row r="921" spans="6:22" x14ac:dyDescent="0.25">
      <c r="F921" s="22"/>
      <c r="G921" s="24"/>
      <c r="H921" s="24"/>
      <c r="I921" s="13"/>
      <c r="J921" s="32"/>
      <c r="K921" s="34"/>
      <c r="L921" s="34"/>
      <c r="M921" s="34"/>
      <c r="N921" s="34"/>
      <c r="O921" s="34"/>
      <c r="P921" s="34"/>
      <c r="Q921" s="34"/>
      <c r="R921" s="34"/>
      <c r="S921" s="24"/>
      <c r="T921" s="24"/>
      <c r="U921" s="34"/>
      <c r="V921" s="8"/>
    </row>
    <row r="922" spans="6:22" x14ac:dyDescent="0.25">
      <c r="F922" s="22"/>
      <c r="G922" s="24"/>
      <c r="H922" s="24"/>
      <c r="I922" s="13"/>
      <c r="J922" s="32"/>
      <c r="K922" s="34"/>
      <c r="L922" s="34"/>
      <c r="M922" s="34"/>
      <c r="N922" s="34"/>
      <c r="O922" s="34"/>
      <c r="P922" s="34"/>
      <c r="Q922" s="34"/>
      <c r="R922" s="34"/>
      <c r="S922" s="24"/>
      <c r="T922" s="24"/>
      <c r="U922" s="34"/>
      <c r="V922" s="8"/>
    </row>
    <row r="923" spans="6:22" x14ac:dyDescent="0.25">
      <c r="F923" s="22"/>
      <c r="G923" s="24"/>
      <c r="H923" s="24"/>
      <c r="I923" s="13"/>
      <c r="J923" s="32"/>
      <c r="K923" s="34"/>
      <c r="L923" s="34"/>
      <c r="M923" s="34"/>
      <c r="N923" s="34"/>
      <c r="O923" s="34"/>
      <c r="P923" s="34"/>
      <c r="Q923" s="34"/>
      <c r="R923" s="34"/>
      <c r="S923" s="24"/>
      <c r="T923" s="24"/>
      <c r="U923" s="34"/>
      <c r="V923" s="8"/>
    </row>
    <row r="924" spans="6:22" x14ac:dyDescent="0.25">
      <c r="F924" s="22"/>
      <c r="G924" s="24"/>
      <c r="H924" s="24"/>
      <c r="I924" s="13"/>
      <c r="J924" s="32"/>
      <c r="K924" s="34"/>
      <c r="L924" s="34"/>
      <c r="M924" s="34"/>
      <c r="N924" s="34"/>
      <c r="O924" s="34"/>
      <c r="P924" s="34"/>
      <c r="Q924" s="34"/>
      <c r="R924" s="34"/>
      <c r="S924" s="24"/>
      <c r="T924" s="24"/>
      <c r="U924" s="34"/>
      <c r="V924" s="8"/>
    </row>
    <row r="925" spans="6:22" x14ac:dyDescent="0.25">
      <c r="F925" s="22"/>
      <c r="G925" s="24"/>
      <c r="H925" s="24"/>
      <c r="I925" s="13"/>
      <c r="J925" s="32"/>
      <c r="K925" s="34"/>
      <c r="L925" s="34"/>
      <c r="M925" s="34"/>
      <c r="N925" s="34"/>
      <c r="O925" s="34"/>
      <c r="P925" s="34"/>
      <c r="Q925" s="34"/>
      <c r="R925" s="34"/>
      <c r="S925" s="24"/>
      <c r="T925" s="24"/>
      <c r="U925" s="34"/>
      <c r="V925" s="8"/>
    </row>
    <row r="926" spans="6:22" x14ac:dyDescent="0.25">
      <c r="F926" s="22"/>
      <c r="G926" s="24"/>
      <c r="H926" s="24"/>
      <c r="I926" s="13"/>
      <c r="J926" s="32"/>
      <c r="K926" s="34"/>
      <c r="L926" s="34"/>
      <c r="M926" s="34"/>
      <c r="N926" s="34"/>
      <c r="O926" s="34"/>
      <c r="P926" s="34"/>
      <c r="Q926" s="34"/>
      <c r="R926" s="34"/>
      <c r="S926" s="24"/>
      <c r="T926" s="24"/>
      <c r="U926" s="34"/>
      <c r="V926" s="8"/>
    </row>
    <row r="927" spans="6:22" x14ac:dyDescent="0.25">
      <c r="F927" s="22"/>
      <c r="G927" s="24"/>
      <c r="H927" s="24"/>
      <c r="I927" s="13"/>
      <c r="J927" s="32"/>
      <c r="K927" s="34"/>
      <c r="L927" s="34"/>
      <c r="M927" s="34"/>
      <c r="N927" s="34"/>
      <c r="O927" s="34"/>
      <c r="P927" s="34"/>
      <c r="Q927" s="34"/>
      <c r="R927" s="34"/>
      <c r="S927" s="24"/>
      <c r="T927" s="24"/>
      <c r="U927" s="34"/>
      <c r="V927" s="8"/>
    </row>
    <row r="928" spans="6:22" x14ac:dyDescent="0.25">
      <c r="F928" s="22"/>
      <c r="G928" s="24"/>
      <c r="H928" s="24"/>
      <c r="I928" s="13"/>
      <c r="J928" s="32"/>
      <c r="K928" s="34"/>
      <c r="L928" s="34"/>
      <c r="M928" s="34"/>
      <c r="N928" s="34"/>
      <c r="O928" s="34"/>
      <c r="P928" s="34"/>
      <c r="Q928" s="34"/>
      <c r="R928" s="34"/>
      <c r="S928" s="24"/>
      <c r="T928" s="24"/>
      <c r="U928" s="34"/>
      <c r="V928" s="8"/>
    </row>
    <row r="929" spans="6:22" x14ac:dyDescent="0.25">
      <c r="F929" s="22"/>
      <c r="G929" s="24"/>
      <c r="H929" s="24"/>
      <c r="I929" s="13"/>
      <c r="J929" s="32"/>
      <c r="K929" s="34"/>
      <c r="L929" s="34"/>
      <c r="M929" s="34"/>
      <c r="N929" s="34"/>
      <c r="O929" s="34"/>
      <c r="P929" s="34"/>
      <c r="Q929" s="34"/>
      <c r="R929" s="34"/>
      <c r="S929" s="24"/>
      <c r="T929" s="24"/>
      <c r="U929" s="34"/>
      <c r="V929" s="8"/>
    </row>
    <row r="930" spans="6:22" x14ac:dyDescent="0.25">
      <c r="F930" s="22"/>
      <c r="G930" s="24"/>
      <c r="H930" s="24"/>
      <c r="I930" s="13"/>
      <c r="J930" s="32"/>
      <c r="K930" s="34"/>
      <c r="L930" s="34"/>
      <c r="M930" s="34"/>
      <c r="N930" s="34"/>
      <c r="O930" s="34"/>
      <c r="P930" s="34"/>
      <c r="Q930" s="34"/>
      <c r="R930" s="34"/>
      <c r="S930" s="24"/>
      <c r="T930" s="24"/>
      <c r="U930" s="34"/>
      <c r="V930" s="8"/>
    </row>
    <row r="931" spans="6:22" x14ac:dyDescent="0.25">
      <c r="F931" s="22"/>
      <c r="G931" s="24"/>
      <c r="H931" s="24"/>
      <c r="I931" s="13"/>
      <c r="J931" s="32"/>
      <c r="K931" s="34"/>
      <c r="L931" s="34"/>
      <c r="M931" s="34"/>
      <c r="N931" s="34"/>
      <c r="O931" s="34"/>
      <c r="P931" s="34"/>
      <c r="Q931" s="34"/>
      <c r="R931" s="34"/>
      <c r="S931" s="24"/>
      <c r="T931" s="24"/>
      <c r="U931" s="34"/>
      <c r="V931" s="8"/>
    </row>
    <row r="932" spans="6:22" x14ac:dyDescent="0.25">
      <c r="F932" s="22"/>
      <c r="G932" s="24"/>
      <c r="H932" s="24"/>
      <c r="I932" s="13"/>
      <c r="J932" s="32"/>
      <c r="K932" s="34"/>
      <c r="L932" s="34"/>
      <c r="M932" s="34"/>
      <c r="N932" s="34"/>
      <c r="O932" s="34"/>
      <c r="P932" s="34"/>
      <c r="Q932" s="34"/>
      <c r="R932" s="34"/>
      <c r="S932" s="24"/>
      <c r="T932" s="24"/>
      <c r="U932" s="34"/>
      <c r="V932" s="8"/>
    </row>
    <row r="933" spans="6:22" x14ac:dyDescent="0.25">
      <c r="F933" s="22"/>
      <c r="G933" s="24"/>
      <c r="H933" s="24"/>
      <c r="I933" s="13"/>
      <c r="J933" s="32"/>
      <c r="K933" s="34"/>
      <c r="L933" s="34"/>
      <c r="M933" s="34"/>
      <c r="N933" s="34"/>
      <c r="O933" s="34"/>
      <c r="P933" s="34"/>
      <c r="Q933" s="34"/>
      <c r="R933" s="34"/>
      <c r="S933" s="24"/>
      <c r="T933" s="24"/>
      <c r="U933" s="34"/>
      <c r="V933" s="8"/>
    </row>
    <row r="934" spans="6:22" x14ac:dyDescent="0.25">
      <c r="F934" s="22"/>
      <c r="G934" s="24"/>
      <c r="H934" s="24"/>
      <c r="I934" s="13"/>
      <c r="J934" s="32"/>
      <c r="K934" s="34"/>
      <c r="L934" s="34"/>
      <c r="M934" s="34"/>
      <c r="N934" s="34"/>
      <c r="O934" s="34"/>
      <c r="P934" s="34"/>
      <c r="Q934" s="34"/>
      <c r="R934" s="34"/>
      <c r="S934" s="24"/>
      <c r="T934" s="24"/>
      <c r="U934" s="34"/>
      <c r="V934" s="8"/>
    </row>
    <row r="935" spans="6:22" x14ac:dyDescent="0.25">
      <c r="F935" s="22"/>
      <c r="G935" s="24"/>
      <c r="H935" s="24"/>
      <c r="I935" s="13"/>
      <c r="J935" s="32"/>
      <c r="K935" s="34"/>
      <c r="L935" s="34"/>
      <c r="M935" s="34"/>
      <c r="N935" s="34"/>
      <c r="O935" s="34"/>
      <c r="P935" s="34"/>
      <c r="Q935" s="34"/>
      <c r="R935" s="34"/>
      <c r="S935" s="24"/>
      <c r="T935" s="24"/>
      <c r="U935" s="34"/>
      <c r="V935" s="8"/>
    </row>
    <row r="936" spans="6:22" x14ac:dyDescent="0.25">
      <c r="F936" s="22"/>
      <c r="G936" s="24"/>
      <c r="H936" s="24"/>
      <c r="I936" s="13"/>
      <c r="J936" s="32"/>
      <c r="K936" s="34"/>
      <c r="L936" s="34"/>
      <c r="M936" s="34"/>
      <c r="N936" s="34"/>
      <c r="O936" s="34"/>
      <c r="P936" s="34"/>
      <c r="Q936" s="34"/>
      <c r="R936" s="34"/>
      <c r="S936" s="24"/>
      <c r="T936" s="24"/>
      <c r="U936" s="34"/>
      <c r="V936" s="8"/>
    </row>
    <row r="937" spans="6:22" x14ac:dyDescent="0.25">
      <c r="F937" s="22"/>
      <c r="G937" s="24"/>
      <c r="H937" s="24"/>
      <c r="I937" s="13"/>
      <c r="J937" s="32"/>
      <c r="K937" s="34"/>
      <c r="L937" s="34"/>
      <c r="M937" s="34"/>
      <c r="N937" s="34"/>
      <c r="O937" s="34"/>
      <c r="P937" s="34"/>
      <c r="Q937" s="34"/>
      <c r="R937" s="34"/>
      <c r="S937" s="24"/>
      <c r="T937" s="24"/>
      <c r="U937" s="34"/>
      <c r="V937" s="8"/>
    </row>
    <row r="938" spans="6:22" x14ac:dyDescent="0.25">
      <c r="F938" s="22"/>
      <c r="G938" s="24"/>
      <c r="H938" s="24"/>
      <c r="I938" s="13"/>
      <c r="J938" s="32"/>
      <c r="K938" s="34"/>
      <c r="L938" s="34"/>
      <c r="M938" s="34"/>
      <c r="N938" s="34"/>
      <c r="O938" s="34"/>
      <c r="P938" s="34"/>
      <c r="Q938" s="34"/>
      <c r="R938" s="34"/>
      <c r="S938" s="24"/>
      <c r="T938" s="24"/>
      <c r="U938" s="34"/>
      <c r="V938" s="8"/>
    </row>
    <row r="939" spans="6:22" x14ac:dyDescent="0.25">
      <c r="F939" s="22"/>
      <c r="G939" s="24"/>
      <c r="H939" s="24"/>
      <c r="I939" s="13"/>
      <c r="J939" s="32"/>
      <c r="K939" s="34"/>
      <c r="L939" s="34"/>
      <c r="M939" s="34"/>
      <c r="N939" s="34"/>
      <c r="O939" s="34"/>
      <c r="P939" s="34"/>
      <c r="Q939" s="34"/>
      <c r="R939" s="34"/>
      <c r="S939" s="24"/>
      <c r="T939" s="24"/>
      <c r="U939" s="34"/>
      <c r="V939" s="8"/>
    </row>
    <row r="940" spans="6:22" x14ac:dyDescent="0.25">
      <c r="F940" s="22"/>
      <c r="G940" s="24"/>
      <c r="H940" s="24"/>
      <c r="I940" s="13"/>
      <c r="J940" s="32"/>
      <c r="K940" s="34"/>
      <c r="L940" s="34"/>
      <c r="M940" s="34"/>
      <c r="N940" s="34"/>
      <c r="O940" s="34"/>
      <c r="P940" s="34"/>
      <c r="Q940" s="34"/>
      <c r="R940" s="34"/>
      <c r="S940" s="24"/>
      <c r="T940" s="24"/>
      <c r="U940" s="34"/>
      <c r="V940" s="8"/>
    </row>
    <row r="941" spans="6:22" x14ac:dyDescent="0.25">
      <c r="F941" s="22"/>
      <c r="G941" s="24"/>
      <c r="H941" s="24"/>
      <c r="I941" s="13"/>
      <c r="J941" s="32"/>
      <c r="K941" s="34"/>
      <c r="L941" s="34"/>
      <c r="M941" s="34"/>
      <c r="N941" s="34"/>
      <c r="O941" s="34"/>
      <c r="P941" s="34"/>
      <c r="Q941" s="34"/>
      <c r="R941" s="34"/>
      <c r="S941" s="24"/>
      <c r="T941" s="24"/>
      <c r="U941" s="34"/>
      <c r="V941" s="8"/>
    </row>
    <row r="942" spans="6:22" x14ac:dyDescent="0.25">
      <c r="F942" s="22"/>
      <c r="G942" s="24"/>
      <c r="H942" s="24"/>
      <c r="I942" s="13"/>
      <c r="J942" s="32"/>
      <c r="K942" s="34"/>
      <c r="L942" s="34"/>
      <c r="M942" s="34"/>
      <c r="N942" s="34"/>
      <c r="O942" s="34"/>
      <c r="P942" s="34"/>
      <c r="Q942" s="34"/>
      <c r="R942" s="34"/>
      <c r="S942" s="24"/>
      <c r="T942" s="24"/>
      <c r="U942" s="34"/>
      <c r="V942" s="8"/>
    </row>
    <row r="943" spans="6:22" x14ac:dyDescent="0.25">
      <c r="F943" s="22"/>
      <c r="G943" s="24"/>
      <c r="H943" s="24"/>
      <c r="I943" s="13"/>
      <c r="J943" s="32"/>
      <c r="K943" s="34"/>
      <c r="L943" s="34"/>
      <c r="M943" s="34"/>
      <c r="N943" s="34"/>
      <c r="O943" s="34"/>
      <c r="P943" s="34"/>
      <c r="Q943" s="34"/>
      <c r="R943" s="34"/>
      <c r="S943" s="24"/>
      <c r="T943" s="24"/>
      <c r="U943" s="34"/>
      <c r="V943" s="8"/>
    </row>
    <row r="944" spans="6:22" x14ac:dyDescent="0.25">
      <c r="F944" s="22"/>
      <c r="G944" s="24"/>
      <c r="H944" s="24"/>
      <c r="I944" s="13"/>
      <c r="J944" s="32"/>
      <c r="K944" s="34"/>
      <c r="L944" s="34"/>
      <c r="M944" s="34"/>
      <c r="N944" s="34"/>
      <c r="O944" s="34"/>
      <c r="P944" s="34"/>
      <c r="Q944" s="34"/>
      <c r="R944" s="34"/>
      <c r="S944" s="24"/>
      <c r="T944" s="24"/>
      <c r="U944" s="34"/>
      <c r="V944" s="8"/>
    </row>
    <row r="945" spans="6:22" x14ac:dyDescent="0.25">
      <c r="F945" s="22"/>
      <c r="G945" s="24"/>
      <c r="H945" s="24"/>
      <c r="I945" s="13"/>
      <c r="J945" s="32"/>
      <c r="K945" s="34"/>
      <c r="L945" s="34"/>
      <c r="M945" s="34"/>
      <c r="N945" s="34"/>
      <c r="O945" s="34"/>
      <c r="P945" s="34"/>
      <c r="Q945" s="34"/>
      <c r="R945" s="34"/>
      <c r="S945" s="24"/>
      <c r="T945" s="24"/>
      <c r="U945" s="34"/>
      <c r="V945" s="8"/>
    </row>
    <row r="946" spans="6:22" x14ac:dyDescent="0.25">
      <c r="F946" s="22"/>
      <c r="G946" s="24"/>
      <c r="H946" s="24"/>
      <c r="I946" s="13"/>
      <c r="J946" s="32"/>
      <c r="K946" s="34"/>
      <c r="L946" s="34"/>
      <c r="M946" s="34"/>
      <c r="N946" s="34"/>
      <c r="O946" s="34"/>
      <c r="P946" s="34"/>
      <c r="Q946" s="34"/>
      <c r="R946" s="34"/>
      <c r="S946" s="24"/>
      <c r="T946" s="24"/>
      <c r="U946" s="34"/>
      <c r="V946" s="8"/>
    </row>
    <row r="947" spans="6:22" x14ac:dyDescent="0.25">
      <c r="F947" s="22"/>
      <c r="G947" s="24"/>
      <c r="H947" s="24"/>
      <c r="I947" s="13"/>
      <c r="J947" s="32"/>
      <c r="K947" s="34"/>
      <c r="L947" s="34"/>
      <c r="M947" s="34"/>
      <c r="N947" s="34"/>
      <c r="O947" s="34"/>
      <c r="P947" s="34"/>
      <c r="Q947" s="34"/>
      <c r="R947" s="34"/>
      <c r="S947" s="24"/>
      <c r="T947" s="24"/>
      <c r="U947" s="34"/>
      <c r="V947" s="8"/>
    </row>
    <row r="948" spans="6:22" x14ac:dyDescent="0.25">
      <c r="F948" s="22"/>
      <c r="G948" s="24"/>
      <c r="H948" s="24"/>
      <c r="I948" s="13"/>
      <c r="J948" s="32"/>
      <c r="K948" s="34"/>
      <c r="L948" s="34"/>
      <c r="M948" s="34"/>
      <c r="N948" s="34"/>
      <c r="O948" s="34"/>
      <c r="P948" s="34"/>
      <c r="Q948" s="34"/>
      <c r="R948" s="34"/>
      <c r="S948" s="24"/>
      <c r="T948" s="24"/>
      <c r="U948" s="34"/>
      <c r="V948" s="8"/>
    </row>
    <row r="949" spans="6:22" x14ac:dyDescent="0.25">
      <c r="F949" s="22"/>
      <c r="G949" s="24"/>
      <c r="H949" s="24"/>
      <c r="I949" s="13"/>
      <c r="J949" s="32"/>
      <c r="K949" s="34"/>
      <c r="L949" s="34"/>
      <c r="M949" s="34"/>
      <c r="N949" s="34"/>
      <c r="O949" s="34"/>
      <c r="P949" s="34"/>
      <c r="Q949" s="34"/>
      <c r="R949" s="34"/>
      <c r="S949" s="24"/>
      <c r="T949" s="24"/>
      <c r="U949" s="34"/>
      <c r="V949" s="8"/>
    </row>
    <row r="950" spans="6:22" x14ac:dyDescent="0.25">
      <c r="F950" s="22"/>
      <c r="G950" s="24"/>
      <c r="H950" s="24"/>
      <c r="I950" s="13"/>
      <c r="J950" s="32"/>
      <c r="K950" s="34"/>
      <c r="L950" s="34"/>
      <c r="M950" s="34"/>
      <c r="N950" s="34"/>
      <c r="O950" s="34"/>
      <c r="P950" s="34"/>
      <c r="Q950" s="34"/>
      <c r="R950" s="34"/>
      <c r="S950" s="24"/>
      <c r="T950" s="24"/>
      <c r="U950" s="34"/>
      <c r="V950" s="8"/>
    </row>
    <row r="951" spans="6:22" x14ac:dyDescent="0.25">
      <c r="F951" s="22"/>
      <c r="G951" s="24"/>
      <c r="H951" s="24"/>
      <c r="I951" s="13"/>
      <c r="J951" s="32"/>
      <c r="K951" s="34"/>
      <c r="L951" s="34"/>
      <c r="M951" s="34"/>
      <c r="N951" s="34"/>
      <c r="O951" s="34"/>
      <c r="P951" s="34"/>
      <c r="Q951" s="34"/>
      <c r="R951" s="34"/>
      <c r="S951" s="24"/>
      <c r="T951" s="24"/>
      <c r="U951" s="34"/>
      <c r="V951" s="8"/>
    </row>
    <row r="952" spans="6:22" x14ac:dyDescent="0.25">
      <c r="F952" s="22"/>
      <c r="G952" s="24"/>
      <c r="H952" s="24"/>
      <c r="I952" s="13"/>
      <c r="J952" s="32"/>
      <c r="K952" s="34"/>
      <c r="L952" s="34"/>
      <c r="M952" s="34"/>
      <c r="N952" s="34"/>
      <c r="O952" s="34"/>
      <c r="P952" s="34"/>
      <c r="Q952" s="34"/>
      <c r="R952" s="34"/>
      <c r="S952" s="24"/>
      <c r="T952" s="24"/>
      <c r="U952" s="34"/>
      <c r="V952" s="8"/>
    </row>
    <row r="953" spans="6:22" x14ac:dyDescent="0.25">
      <c r="F953" s="22"/>
      <c r="G953" s="24"/>
      <c r="H953" s="24"/>
      <c r="I953" s="13"/>
      <c r="J953" s="32"/>
      <c r="K953" s="34"/>
      <c r="L953" s="34"/>
      <c r="M953" s="34"/>
      <c r="N953" s="34"/>
      <c r="O953" s="34"/>
      <c r="P953" s="34"/>
      <c r="Q953" s="34"/>
      <c r="R953" s="34"/>
      <c r="S953" s="24"/>
      <c r="T953" s="24"/>
      <c r="U953" s="34"/>
      <c r="V953" s="8"/>
    </row>
    <row r="954" spans="6:22" x14ac:dyDescent="0.25">
      <c r="F954" s="22"/>
      <c r="G954" s="24"/>
      <c r="H954" s="24"/>
      <c r="I954" s="13"/>
      <c r="J954" s="32"/>
      <c r="K954" s="34"/>
      <c r="L954" s="34"/>
      <c r="M954" s="34"/>
      <c r="N954" s="34"/>
      <c r="O954" s="34"/>
      <c r="P954" s="34"/>
      <c r="Q954" s="34"/>
      <c r="R954" s="34"/>
      <c r="S954" s="24"/>
      <c r="T954" s="24"/>
      <c r="U954" s="34"/>
      <c r="V954" s="8"/>
    </row>
    <row r="955" spans="6:22" x14ac:dyDescent="0.25">
      <c r="F955" s="22"/>
      <c r="G955" s="24"/>
      <c r="H955" s="24"/>
      <c r="I955" s="13"/>
      <c r="J955" s="32"/>
      <c r="K955" s="34"/>
      <c r="L955" s="34"/>
      <c r="M955" s="34"/>
      <c r="N955" s="34"/>
      <c r="O955" s="34"/>
      <c r="P955" s="34"/>
      <c r="Q955" s="34"/>
      <c r="R955" s="34"/>
      <c r="S955" s="24"/>
      <c r="T955" s="24"/>
      <c r="U955" s="34"/>
      <c r="V955" s="8"/>
    </row>
    <row r="956" spans="6:22" x14ac:dyDescent="0.25">
      <c r="F956" s="22"/>
      <c r="G956" s="24"/>
      <c r="H956" s="24"/>
      <c r="I956" s="13"/>
      <c r="J956" s="32"/>
      <c r="K956" s="34"/>
      <c r="L956" s="34"/>
      <c r="M956" s="34"/>
      <c r="N956" s="34"/>
      <c r="O956" s="34"/>
      <c r="P956" s="34"/>
      <c r="Q956" s="34"/>
      <c r="R956" s="34"/>
      <c r="S956" s="24"/>
      <c r="T956" s="24"/>
      <c r="U956" s="34"/>
      <c r="V956" s="8"/>
    </row>
    <row r="957" spans="6:22" x14ac:dyDescent="0.25">
      <c r="F957" s="22"/>
      <c r="G957" s="24"/>
      <c r="H957" s="24"/>
      <c r="I957" s="13"/>
      <c r="J957" s="32"/>
      <c r="K957" s="34"/>
      <c r="L957" s="34"/>
      <c r="M957" s="34"/>
      <c r="N957" s="34"/>
      <c r="O957" s="34"/>
      <c r="P957" s="34"/>
      <c r="Q957" s="34"/>
      <c r="R957" s="34"/>
      <c r="S957" s="24"/>
      <c r="T957" s="24"/>
      <c r="U957" s="34"/>
      <c r="V957" s="8"/>
    </row>
    <row r="958" spans="6:22" x14ac:dyDescent="0.25">
      <c r="F958" s="22"/>
      <c r="G958" s="24"/>
      <c r="H958" s="24"/>
      <c r="I958" s="13"/>
      <c r="J958" s="32"/>
      <c r="K958" s="34"/>
      <c r="L958" s="34"/>
      <c r="M958" s="34"/>
      <c r="N958" s="34"/>
      <c r="O958" s="34"/>
      <c r="P958" s="34"/>
      <c r="Q958" s="34"/>
      <c r="R958" s="34"/>
      <c r="S958" s="24"/>
      <c r="T958" s="24"/>
      <c r="U958" s="34"/>
      <c r="V958" s="8"/>
    </row>
    <row r="959" spans="6:22" x14ac:dyDescent="0.25">
      <c r="F959" s="22"/>
      <c r="G959" s="24"/>
      <c r="H959" s="24"/>
      <c r="I959" s="13"/>
      <c r="J959" s="32"/>
      <c r="K959" s="34"/>
      <c r="L959" s="34"/>
      <c r="M959" s="34"/>
      <c r="N959" s="34"/>
      <c r="O959" s="34"/>
      <c r="P959" s="34"/>
      <c r="Q959" s="34"/>
      <c r="R959" s="34"/>
      <c r="S959" s="24"/>
      <c r="T959" s="24"/>
      <c r="U959" s="34"/>
      <c r="V959" s="8"/>
    </row>
    <row r="960" spans="6:22" x14ac:dyDescent="0.25">
      <c r="F960" s="22"/>
      <c r="G960" s="24"/>
      <c r="H960" s="24"/>
      <c r="I960" s="13"/>
      <c r="J960" s="32"/>
      <c r="K960" s="34"/>
      <c r="L960" s="34"/>
      <c r="M960" s="34"/>
      <c r="N960" s="34"/>
      <c r="O960" s="34"/>
      <c r="P960" s="34"/>
      <c r="Q960" s="34"/>
      <c r="R960" s="34"/>
      <c r="S960" s="24"/>
      <c r="T960" s="24"/>
      <c r="U960" s="34"/>
      <c r="V960" s="8"/>
    </row>
    <row r="961" spans="6:22" x14ac:dyDescent="0.25">
      <c r="F961" s="22"/>
      <c r="G961" s="24"/>
      <c r="H961" s="24"/>
      <c r="I961" s="13"/>
      <c r="J961" s="32"/>
      <c r="K961" s="34"/>
      <c r="L961" s="34"/>
      <c r="M961" s="34"/>
      <c r="N961" s="34"/>
      <c r="O961" s="34"/>
      <c r="P961" s="34"/>
      <c r="Q961" s="34"/>
      <c r="R961" s="34"/>
      <c r="S961" s="24"/>
      <c r="T961" s="24"/>
      <c r="U961" s="34"/>
      <c r="V961" s="8"/>
    </row>
    <row r="962" spans="6:22" x14ac:dyDescent="0.25">
      <c r="F962" s="22"/>
      <c r="G962" s="24"/>
      <c r="H962" s="24"/>
      <c r="I962" s="13"/>
      <c r="J962" s="32"/>
      <c r="K962" s="34"/>
      <c r="L962" s="34"/>
      <c r="M962" s="34"/>
      <c r="N962" s="34"/>
      <c r="O962" s="34"/>
      <c r="P962" s="34"/>
      <c r="Q962" s="34"/>
      <c r="R962" s="34"/>
      <c r="S962" s="24"/>
      <c r="T962" s="24"/>
      <c r="U962" s="34"/>
      <c r="V962" s="8"/>
    </row>
    <row r="963" spans="6:22" x14ac:dyDescent="0.25">
      <c r="F963" s="22"/>
      <c r="G963" s="24"/>
      <c r="H963" s="24"/>
      <c r="I963" s="13"/>
      <c r="J963" s="32"/>
      <c r="K963" s="34"/>
      <c r="L963" s="34"/>
      <c r="M963" s="34"/>
      <c r="N963" s="34"/>
      <c r="O963" s="34"/>
      <c r="P963" s="34"/>
      <c r="Q963" s="34"/>
      <c r="R963" s="34"/>
      <c r="S963" s="24"/>
      <c r="T963" s="24"/>
      <c r="U963" s="34"/>
      <c r="V963" s="8"/>
    </row>
    <row r="964" spans="6:22" x14ac:dyDescent="0.25">
      <c r="F964" s="22"/>
      <c r="G964" s="24"/>
      <c r="H964" s="24"/>
      <c r="I964" s="13"/>
      <c r="J964" s="32"/>
      <c r="K964" s="34"/>
      <c r="L964" s="34"/>
      <c r="M964" s="34"/>
      <c r="N964" s="34"/>
      <c r="O964" s="34"/>
      <c r="P964" s="34"/>
      <c r="Q964" s="34"/>
      <c r="R964" s="34"/>
      <c r="S964" s="24"/>
      <c r="T964" s="24"/>
      <c r="U964" s="34"/>
      <c r="V964" s="8"/>
    </row>
    <row r="965" spans="6:22" x14ac:dyDescent="0.25">
      <c r="F965" s="22"/>
      <c r="G965" s="24"/>
      <c r="H965" s="24"/>
      <c r="I965" s="13"/>
      <c r="J965" s="32"/>
      <c r="K965" s="34"/>
      <c r="L965" s="34"/>
      <c r="M965" s="34"/>
      <c r="N965" s="34"/>
      <c r="O965" s="34"/>
      <c r="P965" s="34"/>
      <c r="Q965" s="34"/>
      <c r="R965" s="34"/>
      <c r="S965" s="24"/>
      <c r="T965" s="24"/>
      <c r="U965" s="34"/>
      <c r="V965" s="8"/>
    </row>
    <row r="966" spans="6:22" x14ac:dyDescent="0.25">
      <c r="F966" s="22"/>
      <c r="G966" s="24"/>
      <c r="H966" s="24"/>
      <c r="I966" s="13"/>
      <c r="J966" s="32"/>
      <c r="K966" s="34"/>
      <c r="L966" s="34"/>
      <c r="M966" s="34"/>
      <c r="N966" s="34"/>
      <c r="O966" s="34"/>
      <c r="P966" s="34"/>
      <c r="Q966" s="34"/>
      <c r="R966" s="34"/>
      <c r="S966" s="24"/>
      <c r="T966" s="24"/>
      <c r="U966" s="34"/>
      <c r="V966" s="8"/>
    </row>
    <row r="967" spans="6:22" x14ac:dyDescent="0.25">
      <c r="F967" s="31"/>
      <c r="G967" s="31"/>
      <c r="H967" s="31"/>
      <c r="I967" s="31"/>
      <c r="J967" s="31"/>
      <c r="K967" s="31"/>
      <c r="L967" s="31"/>
      <c r="M967" s="31"/>
      <c r="N967" s="31"/>
      <c r="O967" s="31"/>
      <c r="P967" s="31"/>
      <c r="Q967" s="31"/>
      <c r="R967" s="31"/>
      <c r="S967" s="31"/>
      <c r="T967" s="31"/>
      <c r="U967" s="31"/>
      <c r="V967" s="31"/>
    </row>
    <row r="968" spans="6:22" x14ac:dyDescent="0.25">
      <c r="F968" s="31"/>
      <c r="G968" s="31"/>
      <c r="H968" s="31"/>
      <c r="I968" s="31"/>
      <c r="J968" s="31"/>
      <c r="K968" s="31"/>
      <c r="L968" s="31"/>
      <c r="M968" s="31"/>
      <c r="N968" s="31"/>
      <c r="O968" s="31"/>
      <c r="P968" s="31"/>
      <c r="Q968" s="31"/>
      <c r="R968" s="31"/>
      <c r="S968" s="31"/>
      <c r="T968" s="31"/>
      <c r="U968" s="31"/>
      <c r="V968" s="31"/>
    </row>
    <row r="969" spans="6:22" x14ac:dyDescent="0.25">
      <c r="F969" s="31"/>
      <c r="G969" s="31"/>
      <c r="H969" s="31"/>
      <c r="I969" s="31"/>
      <c r="J969" s="31"/>
      <c r="K969" s="31"/>
      <c r="L969" s="31"/>
      <c r="M969" s="31"/>
      <c r="N969" s="31"/>
      <c r="O969" s="31"/>
      <c r="P969" s="31"/>
      <c r="Q969" s="31"/>
      <c r="R969" s="31"/>
      <c r="S969" s="31"/>
      <c r="T969" s="31"/>
      <c r="U969" s="31"/>
      <c r="V969" s="31"/>
    </row>
    <row r="970" spans="6:22" x14ac:dyDescent="0.25">
      <c r="F970" s="31"/>
      <c r="G970" s="31"/>
      <c r="H970" s="31"/>
      <c r="I970" s="31"/>
      <c r="J970" s="31"/>
      <c r="K970" s="31"/>
      <c r="L970" s="31"/>
      <c r="M970" s="31"/>
      <c r="N970" s="31"/>
      <c r="O970" s="31"/>
      <c r="P970" s="31"/>
      <c r="Q970" s="31"/>
      <c r="R970" s="31"/>
      <c r="S970" s="31"/>
      <c r="T970" s="31"/>
      <c r="U970" s="31"/>
      <c r="V970" s="31"/>
    </row>
    <row r="971" spans="6:22" x14ac:dyDescent="0.25">
      <c r="F971" s="31"/>
      <c r="G971" s="31"/>
      <c r="H971" s="31"/>
      <c r="I971" s="31"/>
      <c r="J971" s="31"/>
      <c r="K971" s="31"/>
      <c r="L971" s="31"/>
      <c r="M971" s="31"/>
      <c r="N971" s="31"/>
      <c r="O971" s="31"/>
      <c r="P971" s="31"/>
      <c r="Q971" s="31"/>
      <c r="R971" s="31"/>
      <c r="S971" s="31"/>
      <c r="T971" s="31"/>
      <c r="U971" s="31"/>
      <c r="V971" s="31"/>
    </row>
    <row r="972" spans="6:22" x14ac:dyDescent="0.25">
      <c r="F972" s="31"/>
      <c r="G972" s="31"/>
      <c r="H972" s="31"/>
      <c r="I972" s="31"/>
      <c r="J972" s="31"/>
      <c r="K972" s="31"/>
      <c r="L972" s="31"/>
      <c r="M972" s="31"/>
      <c r="N972" s="31"/>
      <c r="O972" s="31"/>
      <c r="P972" s="31"/>
      <c r="Q972" s="31"/>
      <c r="R972" s="31"/>
      <c r="S972" s="31"/>
      <c r="T972" s="31"/>
      <c r="U972" s="31"/>
      <c r="V972" s="31"/>
    </row>
    <row r="973" spans="6:22" x14ac:dyDescent="0.25">
      <c r="F973" s="31"/>
      <c r="G973" s="31"/>
      <c r="H973" s="31"/>
      <c r="I973" s="31"/>
      <c r="J973" s="31"/>
      <c r="K973" s="31"/>
      <c r="L973" s="31"/>
      <c r="M973" s="31"/>
      <c r="N973" s="31"/>
      <c r="O973" s="31"/>
      <c r="P973" s="31"/>
      <c r="Q973" s="31"/>
      <c r="R973" s="31"/>
      <c r="S973" s="31"/>
      <c r="T973" s="31"/>
      <c r="U973" s="31"/>
      <c r="V973" s="31"/>
    </row>
    <row r="974" spans="6:22" x14ac:dyDescent="0.25">
      <c r="F974" s="31"/>
      <c r="G974" s="31"/>
      <c r="H974" s="31"/>
      <c r="I974" s="31"/>
      <c r="J974" s="31"/>
      <c r="K974" s="31"/>
      <c r="L974" s="31"/>
      <c r="M974" s="31"/>
      <c r="N974" s="31"/>
      <c r="O974" s="31"/>
      <c r="P974" s="31"/>
      <c r="Q974" s="31"/>
      <c r="R974" s="31"/>
      <c r="S974" s="31"/>
      <c r="T974" s="31"/>
      <c r="U974" s="31"/>
      <c r="V974" s="31"/>
    </row>
    <row r="975" spans="6:22" x14ac:dyDescent="0.25">
      <c r="F975" s="31"/>
      <c r="G975" s="31"/>
      <c r="H975" s="31"/>
      <c r="I975" s="31"/>
      <c r="J975" s="31"/>
      <c r="K975" s="31"/>
      <c r="L975" s="31"/>
      <c r="M975" s="31"/>
      <c r="N975" s="31"/>
      <c r="O975" s="31"/>
      <c r="P975" s="31"/>
      <c r="Q975" s="31"/>
      <c r="R975" s="31"/>
      <c r="S975" s="31"/>
      <c r="T975" s="31"/>
      <c r="U975" s="31"/>
      <c r="V975" s="31"/>
    </row>
    <row r="976" spans="6:22" x14ac:dyDescent="0.25">
      <c r="F976" s="31"/>
      <c r="G976" s="31"/>
      <c r="H976" s="31"/>
      <c r="I976" s="31"/>
      <c r="J976" s="31"/>
      <c r="K976" s="31"/>
      <c r="L976" s="31"/>
      <c r="M976" s="31"/>
      <c r="N976" s="31"/>
      <c r="O976" s="31"/>
      <c r="P976" s="31"/>
      <c r="Q976" s="31"/>
      <c r="R976" s="31"/>
      <c r="S976" s="31"/>
      <c r="T976" s="31"/>
      <c r="U976" s="31"/>
      <c r="V976" s="31"/>
    </row>
    <row r="977" spans="6:22" x14ac:dyDescent="0.25">
      <c r="F977" s="31"/>
      <c r="G977" s="31"/>
      <c r="H977" s="31"/>
      <c r="I977" s="31"/>
      <c r="J977" s="31"/>
      <c r="K977" s="31"/>
      <c r="L977" s="31"/>
      <c r="M977" s="31"/>
      <c r="N977" s="31"/>
      <c r="O977" s="31"/>
      <c r="P977" s="31"/>
      <c r="Q977" s="31"/>
      <c r="R977" s="31"/>
      <c r="S977" s="31"/>
      <c r="T977" s="31"/>
      <c r="U977" s="31"/>
      <c r="V977" s="31"/>
    </row>
    <row r="978" spans="6:22" x14ac:dyDescent="0.25">
      <c r="F978" s="31"/>
      <c r="G978" s="31"/>
      <c r="H978" s="31"/>
      <c r="I978" s="31"/>
      <c r="J978" s="31"/>
      <c r="K978" s="31"/>
      <c r="L978" s="31"/>
      <c r="M978" s="31"/>
      <c r="N978" s="31"/>
      <c r="O978" s="31"/>
      <c r="P978" s="31"/>
      <c r="Q978" s="31"/>
      <c r="R978" s="31"/>
      <c r="S978" s="31"/>
      <c r="T978" s="31"/>
      <c r="U978" s="31"/>
      <c r="V978" s="31"/>
    </row>
    <row r="979" spans="6:22" x14ac:dyDescent="0.25">
      <c r="F979" s="31"/>
      <c r="G979" s="31"/>
      <c r="H979" s="31"/>
      <c r="I979" s="31"/>
      <c r="J979" s="31"/>
      <c r="K979" s="31"/>
      <c r="L979" s="31"/>
      <c r="M979" s="31"/>
      <c r="N979" s="31"/>
      <c r="O979" s="31"/>
      <c r="P979" s="31"/>
      <c r="Q979" s="31"/>
      <c r="R979" s="31"/>
      <c r="S979" s="31"/>
      <c r="T979" s="31"/>
      <c r="U979" s="31"/>
      <c r="V979" s="31"/>
    </row>
    <row r="980" spans="6:22" x14ac:dyDescent="0.25">
      <c r="F980" s="31"/>
      <c r="G980" s="31"/>
      <c r="H980" s="31"/>
      <c r="I980" s="31"/>
      <c r="J980" s="31"/>
      <c r="K980" s="31"/>
      <c r="L980" s="31"/>
      <c r="M980" s="31"/>
      <c r="N980" s="31"/>
      <c r="O980" s="31"/>
      <c r="P980" s="31"/>
      <c r="Q980" s="31"/>
      <c r="R980" s="31"/>
      <c r="S980" s="31"/>
      <c r="T980" s="31"/>
      <c r="U980" s="31"/>
      <c r="V980" s="31"/>
    </row>
    <row r="981" spans="6:22" x14ac:dyDescent="0.25">
      <c r="F981" s="31"/>
      <c r="G981" s="31"/>
      <c r="H981" s="31"/>
      <c r="I981" s="31"/>
      <c r="J981" s="31"/>
      <c r="K981" s="31"/>
      <c r="L981" s="31"/>
      <c r="M981" s="31"/>
      <c r="N981" s="31"/>
      <c r="O981" s="31"/>
      <c r="P981" s="31"/>
      <c r="Q981" s="31"/>
      <c r="R981" s="31"/>
      <c r="S981" s="31"/>
      <c r="T981" s="31"/>
      <c r="U981" s="31"/>
      <c r="V981" s="31"/>
    </row>
    <row r="982" spans="6:22" x14ac:dyDescent="0.25">
      <c r="F982" s="31"/>
      <c r="G982" s="31"/>
      <c r="H982" s="31"/>
      <c r="I982" s="31"/>
      <c r="J982" s="31"/>
      <c r="K982" s="31"/>
      <c r="L982" s="31"/>
      <c r="M982" s="31"/>
      <c r="N982" s="31"/>
      <c r="O982" s="31"/>
      <c r="P982" s="31"/>
      <c r="Q982" s="31"/>
      <c r="R982" s="31"/>
      <c r="S982" s="31"/>
      <c r="T982" s="31"/>
      <c r="U982" s="31"/>
      <c r="V982" s="31"/>
    </row>
    <row r="983" spans="6:22" x14ac:dyDescent="0.25">
      <c r="F983" s="31"/>
      <c r="G983" s="31"/>
      <c r="H983" s="31"/>
      <c r="I983" s="31"/>
      <c r="J983" s="31"/>
      <c r="K983" s="31"/>
      <c r="L983" s="31"/>
      <c r="M983" s="31"/>
      <c r="N983" s="31"/>
      <c r="O983" s="31"/>
      <c r="P983" s="31"/>
      <c r="Q983" s="31"/>
      <c r="R983" s="31"/>
      <c r="S983" s="31"/>
      <c r="T983" s="31"/>
      <c r="U983" s="31"/>
      <c r="V983" s="31"/>
    </row>
    <row r="984" spans="6:22" x14ac:dyDescent="0.25">
      <c r="F984" s="31"/>
      <c r="G984" s="31"/>
      <c r="H984" s="31"/>
      <c r="I984" s="31"/>
      <c r="J984" s="31"/>
      <c r="K984" s="31"/>
      <c r="L984" s="31"/>
      <c r="M984" s="31"/>
      <c r="N984" s="31"/>
      <c r="O984" s="31"/>
      <c r="P984" s="31"/>
      <c r="Q984" s="31"/>
      <c r="R984" s="31"/>
      <c r="S984" s="31"/>
      <c r="T984" s="31"/>
      <c r="U984" s="31"/>
      <c r="V984" s="31"/>
    </row>
    <row r="985" spans="6:22" x14ac:dyDescent="0.25">
      <c r="F985" s="31"/>
      <c r="G985" s="31"/>
      <c r="H985" s="31"/>
      <c r="I985" s="31"/>
      <c r="J985" s="31"/>
      <c r="K985" s="31"/>
      <c r="L985" s="31"/>
      <c r="M985" s="31"/>
      <c r="N985" s="31"/>
      <c r="O985" s="31"/>
      <c r="P985" s="31"/>
      <c r="Q985" s="31"/>
      <c r="R985" s="31"/>
      <c r="S985" s="31"/>
      <c r="T985" s="31"/>
      <c r="U985" s="31"/>
      <c r="V985" s="31"/>
    </row>
    <row r="986" spans="6:22" x14ac:dyDescent="0.25">
      <c r="F986" s="31"/>
      <c r="G986" s="31"/>
      <c r="H986" s="31"/>
      <c r="I986" s="31"/>
      <c r="J986" s="31"/>
      <c r="K986" s="31"/>
      <c r="L986" s="31"/>
      <c r="M986" s="31"/>
      <c r="N986" s="31"/>
      <c r="O986" s="31"/>
      <c r="P986" s="31"/>
      <c r="Q986" s="31"/>
      <c r="R986" s="31"/>
      <c r="S986" s="31"/>
      <c r="T986" s="31"/>
      <c r="U986" s="31"/>
      <c r="V986" s="31"/>
    </row>
    <row r="987" spans="6:22" x14ac:dyDescent="0.25">
      <c r="F987" s="31"/>
      <c r="G987" s="31"/>
      <c r="H987" s="31"/>
      <c r="I987" s="31"/>
      <c r="J987" s="31"/>
      <c r="K987" s="31"/>
      <c r="L987" s="31"/>
      <c r="M987" s="31"/>
      <c r="N987" s="31"/>
      <c r="O987" s="31"/>
      <c r="P987" s="31"/>
      <c r="Q987" s="31"/>
      <c r="R987" s="31"/>
      <c r="S987" s="31"/>
      <c r="T987" s="31"/>
      <c r="U987" s="31"/>
      <c r="V987" s="31"/>
    </row>
    <row r="988" spans="6:22" x14ac:dyDescent="0.25">
      <c r="F988" s="31"/>
      <c r="G988" s="31"/>
      <c r="H988" s="31"/>
      <c r="I988" s="31"/>
      <c r="J988" s="31"/>
      <c r="K988" s="31"/>
      <c r="L988" s="31"/>
      <c r="M988" s="31"/>
      <c r="N988" s="31"/>
      <c r="O988" s="31"/>
      <c r="P988" s="31"/>
      <c r="Q988" s="31"/>
      <c r="R988" s="31"/>
      <c r="S988" s="31"/>
      <c r="T988" s="31"/>
      <c r="U988" s="31"/>
      <c r="V988" s="31"/>
    </row>
    <row r="989" spans="6:22" x14ac:dyDescent="0.25">
      <c r="F989" s="31"/>
      <c r="G989" s="31"/>
      <c r="H989" s="31"/>
      <c r="I989" s="31"/>
      <c r="J989" s="31"/>
      <c r="K989" s="31"/>
      <c r="L989" s="31"/>
      <c r="M989" s="31"/>
      <c r="N989" s="31"/>
      <c r="O989" s="31"/>
      <c r="P989" s="31"/>
      <c r="Q989" s="31"/>
      <c r="R989" s="31"/>
      <c r="S989" s="31"/>
      <c r="T989" s="31"/>
      <c r="U989" s="31"/>
      <c r="V989" s="31"/>
    </row>
    <row r="990" spans="6:22" x14ac:dyDescent="0.25">
      <c r="F990" s="31"/>
      <c r="G990" s="31"/>
      <c r="H990" s="31"/>
      <c r="I990" s="31"/>
      <c r="J990" s="31"/>
      <c r="K990" s="31"/>
      <c r="L990" s="31"/>
      <c r="M990" s="31"/>
      <c r="N990" s="31"/>
      <c r="O990" s="31"/>
      <c r="P990" s="31"/>
      <c r="Q990" s="31"/>
      <c r="R990" s="31"/>
      <c r="S990" s="31"/>
      <c r="T990" s="31"/>
      <c r="U990" s="31"/>
      <c r="V990" s="31"/>
    </row>
    <row r="991" spans="6:22" x14ac:dyDescent="0.25">
      <c r="F991" s="31"/>
      <c r="G991" s="31"/>
      <c r="H991" s="31"/>
      <c r="I991" s="31"/>
      <c r="J991" s="31"/>
      <c r="K991" s="31"/>
      <c r="L991" s="31"/>
      <c r="M991" s="31"/>
      <c r="N991" s="31"/>
      <c r="O991" s="31"/>
      <c r="P991" s="31"/>
      <c r="Q991" s="31"/>
      <c r="R991" s="31"/>
      <c r="S991" s="31"/>
      <c r="T991" s="31"/>
      <c r="U991" s="31"/>
      <c r="V991" s="31"/>
    </row>
    <row r="992" spans="6:22" x14ac:dyDescent="0.25">
      <c r="F992" s="31"/>
      <c r="G992" s="31"/>
      <c r="H992" s="31"/>
      <c r="I992" s="31"/>
      <c r="J992" s="31"/>
      <c r="K992" s="31"/>
      <c r="L992" s="31"/>
      <c r="M992" s="31"/>
      <c r="N992" s="31"/>
      <c r="O992" s="31"/>
      <c r="P992" s="31"/>
      <c r="Q992" s="31"/>
      <c r="R992" s="31"/>
      <c r="S992" s="31"/>
      <c r="T992" s="31"/>
      <c r="U992" s="31"/>
      <c r="V992" s="31"/>
    </row>
    <row r="993" spans="6:22" x14ac:dyDescent="0.25">
      <c r="F993" s="31"/>
      <c r="G993" s="31"/>
      <c r="H993" s="31"/>
      <c r="I993" s="31"/>
      <c r="J993" s="31"/>
      <c r="K993" s="31"/>
      <c r="L993" s="31"/>
      <c r="M993" s="31"/>
      <c r="N993" s="31"/>
      <c r="O993" s="31"/>
      <c r="P993" s="31"/>
      <c r="Q993" s="31"/>
      <c r="R993" s="31"/>
      <c r="S993" s="31"/>
      <c r="T993" s="31"/>
      <c r="U993" s="31"/>
      <c r="V993" s="31"/>
    </row>
    <row r="994" spans="6:22" x14ac:dyDescent="0.25">
      <c r="F994" s="31"/>
      <c r="G994" s="31"/>
      <c r="H994" s="31"/>
      <c r="I994" s="31"/>
      <c r="J994" s="31"/>
      <c r="K994" s="31"/>
      <c r="L994" s="31"/>
      <c r="M994" s="31"/>
      <c r="N994" s="31"/>
      <c r="O994" s="31"/>
      <c r="P994" s="31"/>
      <c r="Q994" s="31"/>
      <c r="R994" s="31"/>
      <c r="S994" s="31"/>
      <c r="T994" s="31"/>
      <c r="U994" s="31"/>
      <c r="V994" s="31"/>
    </row>
    <row r="995" spans="6:22" x14ac:dyDescent="0.25">
      <c r="F995" s="31"/>
      <c r="G995" s="31"/>
      <c r="H995" s="31"/>
      <c r="I995" s="31"/>
      <c r="J995" s="31"/>
      <c r="K995" s="31"/>
      <c r="L995" s="31"/>
      <c r="M995" s="31"/>
      <c r="N995" s="31"/>
      <c r="O995" s="31"/>
      <c r="P995" s="31"/>
      <c r="Q995" s="31"/>
      <c r="R995" s="31"/>
      <c r="S995" s="31"/>
      <c r="T995" s="31"/>
      <c r="U995" s="31"/>
      <c r="V995" s="31"/>
    </row>
    <row r="996" spans="6:22" x14ac:dyDescent="0.25">
      <c r="F996" s="31"/>
      <c r="G996" s="31"/>
      <c r="H996" s="31"/>
      <c r="I996" s="31"/>
      <c r="J996" s="31"/>
      <c r="K996" s="31"/>
      <c r="L996" s="31"/>
      <c r="M996" s="31"/>
      <c r="N996" s="31"/>
      <c r="O996" s="31"/>
      <c r="P996" s="31"/>
      <c r="Q996" s="31"/>
      <c r="R996" s="31"/>
      <c r="S996" s="31"/>
      <c r="T996" s="31"/>
      <c r="U996" s="31"/>
      <c r="V996" s="31"/>
    </row>
    <row r="997" spans="6:22" x14ac:dyDescent="0.25">
      <c r="F997" s="31"/>
      <c r="G997" s="31"/>
      <c r="H997" s="31"/>
      <c r="I997" s="31"/>
      <c r="J997" s="31"/>
      <c r="K997" s="31"/>
      <c r="L997" s="31"/>
      <c r="M997" s="31"/>
      <c r="N997" s="31"/>
      <c r="O997" s="31"/>
      <c r="P997" s="31"/>
      <c r="Q997" s="31"/>
      <c r="R997" s="31"/>
      <c r="S997" s="31"/>
      <c r="T997" s="31"/>
      <c r="U997" s="31"/>
      <c r="V997" s="31"/>
    </row>
    <row r="998" spans="6:22" x14ac:dyDescent="0.25">
      <c r="F998" s="31"/>
      <c r="G998" s="31"/>
      <c r="H998" s="31"/>
      <c r="I998" s="31"/>
      <c r="J998" s="31"/>
      <c r="K998" s="31"/>
      <c r="L998" s="31"/>
      <c r="M998" s="31"/>
      <c r="N998" s="31"/>
      <c r="O998" s="31"/>
      <c r="P998" s="31"/>
      <c r="Q998" s="31"/>
      <c r="R998" s="31"/>
      <c r="S998" s="31"/>
      <c r="T998" s="31"/>
      <c r="U998" s="31"/>
      <c r="V998" s="31"/>
    </row>
    <row r="999" spans="6:22" x14ac:dyDescent="0.25">
      <c r="F999" s="31"/>
      <c r="G999" s="31"/>
      <c r="H999" s="31"/>
      <c r="I999" s="31"/>
      <c r="J999" s="31"/>
      <c r="K999" s="31"/>
      <c r="L999" s="31"/>
      <c r="M999" s="31"/>
      <c r="N999" s="31"/>
      <c r="O999" s="31"/>
      <c r="P999" s="31"/>
      <c r="Q999" s="31"/>
      <c r="R999" s="31"/>
      <c r="S999" s="31"/>
      <c r="T999" s="31"/>
      <c r="U999" s="31"/>
      <c r="V999" s="31"/>
    </row>
    <row r="1000" spans="6:22" x14ac:dyDescent="0.25">
      <c r="F1000" s="31"/>
      <c r="G1000" s="31"/>
      <c r="H1000" s="31"/>
      <c r="I1000" s="31"/>
      <c r="J1000" s="31"/>
      <c r="K1000" s="31"/>
      <c r="L1000" s="31"/>
      <c r="M1000" s="31"/>
      <c r="N1000" s="31"/>
      <c r="O1000" s="31"/>
      <c r="P1000" s="31"/>
      <c r="Q1000" s="31"/>
      <c r="R1000" s="31"/>
      <c r="S1000" s="31"/>
      <c r="T1000" s="31"/>
      <c r="U1000" s="31"/>
      <c r="V1000" s="31"/>
    </row>
    <row r="1001" spans="6:22" x14ac:dyDescent="0.25">
      <c r="F1001" s="31"/>
      <c r="G1001" s="31"/>
      <c r="H1001" s="31"/>
      <c r="I1001" s="31"/>
      <c r="J1001" s="31"/>
      <c r="K1001" s="31"/>
      <c r="L1001" s="31"/>
      <c r="M1001" s="31"/>
      <c r="N1001" s="31"/>
      <c r="O1001" s="31"/>
      <c r="P1001" s="31"/>
      <c r="Q1001" s="31"/>
      <c r="R1001" s="31"/>
      <c r="S1001" s="31"/>
      <c r="T1001" s="31"/>
      <c r="U1001" s="31"/>
      <c r="V1001" s="31"/>
    </row>
    <row r="1002" spans="6:22" x14ac:dyDescent="0.25">
      <c r="F1002" s="31"/>
      <c r="G1002" s="31"/>
      <c r="H1002" s="31"/>
      <c r="I1002" s="31"/>
      <c r="J1002" s="31"/>
      <c r="K1002" s="31"/>
      <c r="L1002" s="31"/>
      <c r="M1002" s="31"/>
      <c r="N1002" s="31"/>
      <c r="O1002" s="31"/>
      <c r="P1002" s="31"/>
      <c r="Q1002" s="31"/>
      <c r="R1002" s="31"/>
      <c r="S1002" s="31"/>
      <c r="T1002" s="31"/>
      <c r="U1002" s="31"/>
      <c r="V1002" s="31"/>
    </row>
    <row r="1003" spans="6:22" x14ac:dyDescent="0.25">
      <c r="F1003" s="31"/>
      <c r="G1003" s="31"/>
      <c r="H1003" s="31"/>
      <c r="I1003" s="31"/>
      <c r="J1003" s="31"/>
      <c r="K1003" s="31"/>
      <c r="L1003" s="31"/>
      <c r="M1003" s="31"/>
      <c r="N1003" s="31"/>
      <c r="O1003" s="31"/>
      <c r="P1003" s="31"/>
      <c r="Q1003" s="31"/>
      <c r="R1003" s="31"/>
      <c r="S1003" s="31"/>
      <c r="T1003" s="31"/>
      <c r="U1003" s="31"/>
      <c r="V1003" s="31"/>
    </row>
    <row r="1004" spans="6:22" x14ac:dyDescent="0.25">
      <c r="F1004" s="31"/>
      <c r="G1004" s="31"/>
      <c r="H1004" s="31"/>
      <c r="I1004" s="31"/>
      <c r="J1004" s="31"/>
      <c r="K1004" s="31"/>
      <c r="L1004" s="31"/>
      <c r="M1004" s="31"/>
      <c r="N1004" s="31"/>
      <c r="O1004" s="31"/>
      <c r="P1004" s="31"/>
      <c r="Q1004" s="31"/>
      <c r="R1004" s="31"/>
      <c r="S1004" s="31"/>
      <c r="T1004" s="31"/>
      <c r="U1004" s="31"/>
      <c r="V1004" s="31"/>
    </row>
    <row r="1005" spans="6:22" x14ac:dyDescent="0.25">
      <c r="F1005" s="31"/>
      <c r="G1005" s="31"/>
      <c r="H1005" s="31"/>
      <c r="I1005" s="31"/>
      <c r="J1005" s="31"/>
      <c r="K1005" s="31"/>
      <c r="L1005" s="31"/>
      <c r="M1005" s="31"/>
      <c r="N1005" s="31"/>
      <c r="O1005" s="31"/>
      <c r="P1005" s="31"/>
      <c r="Q1005" s="31"/>
      <c r="R1005" s="31"/>
      <c r="S1005" s="31"/>
      <c r="T1005" s="31"/>
      <c r="U1005" s="31"/>
      <c r="V1005" s="31"/>
    </row>
    <row r="1006" spans="6:22" x14ac:dyDescent="0.25">
      <c r="F1006" s="31"/>
      <c r="G1006" s="31"/>
      <c r="H1006" s="31"/>
      <c r="I1006" s="31"/>
      <c r="J1006" s="31"/>
      <c r="K1006" s="31"/>
      <c r="L1006" s="31"/>
      <c r="M1006" s="31"/>
      <c r="N1006" s="31"/>
      <c r="O1006" s="31"/>
      <c r="P1006" s="31"/>
      <c r="Q1006" s="31"/>
      <c r="R1006" s="31"/>
      <c r="S1006" s="31"/>
      <c r="T1006" s="31"/>
      <c r="U1006" s="31"/>
      <c r="V1006" s="31"/>
    </row>
    <row r="1007" spans="6:22" x14ac:dyDescent="0.25">
      <c r="F1007" s="31"/>
      <c r="G1007" s="31"/>
      <c r="H1007" s="31"/>
      <c r="I1007" s="31"/>
      <c r="J1007" s="31"/>
      <c r="K1007" s="31"/>
      <c r="L1007" s="31"/>
      <c r="M1007" s="31"/>
      <c r="N1007" s="31"/>
      <c r="O1007" s="31"/>
      <c r="P1007" s="31"/>
      <c r="Q1007" s="31"/>
      <c r="R1007" s="31"/>
      <c r="S1007" s="31"/>
      <c r="T1007" s="31"/>
      <c r="U1007" s="31"/>
      <c r="V1007" s="31"/>
    </row>
    <row r="1008" spans="6:22" x14ac:dyDescent="0.25">
      <c r="F1008" s="31"/>
      <c r="G1008" s="31"/>
      <c r="H1008" s="31"/>
      <c r="I1008" s="31"/>
      <c r="J1008" s="31"/>
      <c r="K1008" s="31"/>
      <c r="L1008" s="31"/>
      <c r="M1008" s="31"/>
      <c r="N1008" s="31"/>
      <c r="O1008" s="31"/>
      <c r="P1008" s="31"/>
      <c r="Q1008" s="31"/>
      <c r="R1008" s="31"/>
      <c r="S1008" s="31"/>
      <c r="T1008" s="31"/>
      <c r="U1008" s="31"/>
      <c r="V1008" s="31"/>
    </row>
    <row r="1009" spans="6:22" x14ac:dyDescent="0.25">
      <c r="F1009" s="31"/>
      <c r="G1009" s="31"/>
      <c r="H1009" s="31"/>
      <c r="I1009" s="31"/>
      <c r="J1009" s="31"/>
      <c r="K1009" s="31"/>
      <c r="L1009" s="31"/>
      <c r="M1009" s="31"/>
      <c r="N1009" s="31"/>
      <c r="O1009" s="31"/>
      <c r="P1009" s="31"/>
      <c r="Q1009" s="31"/>
      <c r="R1009" s="31"/>
      <c r="S1009" s="31"/>
      <c r="T1009" s="31"/>
      <c r="U1009" s="31"/>
      <c r="V1009" s="31"/>
    </row>
    <row r="1010" spans="6:22" x14ac:dyDescent="0.25">
      <c r="F1010" s="31"/>
      <c r="G1010" s="31"/>
      <c r="H1010" s="31"/>
      <c r="I1010" s="31"/>
      <c r="J1010" s="31"/>
      <c r="K1010" s="31"/>
      <c r="L1010" s="31"/>
      <c r="M1010" s="31"/>
      <c r="N1010" s="31"/>
      <c r="O1010" s="31"/>
      <c r="P1010" s="31"/>
      <c r="Q1010" s="31"/>
      <c r="R1010" s="31"/>
      <c r="S1010" s="31"/>
      <c r="T1010" s="31"/>
      <c r="U1010" s="31"/>
      <c r="V1010" s="31"/>
    </row>
    <row r="1011" spans="6:22" x14ac:dyDescent="0.25">
      <c r="F1011" s="31"/>
      <c r="G1011" s="31"/>
      <c r="H1011" s="31"/>
      <c r="I1011" s="31"/>
      <c r="J1011" s="31"/>
      <c r="K1011" s="31"/>
      <c r="L1011" s="31"/>
      <c r="M1011" s="31"/>
      <c r="N1011" s="31"/>
      <c r="O1011" s="31"/>
      <c r="P1011" s="31"/>
      <c r="Q1011" s="31"/>
      <c r="R1011" s="31"/>
      <c r="S1011" s="31"/>
      <c r="T1011" s="31"/>
      <c r="U1011" s="31"/>
      <c r="V1011" s="31"/>
    </row>
    <row r="1012" spans="6:22" x14ac:dyDescent="0.25">
      <c r="F1012" s="31"/>
      <c r="G1012" s="31"/>
      <c r="H1012" s="31"/>
      <c r="I1012" s="31"/>
      <c r="J1012" s="31"/>
      <c r="K1012" s="31"/>
      <c r="L1012" s="31"/>
      <c r="M1012" s="31"/>
      <c r="N1012" s="31"/>
      <c r="O1012" s="31"/>
      <c r="P1012" s="31"/>
      <c r="Q1012" s="31"/>
      <c r="R1012" s="31"/>
      <c r="S1012" s="31"/>
      <c r="T1012" s="31"/>
      <c r="U1012" s="31"/>
      <c r="V1012" s="31"/>
    </row>
    <row r="1013" spans="6:22" x14ac:dyDescent="0.25">
      <c r="F1013" s="31"/>
      <c r="G1013" s="31"/>
      <c r="H1013" s="31"/>
      <c r="I1013" s="31"/>
      <c r="J1013" s="31"/>
      <c r="K1013" s="31"/>
      <c r="L1013" s="31"/>
      <c r="M1013" s="31"/>
      <c r="N1013" s="31"/>
      <c r="O1013" s="31"/>
      <c r="P1013" s="31"/>
      <c r="Q1013" s="31"/>
      <c r="R1013" s="31"/>
      <c r="S1013" s="31"/>
      <c r="T1013" s="31"/>
      <c r="U1013" s="31"/>
      <c r="V1013" s="31"/>
    </row>
    <row r="1014" spans="6:22" x14ac:dyDescent="0.25">
      <c r="F1014" s="31"/>
      <c r="G1014" s="31"/>
      <c r="H1014" s="31"/>
      <c r="I1014" s="31"/>
      <c r="J1014" s="31"/>
      <c r="K1014" s="31"/>
      <c r="L1014" s="31"/>
      <c r="M1014" s="31"/>
      <c r="N1014" s="31"/>
      <c r="O1014" s="31"/>
      <c r="P1014" s="31"/>
      <c r="Q1014" s="31"/>
      <c r="R1014" s="31"/>
      <c r="S1014" s="31"/>
      <c r="T1014" s="31"/>
      <c r="U1014" s="31"/>
      <c r="V1014" s="31"/>
    </row>
    <row r="1015" spans="6:22" x14ac:dyDescent="0.25">
      <c r="F1015" s="31"/>
      <c r="G1015" s="31"/>
      <c r="H1015" s="31"/>
      <c r="I1015" s="31"/>
      <c r="J1015" s="31"/>
      <c r="K1015" s="31"/>
      <c r="L1015" s="31"/>
      <c r="M1015" s="31"/>
      <c r="N1015" s="31"/>
      <c r="O1015" s="31"/>
      <c r="P1015" s="31"/>
      <c r="Q1015" s="31"/>
      <c r="R1015" s="31"/>
      <c r="S1015" s="31"/>
      <c r="T1015" s="31"/>
      <c r="U1015" s="31"/>
      <c r="V1015" s="31"/>
    </row>
    <row r="1016" spans="6:22" x14ac:dyDescent="0.25">
      <c r="F1016" s="31"/>
      <c r="G1016" s="31"/>
      <c r="H1016" s="31"/>
      <c r="I1016" s="31"/>
      <c r="J1016" s="31"/>
      <c r="K1016" s="31"/>
      <c r="L1016" s="31"/>
      <c r="M1016" s="31"/>
      <c r="N1016" s="31"/>
      <c r="O1016" s="31"/>
      <c r="P1016" s="31"/>
      <c r="Q1016" s="31"/>
      <c r="R1016" s="31"/>
      <c r="S1016" s="31"/>
      <c r="T1016" s="31"/>
      <c r="U1016" s="31"/>
      <c r="V1016" s="31"/>
    </row>
    <row r="1017" spans="6:22" x14ac:dyDescent="0.25">
      <c r="F1017" s="31"/>
      <c r="G1017" s="31"/>
      <c r="H1017" s="31"/>
      <c r="I1017" s="31"/>
      <c r="J1017" s="31"/>
      <c r="K1017" s="31"/>
      <c r="L1017" s="31"/>
      <c r="M1017" s="31"/>
      <c r="N1017" s="31"/>
      <c r="O1017" s="31"/>
      <c r="P1017" s="31"/>
      <c r="Q1017" s="31"/>
      <c r="R1017" s="31"/>
      <c r="S1017" s="31"/>
      <c r="T1017" s="31"/>
      <c r="U1017" s="31"/>
      <c r="V1017" s="31"/>
    </row>
    <row r="1018" spans="6:22" x14ac:dyDescent="0.25">
      <c r="F1018" s="31"/>
      <c r="G1018" s="31"/>
      <c r="H1018" s="31"/>
      <c r="I1018" s="31"/>
      <c r="J1018" s="31"/>
      <c r="K1018" s="31"/>
      <c r="L1018" s="31"/>
      <c r="M1018" s="31"/>
      <c r="N1018" s="31"/>
      <c r="O1018" s="31"/>
      <c r="P1018" s="31"/>
      <c r="Q1018" s="31"/>
      <c r="R1018" s="31"/>
      <c r="S1018" s="31"/>
      <c r="T1018" s="31"/>
      <c r="U1018" s="31"/>
      <c r="V1018" s="31"/>
    </row>
    <row r="1019" spans="6:22" x14ac:dyDescent="0.25">
      <c r="F1019" s="31"/>
      <c r="G1019" s="31"/>
      <c r="H1019" s="31"/>
      <c r="I1019" s="31"/>
      <c r="J1019" s="31"/>
      <c r="K1019" s="31"/>
      <c r="L1019" s="31"/>
      <c r="M1019" s="31"/>
      <c r="N1019" s="31"/>
      <c r="O1019" s="31"/>
      <c r="P1019" s="31"/>
      <c r="Q1019" s="31"/>
      <c r="R1019" s="31"/>
      <c r="S1019" s="31"/>
      <c r="T1019" s="31"/>
      <c r="U1019" s="31"/>
      <c r="V1019" s="31"/>
    </row>
    <row r="1020" spans="6:22" x14ac:dyDescent="0.25">
      <c r="F1020" s="31"/>
      <c r="G1020" s="31"/>
      <c r="H1020" s="31"/>
      <c r="I1020" s="31"/>
      <c r="J1020" s="31"/>
      <c r="K1020" s="31"/>
      <c r="L1020" s="31"/>
      <c r="M1020" s="31"/>
      <c r="N1020" s="31"/>
      <c r="O1020" s="31"/>
      <c r="P1020" s="31"/>
      <c r="Q1020" s="31"/>
      <c r="R1020" s="31"/>
      <c r="S1020" s="31"/>
      <c r="T1020" s="31"/>
      <c r="U1020" s="31"/>
      <c r="V1020" s="31"/>
    </row>
    <row r="1021" spans="6:22" x14ac:dyDescent="0.25">
      <c r="F1021" s="31"/>
      <c r="G1021" s="31"/>
      <c r="H1021" s="31"/>
      <c r="I1021" s="31"/>
      <c r="J1021" s="31"/>
      <c r="K1021" s="31"/>
      <c r="L1021" s="31"/>
      <c r="M1021" s="31"/>
      <c r="N1021" s="31"/>
      <c r="O1021" s="31"/>
      <c r="P1021" s="31"/>
      <c r="Q1021" s="31"/>
      <c r="R1021" s="31"/>
      <c r="S1021" s="31"/>
      <c r="T1021" s="31"/>
      <c r="U1021" s="31"/>
      <c r="V1021" s="31"/>
    </row>
    <row r="1022" spans="6:22" x14ac:dyDescent="0.25">
      <c r="F1022" s="31"/>
      <c r="G1022" s="31"/>
      <c r="H1022" s="31"/>
      <c r="I1022" s="31"/>
      <c r="J1022" s="31"/>
      <c r="K1022" s="31"/>
      <c r="L1022" s="31"/>
      <c r="M1022" s="31"/>
      <c r="N1022" s="31"/>
      <c r="O1022" s="31"/>
      <c r="P1022" s="31"/>
      <c r="Q1022" s="31"/>
      <c r="R1022" s="31"/>
      <c r="S1022" s="31"/>
      <c r="T1022" s="31"/>
      <c r="U1022" s="31"/>
      <c r="V1022" s="31"/>
    </row>
    <row r="1023" spans="6:22" x14ac:dyDescent="0.25">
      <c r="F1023" s="31"/>
      <c r="G1023" s="31"/>
      <c r="H1023" s="31"/>
      <c r="I1023" s="31"/>
      <c r="J1023" s="31"/>
      <c r="K1023" s="31"/>
      <c r="L1023" s="31"/>
      <c r="M1023" s="31"/>
      <c r="N1023" s="31"/>
      <c r="O1023" s="31"/>
      <c r="P1023" s="31"/>
      <c r="Q1023" s="31"/>
      <c r="R1023" s="31"/>
      <c r="S1023" s="31"/>
      <c r="T1023" s="31"/>
      <c r="U1023" s="31"/>
      <c r="V1023" s="31"/>
    </row>
    <row r="1024" spans="6:22" x14ac:dyDescent="0.25">
      <c r="F1024" s="31"/>
      <c r="G1024" s="31"/>
      <c r="H1024" s="31"/>
      <c r="I1024" s="31"/>
      <c r="J1024" s="31"/>
      <c r="K1024" s="31"/>
      <c r="L1024" s="31"/>
      <c r="M1024" s="31"/>
      <c r="N1024" s="31"/>
      <c r="O1024" s="31"/>
      <c r="P1024" s="31"/>
      <c r="Q1024" s="31"/>
      <c r="R1024" s="31"/>
      <c r="S1024" s="31"/>
      <c r="T1024" s="31"/>
      <c r="U1024" s="31"/>
      <c r="V1024" s="31"/>
    </row>
    <row r="1025" spans="6:22" x14ac:dyDescent="0.25">
      <c r="F1025" s="31"/>
      <c r="G1025" s="31"/>
      <c r="H1025" s="31"/>
      <c r="I1025" s="31"/>
      <c r="J1025" s="31"/>
      <c r="K1025" s="31"/>
      <c r="L1025" s="31"/>
      <c r="M1025" s="31"/>
      <c r="N1025" s="31"/>
      <c r="O1025" s="31"/>
      <c r="P1025" s="31"/>
      <c r="Q1025" s="31"/>
      <c r="R1025" s="31"/>
      <c r="S1025" s="31"/>
      <c r="T1025" s="31"/>
      <c r="U1025" s="31"/>
      <c r="V1025" s="31"/>
    </row>
    <row r="1026" spans="6:22" x14ac:dyDescent="0.25">
      <c r="F1026" s="31"/>
      <c r="G1026" s="31"/>
      <c r="H1026" s="31"/>
      <c r="I1026" s="31"/>
      <c r="J1026" s="31"/>
      <c r="K1026" s="31"/>
      <c r="L1026" s="31"/>
      <c r="M1026" s="31"/>
      <c r="N1026" s="31"/>
      <c r="O1026" s="31"/>
      <c r="P1026" s="31"/>
      <c r="Q1026" s="31"/>
      <c r="R1026" s="31"/>
      <c r="S1026" s="31"/>
      <c r="T1026" s="31"/>
      <c r="U1026" s="31"/>
      <c r="V1026" s="31"/>
    </row>
    <row r="1027" spans="6:22" x14ac:dyDescent="0.25">
      <c r="F1027" s="31"/>
      <c r="G1027" s="31"/>
      <c r="H1027" s="31"/>
      <c r="I1027" s="31"/>
      <c r="J1027" s="31"/>
      <c r="K1027" s="31"/>
      <c r="L1027" s="31"/>
      <c r="M1027" s="31"/>
      <c r="N1027" s="31"/>
      <c r="O1027" s="31"/>
      <c r="P1027" s="31"/>
      <c r="Q1027" s="31"/>
      <c r="R1027" s="31"/>
      <c r="S1027" s="31"/>
      <c r="T1027" s="31"/>
      <c r="U1027" s="31"/>
      <c r="V1027" s="31"/>
    </row>
    <row r="1028" spans="6:22" x14ac:dyDescent="0.25">
      <c r="F1028" s="31"/>
      <c r="G1028" s="31"/>
      <c r="H1028" s="31"/>
      <c r="I1028" s="31"/>
      <c r="J1028" s="31"/>
      <c r="K1028" s="31"/>
      <c r="L1028" s="31"/>
      <c r="M1028" s="31"/>
      <c r="N1028" s="31"/>
      <c r="O1028" s="31"/>
      <c r="P1028" s="31"/>
      <c r="Q1028" s="31"/>
      <c r="R1028" s="31"/>
      <c r="S1028" s="31"/>
      <c r="T1028" s="31"/>
      <c r="U1028" s="31"/>
      <c r="V1028" s="31"/>
    </row>
    <row r="1029" spans="6:22" x14ac:dyDescent="0.25">
      <c r="F1029" s="31"/>
      <c r="G1029" s="31"/>
      <c r="H1029" s="31"/>
      <c r="I1029" s="31"/>
      <c r="J1029" s="31"/>
      <c r="K1029" s="31"/>
      <c r="L1029" s="31"/>
      <c r="M1029" s="31"/>
      <c r="N1029" s="31"/>
      <c r="O1029" s="31"/>
      <c r="P1029" s="31"/>
      <c r="Q1029" s="31"/>
      <c r="R1029" s="31"/>
      <c r="S1029" s="31"/>
      <c r="T1029" s="31"/>
      <c r="U1029" s="31"/>
      <c r="V1029" s="31"/>
    </row>
    <row r="1030" spans="6:22" x14ac:dyDescent="0.25">
      <c r="F1030" s="31"/>
      <c r="G1030" s="31"/>
      <c r="H1030" s="31"/>
      <c r="I1030" s="31"/>
      <c r="J1030" s="31"/>
      <c r="K1030" s="31"/>
      <c r="L1030" s="31"/>
      <c r="M1030" s="31"/>
      <c r="N1030" s="31"/>
      <c r="O1030" s="31"/>
      <c r="P1030" s="31"/>
      <c r="Q1030" s="31"/>
      <c r="R1030" s="31"/>
      <c r="S1030" s="31"/>
      <c r="T1030" s="31"/>
      <c r="U1030" s="31"/>
      <c r="V1030" s="31"/>
    </row>
    <row r="1031" spans="6:22" x14ac:dyDescent="0.25">
      <c r="F1031" s="31"/>
      <c r="G1031" s="31"/>
      <c r="H1031" s="31"/>
      <c r="I1031" s="31"/>
      <c r="J1031" s="31"/>
      <c r="K1031" s="31"/>
      <c r="L1031" s="31"/>
      <c r="M1031" s="31"/>
      <c r="N1031" s="31"/>
      <c r="O1031" s="31"/>
      <c r="P1031" s="31"/>
      <c r="Q1031" s="31"/>
      <c r="R1031" s="31"/>
      <c r="S1031" s="31"/>
      <c r="T1031" s="31"/>
      <c r="U1031" s="31"/>
      <c r="V1031" s="31"/>
    </row>
    <row r="1032" spans="6:22" x14ac:dyDescent="0.25">
      <c r="F1032" s="31"/>
      <c r="G1032" s="31"/>
      <c r="H1032" s="31"/>
      <c r="I1032" s="31"/>
      <c r="J1032" s="31"/>
      <c r="K1032" s="31"/>
      <c r="L1032" s="31"/>
      <c r="M1032" s="31"/>
      <c r="N1032" s="31"/>
      <c r="O1032" s="31"/>
      <c r="P1032" s="31"/>
      <c r="Q1032" s="31"/>
      <c r="R1032" s="31"/>
      <c r="S1032" s="31"/>
      <c r="T1032" s="31"/>
      <c r="U1032" s="31"/>
      <c r="V1032" s="31"/>
    </row>
    <row r="1033" spans="6:22" x14ac:dyDescent="0.25">
      <c r="F1033" s="31"/>
      <c r="G1033" s="31"/>
      <c r="H1033" s="31"/>
      <c r="I1033" s="31"/>
      <c r="J1033" s="31"/>
      <c r="K1033" s="31"/>
      <c r="L1033" s="31"/>
      <c r="M1033" s="31"/>
      <c r="N1033" s="31"/>
      <c r="O1033" s="31"/>
      <c r="P1033" s="31"/>
      <c r="Q1033" s="31"/>
      <c r="R1033" s="31"/>
      <c r="S1033" s="31"/>
      <c r="T1033" s="31"/>
      <c r="U1033" s="31"/>
      <c r="V1033" s="31"/>
    </row>
    <row r="1034" spans="6:22" x14ac:dyDescent="0.25">
      <c r="F1034" s="31"/>
      <c r="G1034" s="31"/>
      <c r="H1034" s="31"/>
      <c r="I1034" s="31"/>
      <c r="J1034" s="31"/>
      <c r="K1034" s="31"/>
      <c r="L1034" s="31"/>
      <c r="M1034" s="31"/>
      <c r="N1034" s="31"/>
      <c r="O1034" s="31"/>
      <c r="P1034" s="31"/>
      <c r="Q1034" s="31"/>
      <c r="R1034" s="31"/>
      <c r="S1034" s="31"/>
      <c r="T1034" s="31"/>
      <c r="U1034" s="31"/>
      <c r="V1034" s="31"/>
    </row>
    <row r="1035" spans="6:22" x14ac:dyDescent="0.25">
      <c r="F1035" s="31"/>
      <c r="G1035" s="31"/>
      <c r="H1035" s="31"/>
      <c r="I1035" s="31"/>
      <c r="J1035" s="31"/>
      <c r="K1035" s="31"/>
      <c r="L1035" s="31"/>
      <c r="M1035" s="31"/>
      <c r="N1035" s="31"/>
      <c r="O1035" s="31"/>
      <c r="P1035" s="31"/>
      <c r="Q1035" s="31"/>
      <c r="R1035" s="31"/>
      <c r="S1035" s="31"/>
      <c r="T1035" s="31"/>
      <c r="U1035" s="31"/>
      <c r="V1035" s="31"/>
    </row>
    <row r="1036" spans="6:22" x14ac:dyDescent="0.25">
      <c r="F1036" s="31"/>
      <c r="G1036" s="31"/>
      <c r="H1036" s="31"/>
      <c r="I1036" s="31"/>
      <c r="J1036" s="31"/>
      <c r="K1036" s="31"/>
      <c r="L1036" s="31"/>
      <c r="M1036" s="31"/>
      <c r="N1036" s="31"/>
      <c r="O1036" s="31"/>
      <c r="P1036" s="31"/>
      <c r="Q1036" s="31"/>
      <c r="R1036" s="31"/>
      <c r="S1036" s="31"/>
      <c r="T1036" s="31"/>
      <c r="U1036" s="31"/>
      <c r="V1036" s="31"/>
    </row>
    <row r="1037" spans="6:22" x14ac:dyDescent="0.25">
      <c r="F1037" s="31"/>
      <c r="G1037" s="31"/>
      <c r="H1037" s="31"/>
      <c r="I1037" s="31"/>
      <c r="J1037" s="31"/>
      <c r="K1037" s="31"/>
      <c r="L1037" s="31"/>
      <c r="M1037" s="31"/>
      <c r="N1037" s="31"/>
      <c r="O1037" s="31"/>
      <c r="P1037" s="31"/>
      <c r="Q1037" s="31"/>
      <c r="R1037" s="31"/>
      <c r="S1037" s="31"/>
      <c r="T1037" s="31"/>
      <c r="U1037" s="31"/>
      <c r="V1037" s="31"/>
    </row>
    <row r="1038" spans="6:22" x14ac:dyDescent="0.25">
      <c r="F1038" s="31"/>
      <c r="G1038" s="31"/>
      <c r="H1038" s="31"/>
      <c r="I1038" s="31"/>
      <c r="J1038" s="31"/>
      <c r="K1038" s="31"/>
      <c r="L1038" s="31"/>
      <c r="M1038" s="31"/>
      <c r="N1038" s="31"/>
      <c r="O1038" s="31"/>
      <c r="P1038" s="31"/>
      <c r="Q1038" s="31"/>
      <c r="R1038" s="31"/>
      <c r="S1038" s="31"/>
      <c r="T1038" s="31"/>
      <c r="U1038" s="31"/>
      <c r="V1038" s="31"/>
    </row>
    <row r="1039" spans="6:22" x14ac:dyDescent="0.25">
      <c r="F1039" s="31"/>
      <c r="G1039" s="31"/>
      <c r="H1039" s="31"/>
      <c r="I1039" s="31"/>
      <c r="J1039" s="31"/>
      <c r="K1039" s="31"/>
      <c r="L1039" s="31"/>
      <c r="M1039" s="31"/>
      <c r="N1039" s="31"/>
      <c r="O1039" s="31"/>
      <c r="P1039" s="31"/>
      <c r="Q1039" s="31"/>
      <c r="R1039" s="31"/>
      <c r="S1039" s="31"/>
      <c r="T1039" s="31"/>
      <c r="U1039" s="31"/>
      <c r="V1039" s="31"/>
    </row>
    <row r="1040" spans="6:22" x14ac:dyDescent="0.25">
      <c r="F1040" s="31"/>
      <c r="G1040" s="31"/>
      <c r="H1040" s="31"/>
      <c r="I1040" s="31"/>
      <c r="J1040" s="31"/>
      <c r="K1040" s="31"/>
      <c r="L1040" s="31"/>
      <c r="M1040" s="31"/>
      <c r="N1040" s="31"/>
      <c r="O1040" s="31"/>
      <c r="P1040" s="31"/>
      <c r="Q1040" s="31"/>
      <c r="R1040" s="31"/>
      <c r="S1040" s="31"/>
      <c r="T1040" s="31"/>
      <c r="U1040" s="31"/>
      <c r="V1040" s="31"/>
    </row>
    <row r="1041" spans="6:22" x14ac:dyDescent="0.25">
      <c r="F1041" s="31"/>
      <c r="G1041" s="31"/>
      <c r="H1041" s="31"/>
      <c r="I1041" s="31"/>
      <c r="J1041" s="31"/>
      <c r="K1041" s="31"/>
      <c r="L1041" s="31"/>
      <c r="M1041" s="31"/>
      <c r="N1041" s="31"/>
      <c r="O1041" s="31"/>
      <c r="P1041" s="31"/>
      <c r="Q1041" s="31"/>
      <c r="R1041" s="31"/>
      <c r="S1041" s="31"/>
      <c r="T1041" s="31"/>
      <c r="U1041" s="31"/>
      <c r="V1041" s="31"/>
    </row>
    <row r="1042" spans="6:22" x14ac:dyDescent="0.25">
      <c r="F1042" s="31"/>
      <c r="G1042" s="31"/>
      <c r="H1042" s="31"/>
      <c r="I1042" s="31"/>
      <c r="J1042" s="31"/>
      <c r="K1042" s="31"/>
      <c r="L1042" s="31"/>
      <c r="M1042" s="31"/>
      <c r="N1042" s="31"/>
      <c r="O1042" s="31"/>
      <c r="P1042" s="31"/>
      <c r="Q1042" s="31"/>
      <c r="R1042" s="31"/>
      <c r="S1042" s="31"/>
      <c r="T1042" s="31"/>
      <c r="U1042" s="31"/>
      <c r="V1042" s="31"/>
    </row>
    <row r="1043" spans="6:22" x14ac:dyDescent="0.25">
      <c r="F1043" s="31"/>
      <c r="G1043" s="31"/>
      <c r="H1043" s="31"/>
      <c r="I1043" s="31"/>
      <c r="J1043" s="31"/>
      <c r="K1043" s="31"/>
      <c r="L1043" s="31"/>
      <c r="M1043" s="31"/>
      <c r="N1043" s="31"/>
      <c r="O1043" s="31"/>
      <c r="P1043" s="31"/>
      <c r="Q1043" s="31"/>
      <c r="R1043" s="31"/>
      <c r="S1043" s="31"/>
      <c r="T1043" s="31"/>
      <c r="U1043" s="31"/>
      <c r="V1043" s="31"/>
    </row>
    <row r="1044" spans="6:22" x14ac:dyDescent="0.25">
      <c r="F1044" s="31"/>
      <c r="G1044" s="31"/>
      <c r="H1044" s="31"/>
      <c r="I1044" s="31"/>
      <c r="J1044" s="31"/>
      <c r="K1044" s="31"/>
      <c r="L1044" s="31"/>
      <c r="M1044" s="31"/>
      <c r="N1044" s="31"/>
      <c r="O1044" s="31"/>
      <c r="P1044" s="31"/>
      <c r="Q1044" s="31"/>
      <c r="R1044" s="31"/>
      <c r="S1044" s="31"/>
      <c r="T1044" s="31"/>
      <c r="U1044" s="31"/>
      <c r="V1044" s="31"/>
    </row>
    <row r="1045" spans="6:22" x14ac:dyDescent="0.25">
      <c r="F1045" s="31"/>
      <c r="G1045" s="31"/>
      <c r="H1045" s="31"/>
      <c r="I1045" s="31"/>
      <c r="J1045" s="31"/>
      <c r="K1045" s="31"/>
      <c r="L1045" s="31"/>
      <c r="M1045" s="31"/>
      <c r="N1045" s="31"/>
      <c r="O1045" s="31"/>
      <c r="P1045" s="31"/>
      <c r="Q1045" s="31"/>
      <c r="R1045" s="31"/>
      <c r="S1045" s="31"/>
      <c r="T1045" s="31"/>
      <c r="U1045" s="31"/>
      <c r="V1045" s="31"/>
    </row>
    <row r="1046" spans="6:22" x14ac:dyDescent="0.25">
      <c r="F1046" s="31"/>
      <c r="G1046" s="31"/>
      <c r="H1046" s="31"/>
      <c r="I1046" s="31"/>
      <c r="J1046" s="31"/>
      <c r="K1046" s="31"/>
      <c r="L1046" s="31"/>
      <c r="M1046" s="31"/>
      <c r="N1046" s="31"/>
      <c r="O1046" s="31"/>
      <c r="P1046" s="31"/>
      <c r="Q1046" s="31"/>
      <c r="R1046" s="31"/>
      <c r="S1046" s="31"/>
      <c r="T1046" s="31"/>
      <c r="U1046" s="31"/>
      <c r="V1046" s="31"/>
    </row>
    <row r="1047" spans="6:22" x14ac:dyDescent="0.25">
      <c r="F1047" s="31"/>
      <c r="G1047" s="31"/>
      <c r="H1047" s="31"/>
      <c r="I1047" s="31"/>
      <c r="J1047" s="31"/>
      <c r="K1047" s="31"/>
      <c r="L1047" s="31"/>
      <c r="M1047" s="31"/>
      <c r="N1047" s="31"/>
      <c r="O1047" s="31"/>
      <c r="P1047" s="31"/>
      <c r="Q1047" s="31"/>
      <c r="R1047" s="31"/>
      <c r="S1047" s="31"/>
      <c r="T1047" s="31"/>
      <c r="U1047" s="31"/>
      <c r="V1047" s="31"/>
    </row>
    <row r="1048" spans="6:22" x14ac:dyDescent="0.25">
      <c r="F1048" s="31"/>
      <c r="G1048" s="31"/>
      <c r="H1048" s="31"/>
      <c r="I1048" s="31"/>
      <c r="J1048" s="31"/>
      <c r="K1048" s="31"/>
      <c r="L1048" s="31"/>
      <c r="M1048" s="31"/>
      <c r="N1048" s="31"/>
      <c r="O1048" s="31"/>
      <c r="P1048" s="31"/>
      <c r="Q1048" s="31"/>
      <c r="R1048" s="31"/>
      <c r="S1048" s="31"/>
      <c r="T1048" s="31"/>
      <c r="U1048" s="31"/>
      <c r="V1048" s="31"/>
    </row>
    <row r="1049" spans="6:22" x14ac:dyDescent="0.25">
      <c r="F1049" s="31"/>
      <c r="G1049" s="31"/>
      <c r="H1049" s="31"/>
      <c r="I1049" s="31"/>
      <c r="J1049" s="31"/>
      <c r="K1049" s="31"/>
      <c r="L1049" s="31"/>
      <c r="M1049" s="31"/>
      <c r="N1049" s="31"/>
      <c r="O1049" s="31"/>
      <c r="P1049" s="31"/>
      <c r="Q1049" s="31"/>
      <c r="R1049" s="31"/>
      <c r="S1049" s="31"/>
      <c r="T1049" s="31"/>
      <c r="U1049" s="31"/>
      <c r="V1049" s="31"/>
    </row>
    <row r="1050" spans="6:22" x14ac:dyDescent="0.25">
      <c r="F1050" s="31"/>
      <c r="G1050" s="31"/>
      <c r="H1050" s="31"/>
      <c r="I1050" s="31"/>
      <c r="J1050" s="31"/>
      <c r="K1050" s="31"/>
      <c r="L1050" s="31"/>
      <c r="M1050" s="31"/>
      <c r="N1050" s="31"/>
      <c r="O1050" s="31"/>
      <c r="P1050" s="31"/>
      <c r="Q1050" s="31"/>
      <c r="R1050" s="31"/>
      <c r="S1050" s="31"/>
      <c r="T1050" s="31"/>
      <c r="U1050" s="31"/>
      <c r="V1050" s="31"/>
    </row>
    <row r="1051" spans="6:22" x14ac:dyDescent="0.25">
      <c r="F1051" s="31"/>
      <c r="G1051" s="31"/>
      <c r="H1051" s="31"/>
      <c r="I1051" s="31"/>
      <c r="J1051" s="31"/>
      <c r="K1051" s="31"/>
      <c r="L1051" s="31"/>
      <c r="M1051" s="31"/>
      <c r="N1051" s="31"/>
      <c r="O1051" s="31"/>
      <c r="P1051" s="31"/>
      <c r="Q1051" s="31"/>
      <c r="R1051" s="31"/>
      <c r="S1051" s="31"/>
      <c r="T1051" s="31"/>
      <c r="U1051" s="31"/>
      <c r="V1051" s="31"/>
    </row>
    <row r="1052" spans="6:22" x14ac:dyDescent="0.25">
      <c r="F1052" s="31"/>
      <c r="G1052" s="31"/>
      <c r="H1052" s="31"/>
      <c r="I1052" s="31"/>
      <c r="J1052" s="31"/>
      <c r="K1052" s="31"/>
      <c r="L1052" s="31"/>
      <c r="M1052" s="31"/>
      <c r="N1052" s="31"/>
      <c r="O1052" s="31"/>
      <c r="P1052" s="31"/>
      <c r="Q1052" s="31"/>
      <c r="R1052" s="31"/>
      <c r="S1052" s="31"/>
      <c r="T1052" s="31"/>
      <c r="U1052" s="31"/>
      <c r="V1052" s="31"/>
    </row>
    <row r="1053" spans="6:22" x14ac:dyDescent="0.25">
      <c r="F1053" s="31"/>
      <c r="G1053" s="31"/>
      <c r="H1053" s="31"/>
      <c r="I1053" s="31"/>
      <c r="J1053" s="31"/>
      <c r="K1053" s="31"/>
      <c r="L1053" s="31"/>
      <c r="M1053" s="31"/>
      <c r="N1053" s="31"/>
      <c r="O1053" s="31"/>
      <c r="P1053" s="31"/>
      <c r="Q1053" s="31"/>
      <c r="R1053" s="31"/>
      <c r="S1053" s="31"/>
      <c r="T1053" s="31"/>
      <c r="U1053" s="31"/>
      <c r="V1053" s="31"/>
    </row>
    <row r="1054" spans="6:22" x14ac:dyDescent="0.25">
      <c r="F1054" s="31"/>
      <c r="G1054" s="31"/>
      <c r="H1054" s="31"/>
      <c r="I1054" s="31"/>
      <c r="J1054" s="31"/>
      <c r="K1054" s="31"/>
      <c r="L1054" s="31"/>
      <c r="M1054" s="31"/>
      <c r="N1054" s="31"/>
      <c r="O1054" s="31"/>
      <c r="P1054" s="31"/>
      <c r="Q1054" s="31"/>
      <c r="R1054" s="31"/>
      <c r="S1054" s="31"/>
      <c r="T1054" s="31"/>
      <c r="U1054" s="31"/>
      <c r="V1054" s="31"/>
    </row>
    <row r="1055" spans="6:22" x14ac:dyDescent="0.25">
      <c r="F1055" s="31"/>
      <c r="G1055" s="31"/>
      <c r="H1055" s="31"/>
      <c r="I1055" s="31"/>
      <c r="J1055" s="31"/>
      <c r="K1055" s="31"/>
      <c r="L1055" s="31"/>
      <c r="M1055" s="31"/>
      <c r="N1055" s="31"/>
      <c r="O1055" s="31"/>
      <c r="P1055" s="31"/>
      <c r="Q1055" s="31"/>
      <c r="R1055" s="31"/>
      <c r="S1055" s="31"/>
      <c r="T1055" s="31"/>
      <c r="U1055" s="31"/>
      <c r="V1055" s="31"/>
    </row>
    <row r="1056" spans="6:22" x14ac:dyDescent="0.25">
      <c r="F1056" s="31"/>
      <c r="G1056" s="31"/>
      <c r="H1056" s="31"/>
      <c r="I1056" s="31"/>
      <c r="J1056" s="31"/>
      <c r="K1056" s="31"/>
      <c r="L1056" s="31"/>
      <c r="M1056" s="31"/>
      <c r="N1056" s="31"/>
      <c r="O1056" s="31"/>
      <c r="P1056" s="31"/>
      <c r="Q1056" s="31"/>
      <c r="R1056" s="31"/>
      <c r="S1056" s="31"/>
      <c r="T1056" s="31"/>
      <c r="U1056" s="31"/>
      <c r="V1056" s="31"/>
    </row>
    <row r="1057" spans="6:22" x14ac:dyDescent="0.25">
      <c r="F1057" s="31"/>
      <c r="G1057" s="31"/>
      <c r="H1057" s="31"/>
      <c r="I1057" s="31"/>
      <c r="J1057" s="31"/>
      <c r="K1057" s="31"/>
      <c r="L1057" s="31"/>
      <c r="M1057" s="31"/>
      <c r="N1057" s="31"/>
      <c r="O1057" s="31"/>
      <c r="P1057" s="31"/>
      <c r="Q1057" s="31"/>
      <c r="R1057" s="31"/>
      <c r="S1057" s="31"/>
      <c r="T1057" s="31"/>
      <c r="U1057" s="31"/>
      <c r="V1057" s="31"/>
    </row>
    <row r="1058" spans="6:22" x14ac:dyDescent="0.25">
      <c r="F1058" s="31"/>
      <c r="G1058" s="31"/>
      <c r="H1058" s="31"/>
      <c r="I1058" s="31"/>
      <c r="J1058" s="31"/>
      <c r="K1058" s="31"/>
      <c r="L1058" s="31"/>
      <c r="M1058" s="31"/>
      <c r="N1058" s="31"/>
      <c r="O1058" s="31"/>
      <c r="P1058" s="31"/>
      <c r="Q1058" s="31"/>
      <c r="R1058" s="31"/>
      <c r="S1058" s="31"/>
      <c r="T1058" s="31"/>
      <c r="U1058" s="31"/>
      <c r="V1058" s="31"/>
    </row>
    <row r="1059" spans="6:22" x14ac:dyDescent="0.25">
      <c r="F1059" s="31"/>
      <c r="G1059" s="31"/>
      <c r="H1059" s="31"/>
      <c r="I1059" s="31"/>
      <c r="J1059" s="31"/>
      <c r="K1059" s="31"/>
      <c r="L1059" s="31"/>
      <c r="M1059" s="31"/>
      <c r="N1059" s="31"/>
      <c r="O1059" s="31"/>
      <c r="P1059" s="31"/>
      <c r="Q1059" s="31"/>
      <c r="R1059" s="31"/>
      <c r="S1059" s="31"/>
      <c r="T1059" s="31"/>
      <c r="U1059" s="31"/>
      <c r="V1059" s="31"/>
    </row>
    <row r="1060" spans="6:22" x14ac:dyDescent="0.25">
      <c r="F1060" s="31"/>
      <c r="G1060" s="31"/>
      <c r="H1060" s="31"/>
      <c r="I1060" s="31"/>
      <c r="J1060" s="31"/>
      <c r="K1060" s="31"/>
      <c r="L1060" s="31"/>
      <c r="M1060" s="31"/>
      <c r="N1060" s="31"/>
      <c r="O1060" s="31"/>
      <c r="P1060" s="31"/>
      <c r="Q1060" s="31"/>
      <c r="R1060" s="31"/>
      <c r="S1060" s="31"/>
      <c r="T1060" s="31"/>
      <c r="U1060" s="31"/>
      <c r="V1060" s="31"/>
    </row>
    <row r="1061" spans="6:22" x14ac:dyDescent="0.25">
      <c r="F1061" s="31"/>
      <c r="G1061" s="31"/>
      <c r="H1061" s="31"/>
      <c r="I1061" s="31"/>
      <c r="J1061" s="31"/>
      <c r="K1061" s="31"/>
      <c r="L1061" s="31"/>
      <c r="M1061" s="31"/>
      <c r="N1061" s="31"/>
      <c r="O1061" s="31"/>
      <c r="P1061" s="31"/>
      <c r="Q1061" s="31"/>
      <c r="R1061" s="31"/>
      <c r="S1061" s="31"/>
      <c r="T1061" s="31"/>
      <c r="U1061" s="31"/>
      <c r="V1061" s="31"/>
    </row>
    <row r="1062" spans="6:22" x14ac:dyDescent="0.25">
      <c r="F1062" s="31"/>
      <c r="G1062" s="31"/>
      <c r="H1062" s="31"/>
      <c r="I1062" s="31"/>
      <c r="J1062" s="31"/>
      <c r="K1062" s="31"/>
      <c r="L1062" s="31"/>
      <c r="M1062" s="31"/>
      <c r="N1062" s="31"/>
      <c r="O1062" s="31"/>
      <c r="P1062" s="31"/>
      <c r="Q1062" s="31"/>
      <c r="R1062" s="31"/>
      <c r="S1062" s="31"/>
      <c r="T1062" s="31"/>
      <c r="U1062" s="31"/>
      <c r="V1062" s="31"/>
    </row>
    <row r="1063" spans="6:22" x14ac:dyDescent="0.25">
      <c r="F1063" s="31"/>
      <c r="G1063" s="31"/>
      <c r="H1063" s="31"/>
      <c r="I1063" s="31"/>
      <c r="J1063" s="31"/>
      <c r="K1063" s="31"/>
      <c r="L1063" s="31"/>
      <c r="M1063" s="31"/>
      <c r="N1063" s="31"/>
      <c r="O1063" s="31"/>
      <c r="P1063" s="31"/>
      <c r="Q1063" s="31"/>
      <c r="R1063" s="31"/>
      <c r="S1063" s="31"/>
      <c r="T1063" s="31"/>
      <c r="U1063" s="31"/>
      <c r="V1063" s="31"/>
    </row>
    <row r="1064" spans="6:22" x14ac:dyDescent="0.25">
      <c r="F1064" s="31"/>
      <c r="G1064" s="31"/>
      <c r="H1064" s="31"/>
      <c r="I1064" s="31"/>
      <c r="J1064" s="31"/>
      <c r="K1064" s="31"/>
      <c r="L1064" s="31"/>
      <c r="M1064" s="31"/>
      <c r="N1064" s="31"/>
      <c r="O1064" s="31"/>
      <c r="P1064" s="31"/>
      <c r="Q1064" s="31"/>
      <c r="R1064" s="31"/>
      <c r="S1064" s="31"/>
      <c r="T1064" s="31"/>
      <c r="U1064" s="31"/>
      <c r="V1064" s="31"/>
    </row>
    <row r="1065" spans="6:22" x14ac:dyDescent="0.25">
      <c r="F1065" s="31"/>
      <c r="G1065" s="31"/>
      <c r="H1065" s="31"/>
      <c r="I1065" s="31"/>
      <c r="J1065" s="31"/>
      <c r="K1065" s="31"/>
      <c r="L1065" s="31"/>
      <c r="M1065" s="31"/>
      <c r="N1065" s="31"/>
      <c r="O1065" s="31"/>
      <c r="P1065" s="31"/>
      <c r="Q1065" s="31"/>
      <c r="R1065" s="31"/>
      <c r="S1065" s="31"/>
      <c r="T1065" s="31"/>
      <c r="U1065" s="31"/>
      <c r="V1065" s="31"/>
    </row>
    <row r="1066" spans="6:22" x14ac:dyDescent="0.25">
      <c r="F1066" s="31"/>
      <c r="G1066" s="31"/>
      <c r="H1066" s="31"/>
      <c r="I1066" s="31"/>
      <c r="J1066" s="31"/>
      <c r="K1066" s="31"/>
      <c r="L1066" s="31"/>
      <c r="M1066" s="31"/>
      <c r="N1066" s="31"/>
      <c r="O1066" s="31"/>
      <c r="P1066" s="31"/>
      <c r="Q1066" s="31"/>
      <c r="R1066" s="31"/>
      <c r="S1066" s="31"/>
      <c r="T1066" s="31"/>
      <c r="U1066" s="31"/>
      <c r="V1066" s="31"/>
    </row>
    <row r="1067" spans="6:22" x14ac:dyDescent="0.25">
      <c r="F1067" s="31"/>
      <c r="G1067" s="31"/>
      <c r="H1067" s="31"/>
      <c r="I1067" s="31"/>
      <c r="J1067" s="31"/>
      <c r="K1067" s="31"/>
      <c r="L1067" s="31"/>
      <c r="M1067" s="31"/>
      <c r="N1067" s="31"/>
      <c r="O1067" s="31"/>
      <c r="P1067" s="31"/>
      <c r="Q1067" s="31"/>
      <c r="R1067" s="31"/>
      <c r="S1067" s="31"/>
      <c r="T1067" s="31"/>
      <c r="U1067" s="31"/>
      <c r="V1067" s="31"/>
    </row>
    <row r="1068" spans="6:22" x14ac:dyDescent="0.25">
      <c r="F1068" s="31"/>
      <c r="G1068" s="31"/>
      <c r="H1068" s="31"/>
      <c r="I1068" s="31"/>
      <c r="J1068" s="31"/>
      <c r="K1068" s="31"/>
      <c r="L1068" s="31"/>
      <c r="M1068" s="31"/>
      <c r="N1068" s="31"/>
      <c r="O1068" s="31"/>
      <c r="P1068" s="31"/>
      <c r="Q1068" s="31"/>
      <c r="R1068" s="31"/>
      <c r="S1068" s="31"/>
      <c r="T1068" s="31"/>
      <c r="U1068" s="31"/>
      <c r="V1068" s="31"/>
    </row>
    <row r="1069" spans="6:22" x14ac:dyDescent="0.25">
      <c r="F1069" s="31"/>
      <c r="G1069" s="31"/>
      <c r="H1069" s="31"/>
      <c r="I1069" s="31"/>
      <c r="J1069" s="31"/>
      <c r="K1069" s="31"/>
      <c r="L1069" s="31"/>
      <c r="M1069" s="31"/>
      <c r="N1069" s="31"/>
      <c r="O1069" s="31"/>
      <c r="P1069" s="31"/>
      <c r="Q1069" s="31"/>
      <c r="R1069" s="31"/>
      <c r="S1069" s="31"/>
      <c r="T1069" s="31"/>
      <c r="U1069" s="31"/>
      <c r="V1069" s="31"/>
    </row>
    <row r="1070" spans="6:22" x14ac:dyDescent="0.25">
      <c r="F1070" s="31"/>
      <c r="G1070" s="31"/>
      <c r="H1070" s="31"/>
      <c r="I1070" s="31"/>
      <c r="J1070" s="31"/>
      <c r="K1070" s="31"/>
      <c r="L1070" s="31"/>
      <c r="M1070" s="31"/>
      <c r="N1070" s="31"/>
      <c r="O1070" s="31"/>
      <c r="P1070" s="31"/>
      <c r="Q1070" s="31"/>
      <c r="R1070" s="31"/>
      <c r="S1070" s="31"/>
      <c r="T1070" s="31"/>
      <c r="U1070" s="31"/>
      <c r="V1070" s="31"/>
    </row>
    <row r="1071" spans="6:22" x14ac:dyDescent="0.25">
      <c r="F1071" s="31"/>
      <c r="G1071" s="31"/>
      <c r="H1071" s="31"/>
      <c r="I1071" s="31"/>
      <c r="J1071" s="31"/>
      <c r="K1071" s="31"/>
      <c r="L1071" s="31"/>
      <c r="M1071" s="31"/>
      <c r="N1071" s="31"/>
      <c r="O1071" s="31"/>
      <c r="P1071" s="31"/>
      <c r="Q1071" s="31"/>
      <c r="R1071" s="31"/>
      <c r="S1071" s="31"/>
      <c r="T1071" s="31"/>
      <c r="U1071" s="31"/>
      <c r="V1071" s="31"/>
    </row>
    <row r="1072" spans="6:22" x14ac:dyDescent="0.25">
      <c r="F1072" s="31"/>
      <c r="G1072" s="31"/>
      <c r="H1072" s="31"/>
      <c r="I1072" s="31"/>
      <c r="J1072" s="31"/>
      <c r="K1072" s="31"/>
      <c r="L1072" s="31"/>
      <c r="M1072" s="31"/>
      <c r="N1072" s="31"/>
      <c r="O1072" s="31"/>
      <c r="P1072" s="31"/>
      <c r="Q1072" s="31"/>
      <c r="R1072" s="31"/>
      <c r="S1072" s="31"/>
      <c r="T1072" s="31"/>
      <c r="U1072" s="31"/>
      <c r="V1072" s="31"/>
    </row>
    <row r="1073" spans="6:22" x14ac:dyDescent="0.25">
      <c r="F1073" s="31"/>
      <c r="G1073" s="31"/>
      <c r="H1073" s="31"/>
      <c r="I1073" s="31"/>
      <c r="J1073" s="31"/>
      <c r="K1073" s="31"/>
      <c r="L1073" s="31"/>
      <c r="M1073" s="31"/>
      <c r="N1073" s="31"/>
      <c r="O1073" s="31"/>
      <c r="P1073" s="31"/>
      <c r="Q1073" s="31"/>
      <c r="R1073" s="31"/>
      <c r="S1073" s="31"/>
      <c r="T1073" s="31"/>
      <c r="U1073" s="31"/>
      <c r="V1073" s="31"/>
    </row>
    <row r="1074" spans="6:22" x14ac:dyDescent="0.25">
      <c r="F1074" s="31"/>
      <c r="G1074" s="31"/>
      <c r="H1074" s="31"/>
      <c r="I1074" s="31"/>
      <c r="J1074" s="31"/>
      <c r="K1074" s="31"/>
      <c r="L1074" s="31"/>
      <c r="M1074" s="31"/>
      <c r="N1074" s="31"/>
      <c r="O1074" s="31"/>
      <c r="P1074" s="31"/>
      <c r="Q1074" s="31"/>
      <c r="R1074" s="31"/>
      <c r="S1074" s="31"/>
      <c r="T1074" s="31"/>
      <c r="U1074" s="31"/>
      <c r="V1074" s="31"/>
    </row>
    <row r="1075" spans="6:22" x14ac:dyDescent="0.25">
      <c r="F1075" s="31"/>
      <c r="G1075" s="31"/>
      <c r="H1075" s="31"/>
      <c r="I1075" s="31"/>
      <c r="J1075" s="31"/>
      <c r="K1075" s="31"/>
      <c r="L1075" s="31"/>
      <c r="M1075" s="31"/>
      <c r="N1075" s="31"/>
      <c r="O1075" s="31"/>
      <c r="P1075" s="31"/>
      <c r="Q1075" s="31"/>
      <c r="R1075" s="31"/>
      <c r="S1075" s="31"/>
      <c r="T1075" s="31"/>
      <c r="U1075" s="31"/>
      <c r="V1075" s="31"/>
    </row>
    <row r="1076" spans="6:22" x14ac:dyDescent="0.25">
      <c r="F1076" s="31"/>
      <c r="G1076" s="31"/>
      <c r="H1076" s="31"/>
      <c r="I1076" s="31"/>
      <c r="J1076" s="31"/>
      <c r="K1076" s="31"/>
      <c r="L1076" s="31"/>
      <c r="M1076" s="31"/>
      <c r="N1076" s="31"/>
      <c r="O1076" s="31"/>
      <c r="P1076" s="31"/>
      <c r="Q1076" s="31"/>
      <c r="R1076" s="31"/>
      <c r="S1076" s="31"/>
      <c r="T1076" s="31"/>
      <c r="U1076" s="31"/>
      <c r="V1076" s="31"/>
    </row>
    <row r="1077" spans="6:22" x14ac:dyDescent="0.25">
      <c r="F1077" s="31"/>
      <c r="G1077" s="31"/>
      <c r="H1077" s="31"/>
      <c r="I1077" s="31"/>
      <c r="J1077" s="31"/>
      <c r="K1077" s="31"/>
      <c r="L1077" s="31"/>
      <c r="M1077" s="31"/>
      <c r="N1077" s="31"/>
      <c r="O1077" s="31"/>
      <c r="P1077" s="31"/>
      <c r="Q1077" s="31"/>
      <c r="R1077" s="31"/>
      <c r="S1077" s="31"/>
      <c r="T1077" s="31"/>
      <c r="U1077" s="31"/>
      <c r="V1077" s="31"/>
    </row>
    <row r="1078" spans="6:22" x14ac:dyDescent="0.25">
      <c r="F1078" s="31"/>
      <c r="G1078" s="31"/>
      <c r="H1078" s="31"/>
      <c r="I1078" s="31"/>
      <c r="J1078" s="31"/>
      <c r="K1078" s="31"/>
      <c r="L1078" s="31"/>
      <c r="M1078" s="31"/>
      <c r="N1078" s="31"/>
      <c r="O1078" s="31"/>
      <c r="P1078" s="31"/>
      <c r="Q1078" s="31"/>
      <c r="R1078" s="31"/>
      <c r="S1078" s="31"/>
      <c r="T1078" s="31"/>
      <c r="U1078" s="31"/>
      <c r="V1078" s="31"/>
    </row>
    <row r="1079" spans="6:22" x14ac:dyDescent="0.25">
      <c r="F1079" s="31"/>
      <c r="G1079" s="31"/>
      <c r="H1079" s="31"/>
      <c r="I1079" s="31"/>
      <c r="J1079" s="31"/>
      <c r="K1079" s="31"/>
      <c r="L1079" s="31"/>
      <c r="M1079" s="31"/>
      <c r="N1079" s="31"/>
      <c r="O1079" s="31"/>
      <c r="P1079" s="31"/>
      <c r="Q1079" s="31"/>
      <c r="R1079" s="31"/>
      <c r="S1079" s="31"/>
      <c r="T1079" s="31"/>
      <c r="U1079" s="31"/>
      <c r="V1079" s="31"/>
    </row>
    <row r="1080" spans="6:22" x14ac:dyDescent="0.25">
      <c r="F1080" s="31"/>
      <c r="G1080" s="31"/>
      <c r="H1080" s="31"/>
      <c r="I1080" s="31"/>
      <c r="J1080" s="31"/>
      <c r="K1080" s="31"/>
      <c r="L1080" s="31"/>
      <c r="M1080" s="31"/>
      <c r="N1080" s="31"/>
      <c r="O1080" s="31"/>
      <c r="P1080" s="31"/>
      <c r="Q1080" s="31"/>
      <c r="R1080" s="31"/>
      <c r="S1080" s="31"/>
      <c r="T1080" s="31"/>
      <c r="U1080" s="31"/>
      <c r="V1080" s="31"/>
    </row>
    <row r="1081" spans="6:22" x14ac:dyDescent="0.25">
      <c r="F1081" s="31"/>
      <c r="G1081" s="31"/>
      <c r="H1081" s="31"/>
      <c r="I1081" s="31"/>
      <c r="J1081" s="31"/>
      <c r="K1081" s="31"/>
      <c r="L1081" s="31"/>
      <c r="M1081" s="31"/>
      <c r="N1081" s="31"/>
      <c r="O1081" s="31"/>
      <c r="P1081" s="31"/>
      <c r="Q1081" s="31"/>
      <c r="R1081" s="31"/>
      <c r="S1081" s="31"/>
      <c r="T1081" s="31"/>
      <c r="U1081" s="31"/>
      <c r="V1081" s="31"/>
    </row>
    <row r="1082" spans="6:22" x14ac:dyDescent="0.25">
      <c r="F1082" s="31"/>
      <c r="G1082" s="31"/>
      <c r="H1082" s="31"/>
      <c r="I1082" s="31"/>
      <c r="J1082" s="31"/>
      <c r="K1082" s="31"/>
      <c r="L1082" s="31"/>
      <c r="M1082" s="31"/>
      <c r="N1082" s="31"/>
      <c r="O1082" s="31"/>
      <c r="P1082" s="31"/>
      <c r="Q1082" s="31"/>
      <c r="R1082" s="31"/>
      <c r="S1082" s="31"/>
      <c r="T1082" s="31"/>
      <c r="U1082" s="31"/>
      <c r="V1082" s="31"/>
    </row>
    <row r="1083" spans="6:22" x14ac:dyDescent="0.25">
      <c r="F1083" s="31"/>
      <c r="G1083" s="31"/>
      <c r="H1083" s="31"/>
      <c r="I1083" s="31"/>
      <c r="J1083" s="31"/>
      <c r="K1083" s="31"/>
      <c r="L1083" s="31"/>
      <c r="M1083" s="31"/>
      <c r="N1083" s="31"/>
      <c r="O1083" s="31"/>
      <c r="P1083" s="31"/>
      <c r="Q1083" s="31"/>
      <c r="R1083" s="31"/>
      <c r="S1083" s="31"/>
      <c r="T1083" s="31"/>
      <c r="U1083" s="31"/>
      <c r="V1083" s="31"/>
    </row>
    <row r="1084" spans="6:22" x14ac:dyDescent="0.25">
      <c r="F1084" s="31"/>
      <c r="G1084" s="31"/>
      <c r="H1084" s="31"/>
      <c r="I1084" s="31"/>
      <c r="J1084" s="31"/>
      <c r="K1084" s="31"/>
      <c r="L1084" s="31"/>
      <c r="M1084" s="31"/>
      <c r="N1084" s="31"/>
      <c r="O1084" s="31"/>
      <c r="P1084" s="31"/>
      <c r="Q1084" s="31"/>
      <c r="R1084" s="31"/>
      <c r="S1084" s="31"/>
      <c r="T1084" s="31"/>
      <c r="U1084" s="31"/>
      <c r="V1084" s="31"/>
    </row>
    <row r="1085" spans="6:22" x14ac:dyDescent="0.25">
      <c r="F1085" s="31"/>
      <c r="G1085" s="31"/>
      <c r="H1085" s="31"/>
      <c r="I1085" s="31"/>
      <c r="J1085" s="31"/>
      <c r="K1085" s="31"/>
      <c r="L1085" s="31"/>
      <c r="M1085" s="31"/>
      <c r="N1085" s="31"/>
      <c r="O1085" s="31"/>
      <c r="P1085" s="31"/>
      <c r="Q1085" s="31"/>
      <c r="R1085" s="31"/>
      <c r="S1085" s="31"/>
      <c r="T1085" s="31"/>
      <c r="U1085" s="31"/>
      <c r="V1085" s="31"/>
    </row>
    <row r="1086" spans="6:22" x14ac:dyDescent="0.25">
      <c r="F1086" s="31"/>
      <c r="G1086" s="31"/>
      <c r="H1086" s="31"/>
      <c r="I1086" s="31"/>
      <c r="J1086" s="31"/>
      <c r="K1086" s="31"/>
      <c r="L1086" s="31"/>
      <c r="M1086" s="31"/>
      <c r="N1086" s="31"/>
      <c r="O1086" s="31"/>
      <c r="P1086" s="31"/>
      <c r="Q1086" s="31"/>
      <c r="R1086" s="31"/>
      <c r="S1086" s="31"/>
      <c r="T1086" s="31"/>
      <c r="U1086" s="31"/>
      <c r="V1086" s="31"/>
    </row>
    <row r="1087" spans="6:22" x14ac:dyDescent="0.25">
      <c r="F1087" s="31"/>
      <c r="G1087" s="31"/>
      <c r="H1087" s="31"/>
      <c r="I1087" s="31"/>
      <c r="J1087" s="31"/>
      <c r="K1087" s="31"/>
      <c r="L1087" s="31"/>
      <c r="M1087" s="31"/>
      <c r="N1087" s="31"/>
      <c r="O1087" s="31"/>
      <c r="P1087" s="31"/>
      <c r="Q1087" s="31"/>
      <c r="R1087" s="31"/>
      <c r="S1087" s="31"/>
      <c r="T1087" s="31"/>
      <c r="U1087" s="31"/>
      <c r="V1087" s="31"/>
    </row>
    <row r="1088" spans="6:22" x14ac:dyDescent="0.25">
      <c r="F1088" s="31"/>
      <c r="G1088" s="31"/>
      <c r="H1088" s="31"/>
      <c r="I1088" s="31"/>
      <c r="J1088" s="31"/>
      <c r="K1088" s="31"/>
      <c r="L1088" s="31"/>
      <c r="M1088" s="31"/>
      <c r="N1088" s="31"/>
      <c r="O1088" s="31"/>
      <c r="P1088" s="31"/>
      <c r="Q1088" s="31"/>
      <c r="R1088" s="31"/>
      <c r="S1088" s="31"/>
      <c r="T1088" s="31"/>
      <c r="U1088" s="31"/>
      <c r="V1088" s="31"/>
    </row>
    <row r="1089" spans="6:22" x14ac:dyDescent="0.25">
      <c r="F1089" s="31"/>
      <c r="G1089" s="31"/>
      <c r="H1089" s="31"/>
      <c r="I1089" s="31"/>
      <c r="J1089" s="31"/>
      <c r="K1089" s="31"/>
      <c r="L1089" s="31"/>
      <c r="M1089" s="31"/>
      <c r="N1089" s="31"/>
      <c r="O1089" s="31"/>
      <c r="P1089" s="31"/>
      <c r="Q1089" s="31"/>
      <c r="R1089" s="31"/>
      <c r="S1089" s="31"/>
      <c r="T1089" s="31"/>
      <c r="U1089" s="31"/>
      <c r="V1089" s="31"/>
    </row>
    <row r="1090" spans="6:22" x14ac:dyDescent="0.25">
      <c r="F1090" s="31"/>
      <c r="G1090" s="31"/>
      <c r="H1090" s="31"/>
      <c r="I1090" s="31"/>
      <c r="J1090" s="31"/>
      <c r="K1090" s="31"/>
      <c r="L1090" s="31"/>
      <c r="M1090" s="31"/>
      <c r="N1090" s="31"/>
      <c r="O1090" s="31"/>
      <c r="P1090" s="31"/>
      <c r="Q1090" s="31"/>
      <c r="R1090" s="31"/>
      <c r="S1090" s="31"/>
      <c r="T1090" s="31"/>
      <c r="U1090" s="31"/>
      <c r="V1090" s="31"/>
    </row>
    <row r="1091" spans="6:22" x14ac:dyDescent="0.25">
      <c r="F1091" s="31"/>
      <c r="G1091" s="31"/>
      <c r="H1091" s="31"/>
      <c r="I1091" s="31"/>
      <c r="J1091" s="31"/>
      <c r="K1091" s="31"/>
      <c r="L1091" s="31"/>
      <c r="M1091" s="31"/>
      <c r="N1091" s="31"/>
      <c r="O1091" s="31"/>
      <c r="P1091" s="31"/>
      <c r="Q1091" s="31"/>
      <c r="R1091" s="31"/>
      <c r="S1091" s="31"/>
      <c r="T1091" s="31"/>
      <c r="U1091" s="31"/>
      <c r="V1091" s="31"/>
    </row>
    <row r="1092" spans="6:22" x14ac:dyDescent="0.25">
      <c r="F1092" s="31"/>
      <c r="G1092" s="31"/>
      <c r="H1092" s="31"/>
      <c r="I1092" s="31"/>
      <c r="J1092" s="31"/>
      <c r="K1092" s="31"/>
      <c r="L1092" s="31"/>
      <c r="M1092" s="31"/>
      <c r="N1092" s="31"/>
      <c r="O1092" s="31"/>
      <c r="P1092" s="31"/>
      <c r="Q1092" s="31"/>
      <c r="R1092" s="31"/>
      <c r="S1092" s="31"/>
      <c r="T1092" s="31"/>
      <c r="U1092" s="31"/>
      <c r="V1092" s="31"/>
    </row>
    <row r="1093" spans="6:22" x14ac:dyDescent="0.25">
      <c r="F1093" s="31"/>
      <c r="G1093" s="31"/>
      <c r="H1093" s="31"/>
      <c r="I1093" s="31"/>
      <c r="J1093" s="31"/>
      <c r="K1093" s="31"/>
      <c r="L1093" s="31"/>
      <c r="M1093" s="31"/>
      <c r="N1093" s="31"/>
      <c r="O1093" s="31"/>
      <c r="P1093" s="31"/>
      <c r="Q1093" s="31"/>
      <c r="R1093" s="31"/>
      <c r="S1093" s="31"/>
      <c r="T1093" s="31"/>
      <c r="U1093" s="31"/>
      <c r="V1093" s="31"/>
    </row>
    <row r="1094" spans="6:22" x14ac:dyDescent="0.25">
      <c r="F1094" s="31"/>
      <c r="G1094" s="31"/>
      <c r="H1094" s="31"/>
      <c r="I1094" s="31"/>
      <c r="J1094" s="31"/>
      <c r="K1094" s="31"/>
      <c r="L1094" s="31"/>
      <c r="M1094" s="31"/>
      <c r="N1094" s="31"/>
      <c r="O1094" s="31"/>
      <c r="P1094" s="31"/>
      <c r="Q1094" s="31"/>
      <c r="R1094" s="31"/>
      <c r="S1094" s="31"/>
      <c r="T1094" s="31"/>
      <c r="U1094" s="31"/>
      <c r="V1094" s="31"/>
    </row>
    <row r="1095" spans="6:22" x14ac:dyDescent="0.25">
      <c r="F1095" s="31"/>
      <c r="G1095" s="31"/>
      <c r="H1095" s="31"/>
      <c r="I1095" s="31"/>
      <c r="J1095" s="31"/>
      <c r="K1095" s="31"/>
      <c r="L1095" s="31"/>
      <c r="M1095" s="31"/>
      <c r="N1095" s="31"/>
      <c r="O1095" s="31"/>
      <c r="P1095" s="31"/>
      <c r="Q1095" s="31"/>
      <c r="R1095" s="31"/>
      <c r="S1095" s="31"/>
      <c r="T1095" s="31"/>
      <c r="U1095" s="31"/>
      <c r="V1095" s="31"/>
    </row>
    <row r="1096" spans="6:22" x14ac:dyDescent="0.25">
      <c r="F1096" s="31"/>
      <c r="G1096" s="31"/>
      <c r="H1096" s="31"/>
      <c r="I1096" s="31"/>
      <c r="J1096" s="31"/>
      <c r="K1096" s="31"/>
      <c r="L1096" s="31"/>
      <c r="M1096" s="31"/>
      <c r="N1096" s="31"/>
      <c r="O1096" s="31"/>
      <c r="P1096" s="31"/>
      <c r="Q1096" s="31"/>
      <c r="R1096" s="31"/>
      <c r="S1096" s="31"/>
      <c r="T1096" s="31"/>
      <c r="U1096" s="31"/>
      <c r="V1096" s="31"/>
    </row>
    <row r="1097" spans="6:22" x14ac:dyDescent="0.25">
      <c r="F1097" s="31"/>
      <c r="G1097" s="31"/>
      <c r="H1097" s="31"/>
      <c r="I1097" s="31"/>
      <c r="J1097" s="31"/>
      <c r="K1097" s="31"/>
      <c r="L1097" s="31"/>
      <c r="M1097" s="31"/>
      <c r="N1097" s="31"/>
      <c r="O1097" s="31"/>
      <c r="P1097" s="31"/>
      <c r="Q1097" s="31"/>
      <c r="R1097" s="31"/>
      <c r="S1097" s="31"/>
      <c r="T1097" s="31"/>
      <c r="U1097" s="31"/>
      <c r="V1097" s="31"/>
    </row>
    <row r="1098" spans="6:22" x14ac:dyDescent="0.25">
      <c r="F1098" s="31"/>
      <c r="G1098" s="31"/>
      <c r="H1098" s="31"/>
      <c r="I1098" s="31"/>
      <c r="J1098" s="31"/>
      <c r="K1098" s="31"/>
      <c r="L1098" s="31"/>
      <c r="M1098" s="31"/>
      <c r="N1098" s="31"/>
      <c r="O1098" s="31"/>
      <c r="P1098" s="31"/>
      <c r="Q1098" s="31"/>
      <c r="R1098" s="31"/>
      <c r="S1098" s="31"/>
      <c r="T1098" s="31"/>
      <c r="U1098" s="31"/>
      <c r="V1098" s="31"/>
    </row>
    <row r="1099" spans="6:22" x14ac:dyDescent="0.25">
      <c r="F1099" s="31"/>
      <c r="G1099" s="31"/>
      <c r="H1099" s="31"/>
      <c r="I1099" s="31"/>
      <c r="J1099" s="31"/>
      <c r="K1099" s="31"/>
      <c r="L1099" s="31"/>
      <c r="M1099" s="31"/>
      <c r="N1099" s="31"/>
      <c r="O1099" s="31"/>
      <c r="P1099" s="31"/>
      <c r="Q1099" s="31"/>
      <c r="R1099" s="31"/>
      <c r="S1099" s="31"/>
      <c r="T1099" s="31"/>
      <c r="U1099" s="31"/>
      <c r="V1099" s="31"/>
    </row>
    <row r="1100" spans="6:22" x14ac:dyDescent="0.25">
      <c r="F1100" s="31"/>
      <c r="G1100" s="31"/>
      <c r="H1100" s="31"/>
      <c r="I1100" s="31"/>
      <c r="J1100" s="31"/>
      <c r="K1100" s="31"/>
      <c r="L1100" s="31"/>
      <c r="M1100" s="31"/>
      <c r="N1100" s="31"/>
      <c r="O1100" s="31"/>
      <c r="P1100" s="31"/>
      <c r="Q1100" s="31"/>
      <c r="R1100" s="31"/>
      <c r="S1100" s="31"/>
      <c r="T1100" s="31"/>
      <c r="U1100" s="31"/>
      <c r="V1100" s="31"/>
    </row>
    <row r="1101" spans="6:22" x14ac:dyDescent="0.25">
      <c r="F1101" s="31"/>
      <c r="G1101" s="31"/>
      <c r="H1101" s="31"/>
      <c r="I1101" s="31"/>
      <c r="J1101" s="31"/>
      <c r="K1101" s="31"/>
      <c r="L1101" s="31"/>
      <c r="M1101" s="31"/>
      <c r="N1101" s="31"/>
      <c r="O1101" s="31"/>
      <c r="P1101" s="31"/>
      <c r="Q1101" s="31"/>
      <c r="R1101" s="31"/>
      <c r="S1101" s="31"/>
      <c r="T1101" s="31"/>
      <c r="U1101" s="31"/>
      <c r="V1101" s="31"/>
    </row>
    <row r="1102" spans="6:22" x14ac:dyDescent="0.25">
      <c r="F1102" s="31"/>
      <c r="G1102" s="31"/>
      <c r="H1102" s="31"/>
      <c r="I1102" s="31"/>
      <c r="J1102" s="31"/>
      <c r="K1102" s="31"/>
      <c r="L1102" s="31"/>
      <c r="M1102" s="31"/>
      <c r="N1102" s="31"/>
      <c r="O1102" s="31"/>
      <c r="P1102" s="31"/>
      <c r="Q1102" s="31"/>
      <c r="R1102" s="31"/>
      <c r="S1102" s="31"/>
      <c r="T1102" s="31"/>
      <c r="U1102" s="31"/>
      <c r="V1102" s="31"/>
    </row>
    <row r="1103" spans="6:22" x14ac:dyDescent="0.25">
      <c r="F1103" s="31"/>
      <c r="G1103" s="31"/>
      <c r="H1103" s="31"/>
      <c r="I1103" s="31"/>
      <c r="J1103" s="31"/>
      <c r="K1103" s="31"/>
      <c r="L1103" s="31"/>
      <c r="M1103" s="31"/>
      <c r="N1103" s="31"/>
      <c r="O1103" s="31"/>
      <c r="P1103" s="31"/>
      <c r="Q1103" s="31"/>
      <c r="R1103" s="31"/>
      <c r="S1103" s="31"/>
      <c r="T1103" s="31"/>
      <c r="U1103" s="31"/>
      <c r="V1103" s="31"/>
    </row>
    <row r="1104" spans="6:22" x14ac:dyDescent="0.25">
      <c r="F1104" s="31"/>
      <c r="G1104" s="31"/>
      <c r="H1104" s="31"/>
      <c r="I1104" s="31"/>
      <c r="J1104" s="31"/>
      <c r="K1104" s="31"/>
      <c r="L1104" s="31"/>
      <c r="M1104" s="31"/>
      <c r="N1104" s="31"/>
      <c r="O1104" s="31"/>
      <c r="P1104" s="31"/>
      <c r="Q1104" s="31"/>
      <c r="R1104" s="31"/>
      <c r="S1104" s="31"/>
      <c r="T1104" s="31"/>
      <c r="U1104" s="31"/>
      <c r="V1104" s="31"/>
    </row>
    <row r="1105" spans="6:22" x14ac:dyDescent="0.25">
      <c r="F1105" s="31"/>
      <c r="G1105" s="31"/>
      <c r="H1105" s="31"/>
      <c r="I1105" s="31"/>
      <c r="J1105" s="31"/>
      <c r="K1105" s="31"/>
      <c r="L1105" s="31"/>
      <c r="M1105" s="31"/>
      <c r="N1105" s="31"/>
      <c r="O1105" s="31"/>
      <c r="P1105" s="31"/>
      <c r="Q1105" s="31"/>
      <c r="R1105" s="31"/>
      <c r="S1105" s="31"/>
      <c r="T1105" s="31"/>
      <c r="U1105" s="31"/>
      <c r="V1105" s="31"/>
    </row>
    <row r="1106" spans="6:22" x14ac:dyDescent="0.25">
      <c r="F1106" s="31"/>
      <c r="G1106" s="31"/>
      <c r="H1106" s="31"/>
      <c r="I1106" s="31"/>
      <c r="J1106" s="31"/>
      <c r="K1106" s="31"/>
      <c r="L1106" s="31"/>
      <c r="M1106" s="31"/>
      <c r="N1106" s="31"/>
      <c r="O1106" s="31"/>
      <c r="P1106" s="31"/>
      <c r="Q1106" s="31"/>
      <c r="R1106" s="31"/>
      <c r="S1106" s="31"/>
      <c r="T1106" s="31"/>
      <c r="U1106" s="31"/>
      <c r="V1106" s="31"/>
    </row>
    <row r="1107" spans="6:22" x14ac:dyDescent="0.25">
      <c r="F1107" s="31"/>
      <c r="G1107" s="31"/>
      <c r="H1107" s="31"/>
      <c r="I1107" s="31"/>
      <c r="J1107" s="31"/>
      <c r="K1107" s="31"/>
      <c r="L1107" s="31"/>
      <c r="M1107" s="31"/>
      <c r="N1107" s="31"/>
      <c r="O1107" s="31"/>
      <c r="P1107" s="31"/>
      <c r="Q1107" s="31"/>
      <c r="R1107" s="31"/>
      <c r="S1107" s="31"/>
      <c r="T1107" s="31"/>
      <c r="U1107" s="31"/>
      <c r="V1107" s="31"/>
    </row>
    <row r="1108" spans="6:22" x14ac:dyDescent="0.25">
      <c r="F1108" s="31"/>
      <c r="G1108" s="31"/>
      <c r="H1108" s="31"/>
      <c r="I1108" s="31"/>
      <c r="J1108" s="31"/>
      <c r="K1108" s="31"/>
      <c r="L1108" s="31"/>
      <c r="M1108" s="31"/>
      <c r="N1108" s="31"/>
      <c r="O1108" s="31"/>
      <c r="P1108" s="31"/>
      <c r="Q1108" s="31"/>
      <c r="R1108" s="31"/>
      <c r="S1108" s="31"/>
      <c r="T1108" s="31"/>
      <c r="U1108" s="31"/>
      <c r="V1108" s="31"/>
    </row>
    <row r="1109" spans="6:22" x14ac:dyDescent="0.25">
      <c r="F1109" s="31"/>
      <c r="G1109" s="31"/>
      <c r="H1109" s="31"/>
      <c r="I1109" s="31"/>
      <c r="J1109" s="31"/>
      <c r="K1109" s="31"/>
      <c r="L1109" s="31"/>
      <c r="M1109" s="31"/>
      <c r="N1109" s="31"/>
      <c r="O1109" s="31"/>
      <c r="P1109" s="31"/>
      <c r="Q1109" s="31"/>
      <c r="R1109" s="31"/>
      <c r="S1109" s="31"/>
      <c r="T1109" s="31"/>
      <c r="U1109" s="31"/>
      <c r="V1109" s="31"/>
    </row>
    <row r="1110" spans="6:22" x14ac:dyDescent="0.25">
      <c r="F1110" s="31"/>
      <c r="G1110" s="31"/>
      <c r="H1110" s="31"/>
      <c r="I1110" s="31"/>
      <c r="J1110" s="31"/>
      <c r="K1110" s="31"/>
      <c r="L1110" s="31"/>
      <c r="M1110" s="31"/>
      <c r="N1110" s="31"/>
      <c r="O1110" s="31"/>
      <c r="P1110" s="31"/>
      <c r="Q1110" s="31"/>
      <c r="R1110" s="31"/>
      <c r="S1110" s="31"/>
      <c r="T1110" s="31"/>
      <c r="U1110" s="31"/>
      <c r="V1110" s="31"/>
    </row>
    <row r="1111" spans="6:22" x14ac:dyDescent="0.25">
      <c r="F1111" s="31"/>
      <c r="G1111" s="31"/>
      <c r="H1111" s="31"/>
      <c r="I1111" s="31"/>
      <c r="J1111" s="31"/>
      <c r="K1111" s="31"/>
      <c r="L1111" s="31"/>
      <c r="M1111" s="31"/>
      <c r="N1111" s="31"/>
      <c r="O1111" s="31"/>
      <c r="P1111" s="31"/>
      <c r="Q1111" s="31"/>
      <c r="R1111" s="31"/>
      <c r="S1111" s="31"/>
      <c r="T1111" s="31"/>
      <c r="U1111" s="31"/>
      <c r="V1111" s="31"/>
    </row>
    <row r="1112" spans="6:22" x14ac:dyDescent="0.25">
      <c r="F1112" s="31"/>
      <c r="G1112" s="31"/>
      <c r="H1112" s="31"/>
      <c r="I1112" s="31"/>
      <c r="J1112" s="31"/>
      <c r="K1112" s="31"/>
      <c r="L1112" s="31"/>
      <c r="M1112" s="31"/>
      <c r="N1112" s="31"/>
      <c r="O1112" s="31"/>
      <c r="P1112" s="31"/>
      <c r="Q1112" s="31"/>
      <c r="R1112" s="31"/>
      <c r="S1112" s="31"/>
      <c r="T1112" s="31"/>
      <c r="U1112" s="31"/>
      <c r="V1112" s="31"/>
    </row>
    <row r="1113" spans="6:22" x14ac:dyDescent="0.25">
      <c r="F1113" s="31"/>
      <c r="G1113" s="31"/>
      <c r="H1113" s="31"/>
      <c r="I1113" s="31"/>
      <c r="J1113" s="31"/>
      <c r="K1113" s="31"/>
      <c r="L1113" s="31"/>
      <c r="M1113" s="31"/>
      <c r="N1113" s="31"/>
      <c r="O1113" s="31"/>
      <c r="P1113" s="31"/>
      <c r="Q1113" s="31"/>
      <c r="R1113" s="31"/>
      <c r="S1113" s="31"/>
      <c r="T1113" s="31"/>
      <c r="U1113" s="31"/>
      <c r="V1113" s="31"/>
    </row>
    <row r="1114" spans="6:22" x14ac:dyDescent="0.25">
      <c r="F1114" s="31"/>
      <c r="G1114" s="31"/>
      <c r="H1114" s="31"/>
      <c r="I1114" s="31"/>
      <c r="J1114" s="31"/>
      <c r="K1114" s="31"/>
      <c r="L1114" s="31"/>
      <c r="M1114" s="31"/>
      <c r="N1114" s="31"/>
      <c r="O1114" s="31"/>
      <c r="P1114" s="31"/>
      <c r="Q1114" s="31"/>
      <c r="R1114" s="31"/>
      <c r="S1114" s="31"/>
      <c r="T1114" s="31"/>
      <c r="U1114" s="31"/>
      <c r="V1114" s="31"/>
    </row>
    <row r="1115" spans="6:22" x14ac:dyDescent="0.25">
      <c r="F1115" s="31"/>
      <c r="G1115" s="31"/>
      <c r="H1115" s="31"/>
      <c r="I1115" s="31"/>
      <c r="J1115" s="31"/>
      <c r="K1115" s="31"/>
      <c r="L1115" s="31"/>
      <c r="M1115" s="31"/>
      <c r="N1115" s="31"/>
      <c r="O1115" s="31"/>
      <c r="P1115" s="31"/>
      <c r="Q1115" s="31"/>
      <c r="R1115" s="31"/>
      <c r="S1115" s="31"/>
      <c r="T1115" s="31"/>
      <c r="U1115" s="31"/>
      <c r="V1115" s="31"/>
    </row>
    <row r="1116" spans="6:22" x14ac:dyDescent="0.25">
      <c r="F1116" s="31"/>
      <c r="G1116" s="31"/>
      <c r="H1116" s="31"/>
      <c r="I1116" s="31"/>
      <c r="J1116" s="31"/>
      <c r="K1116" s="31"/>
      <c r="L1116" s="31"/>
      <c r="M1116" s="31"/>
      <c r="N1116" s="31"/>
      <c r="O1116" s="31"/>
      <c r="P1116" s="31"/>
      <c r="Q1116" s="31"/>
      <c r="R1116" s="31"/>
      <c r="S1116" s="31"/>
      <c r="T1116" s="31"/>
      <c r="U1116" s="31"/>
      <c r="V1116" s="31"/>
    </row>
    <row r="1117" spans="6:22" x14ac:dyDescent="0.25">
      <c r="F1117" s="31"/>
      <c r="G1117" s="31"/>
      <c r="H1117" s="31"/>
      <c r="I1117" s="31"/>
      <c r="J1117" s="31"/>
      <c r="K1117" s="31"/>
      <c r="L1117" s="31"/>
      <c r="M1117" s="31"/>
      <c r="N1117" s="31"/>
      <c r="O1117" s="31"/>
      <c r="P1117" s="31"/>
      <c r="Q1117" s="31"/>
      <c r="R1117" s="31"/>
      <c r="S1117" s="31"/>
      <c r="T1117" s="31"/>
      <c r="U1117" s="31"/>
      <c r="V1117" s="31"/>
    </row>
    <row r="1118" spans="6:22" x14ac:dyDescent="0.25">
      <c r="F1118" s="31"/>
      <c r="G1118" s="31"/>
      <c r="H1118" s="31"/>
      <c r="I1118" s="31"/>
      <c r="J1118" s="31"/>
      <c r="K1118" s="31"/>
      <c r="L1118" s="31"/>
      <c r="M1118" s="31"/>
      <c r="N1118" s="31"/>
      <c r="O1118" s="31"/>
      <c r="P1118" s="31"/>
      <c r="Q1118" s="31"/>
      <c r="R1118" s="31"/>
      <c r="S1118" s="31"/>
      <c r="T1118" s="31"/>
      <c r="U1118" s="31"/>
      <c r="V1118" s="31"/>
    </row>
    <row r="1119" spans="6:22" x14ac:dyDescent="0.25">
      <c r="F1119" s="31"/>
      <c r="G1119" s="31"/>
      <c r="H1119" s="31"/>
      <c r="I1119" s="31"/>
      <c r="J1119" s="31"/>
      <c r="K1119" s="31"/>
      <c r="L1119" s="31"/>
      <c r="M1119" s="31"/>
      <c r="N1119" s="31"/>
      <c r="O1119" s="31"/>
      <c r="P1119" s="31"/>
      <c r="Q1119" s="31"/>
      <c r="R1119" s="31"/>
      <c r="S1119" s="31"/>
      <c r="T1119" s="31"/>
      <c r="U1119" s="31"/>
      <c r="V1119" s="31"/>
    </row>
    <row r="1120" spans="6:22" x14ac:dyDescent="0.25">
      <c r="F1120" s="31"/>
      <c r="G1120" s="31"/>
      <c r="H1120" s="31"/>
      <c r="I1120" s="31"/>
      <c r="J1120" s="31"/>
      <c r="K1120" s="31"/>
      <c r="L1120" s="31"/>
      <c r="M1120" s="31"/>
      <c r="N1120" s="31"/>
      <c r="O1120" s="31"/>
      <c r="P1120" s="31"/>
      <c r="Q1120" s="31"/>
      <c r="R1120" s="31"/>
      <c r="S1120" s="31"/>
      <c r="T1120" s="31"/>
      <c r="U1120" s="31"/>
      <c r="V1120" s="31"/>
    </row>
    <row r="1121" spans="6:22" x14ac:dyDescent="0.25">
      <c r="F1121" s="31"/>
      <c r="G1121" s="31"/>
      <c r="H1121" s="31"/>
      <c r="I1121" s="31"/>
      <c r="J1121" s="31"/>
      <c r="K1121" s="31"/>
      <c r="L1121" s="31"/>
      <c r="M1121" s="31"/>
      <c r="N1121" s="31"/>
      <c r="O1121" s="31"/>
      <c r="P1121" s="31"/>
      <c r="Q1121" s="31"/>
      <c r="R1121" s="31"/>
      <c r="S1121" s="31"/>
      <c r="T1121" s="31"/>
      <c r="U1121" s="31"/>
      <c r="V1121" s="31"/>
    </row>
    <row r="1122" spans="6:22" x14ac:dyDescent="0.25">
      <c r="F1122" s="31"/>
      <c r="G1122" s="31"/>
      <c r="H1122" s="31"/>
      <c r="I1122" s="31"/>
      <c r="J1122" s="31"/>
      <c r="K1122" s="31"/>
      <c r="L1122" s="31"/>
      <c r="M1122" s="31"/>
      <c r="N1122" s="31"/>
      <c r="O1122" s="31"/>
      <c r="P1122" s="31"/>
      <c r="Q1122" s="31"/>
      <c r="R1122" s="31"/>
      <c r="S1122" s="31"/>
      <c r="T1122" s="31"/>
      <c r="U1122" s="31"/>
      <c r="V1122" s="31"/>
    </row>
    <row r="1123" spans="6:22" x14ac:dyDescent="0.25">
      <c r="F1123" s="31"/>
      <c r="G1123" s="31"/>
      <c r="H1123" s="31"/>
      <c r="I1123" s="31"/>
      <c r="J1123" s="31"/>
      <c r="K1123" s="31"/>
      <c r="L1123" s="31"/>
      <c r="M1123" s="31"/>
      <c r="N1123" s="31"/>
      <c r="O1123" s="31"/>
      <c r="P1123" s="31"/>
      <c r="Q1123" s="31"/>
      <c r="R1123" s="31"/>
      <c r="S1123" s="31"/>
      <c r="T1123" s="31"/>
      <c r="U1123" s="31"/>
      <c r="V1123" s="31"/>
    </row>
    <row r="1124" spans="6:22" x14ac:dyDescent="0.25">
      <c r="F1124" s="31"/>
      <c r="G1124" s="31"/>
      <c r="H1124" s="31"/>
      <c r="I1124" s="31"/>
      <c r="J1124" s="31"/>
      <c r="K1124" s="31"/>
      <c r="L1124" s="31"/>
      <c r="M1124" s="31"/>
      <c r="N1124" s="31"/>
      <c r="O1124" s="31"/>
      <c r="P1124" s="31"/>
      <c r="Q1124" s="31"/>
      <c r="R1124" s="31"/>
      <c r="S1124" s="31"/>
      <c r="T1124" s="31"/>
      <c r="U1124" s="31"/>
      <c r="V1124" s="31"/>
    </row>
    <row r="1125" spans="6:22" x14ac:dyDescent="0.25">
      <c r="F1125" s="31"/>
      <c r="G1125" s="31"/>
      <c r="H1125" s="31"/>
      <c r="I1125" s="31"/>
      <c r="J1125" s="31"/>
      <c r="K1125" s="31"/>
      <c r="L1125" s="31"/>
      <c r="M1125" s="31"/>
      <c r="N1125" s="31"/>
      <c r="O1125" s="31"/>
      <c r="P1125" s="31"/>
      <c r="Q1125" s="31"/>
      <c r="R1125" s="31"/>
      <c r="S1125" s="31"/>
      <c r="T1125" s="31"/>
      <c r="U1125" s="31"/>
      <c r="V1125" s="31"/>
    </row>
    <row r="1126" spans="6:22" x14ac:dyDescent="0.25">
      <c r="F1126" s="31"/>
      <c r="G1126" s="31"/>
      <c r="H1126" s="31"/>
      <c r="I1126" s="31"/>
      <c r="J1126" s="31"/>
      <c r="K1126" s="31"/>
      <c r="L1126" s="31"/>
      <c r="M1126" s="31"/>
      <c r="N1126" s="31"/>
      <c r="O1126" s="31"/>
      <c r="P1126" s="31"/>
      <c r="Q1126" s="31"/>
      <c r="R1126" s="31"/>
      <c r="S1126" s="31"/>
      <c r="T1126" s="31"/>
      <c r="U1126" s="31"/>
      <c r="V1126" s="31"/>
    </row>
    <row r="1127" spans="6:22" x14ac:dyDescent="0.25">
      <c r="F1127" s="31"/>
      <c r="G1127" s="31"/>
      <c r="H1127" s="31"/>
      <c r="I1127" s="31"/>
      <c r="J1127" s="31"/>
      <c r="K1127" s="31"/>
      <c r="L1127" s="31"/>
      <c r="M1127" s="31"/>
      <c r="N1127" s="31"/>
      <c r="O1127" s="31"/>
      <c r="P1127" s="31"/>
      <c r="Q1127" s="31"/>
      <c r="R1127" s="31"/>
      <c r="S1127" s="31"/>
      <c r="T1127" s="31"/>
      <c r="U1127" s="31"/>
      <c r="V1127" s="31"/>
    </row>
    <row r="1128" spans="6:22" x14ac:dyDescent="0.25">
      <c r="F1128" s="31"/>
      <c r="G1128" s="31"/>
      <c r="H1128" s="31"/>
      <c r="I1128" s="31"/>
      <c r="J1128" s="31"/>
      <c r="K1128" s="31"/>
      <c r="L1128" s="31"/>
      <c r="M1128" s="31"/>
      <c r="N1128" s="31"/>
      <c r="O1128" s="31"/>
      <c r="P1128" s="31"/>
      <c r="Q1128" s="31"/>
      <c r="R1128" s="31"/>
      <c r="S1128" s="31"/>
      <c r="T1128" s="31"/>
      <c r="U1128" s="31"/>
      <c r="V1128" s="31"/>
    </row>
    <row r="1129" spans="6:22" x14ac:dyDescent="0.25">
      <c r="F1129" s="31"/>
      <c r="G1129" s="31"/>
      <c r="H1129" s="31"/>
      <c r="I1129" s="31"/>
      <c r="J1129" s="31"/>
      <c r="K1129" s="31"/>
      <c r="L1129" s="31"/>
      <c r="M1129" s="31"/>
      <c r="N1129" s="31"/>
      <c r="O1129" s="31"/>
      <c r="P1129" s="31"/>
      <c r="Q1129" s="31"/>
      <c r="R1129" s="31"/>
      <c r="S1129" s="31"/>
      <c r="T1129" s="31"/>
      <c r="U1129" s="31"/>
      <c r="V1129" s="31"/>
    </row>
    <row r="1130" spans="6:22" x14ac:dyDescent="0.25">
      <c r="F1130" s="31"/>
      <c r="G1130" s="31"/>
      <c r="H1130" s="31"/>
      <c r="I1130" s="31"/>
      <c r="J1130" s="31"/>
      <c r="K1130" s="31"/>
      <c r="L1130" s="31"/>
      <c r="M1130" s="31"/>
      <c r="N1130" s="31"/>
      <c r="O1130" s="31"/>
      <c r="P1130" s="31"/>
      <c r="Q1130" s="31"/>
      <c r="R1130" s="31"/>
      <c r="S1130" s="31"/>
      <c r="T1130" s="31"/>
      <c r="U1130" s="31"/>
      <c r="V1130" s="31"/>
    </row>
    <row r="1131" spans="6:22" x14ac:dyDescent="0.25">
      <c r="F1131" s="31"/>
      <c r="G1131" s="31"/>
      <c r="H1131" s="31"/>
      <c r="I1131" s="31"/>
      <c r="J1131" s="31"/>
      <c r="K1131" s="31"/>
      <c r="L1131" s="31"/>
      <c r="M1131" s="31"/>
      <c r="N1131" s="31"/>
      <c r="O1131" s="31"/>
      <c r="P1131" s="31"/>
      <c r="Q1131" s="31"/>
      <c r="R1131" s="31"/>
      <c r="S1131" s="31"/>
      <c r="T1131" s="31"/>
      <c r="U1131" s="31"/>
      <c r="V1131" s="31"/>
    </row>
    <row r="1132" spans="6:22" x14ac:dyDescent="0.25">
      <c r="F1132" s="31"/>
      <c r="G1132" s="31"/>
      <c r="H1132" s="31"/>
      <c r="I1132" s="31"/>
      <c r="J1132" s="31"/>
      <c r="K1132" s="31"/>
      <c r="L1132" s="31"/>
      <c r="M1132" s="31"/>
      <c r="N1132" s="31"/>
      <c r="O1132" s="31"/>
      <c r="P1132" s="31"/>
      <c r="Q1132" s="31"/>
      <c r="R1132" s="31"/>
      <c r="S1132" s="31"/>
      <c r="T1132" s="31"/>
      <c r="U1132" s="31"/>
      <c r="V1132" s="31"/>
    </row>
    <row r="1133" spans="6:22" x14ac:dyDescent="0.25">
      <c r="F1133" s="31"/>
      <c r="G1133" s="31"/>
      <c r="H1133" s="31"/>
      <c r="I1133" s="31"/>
      <c r="J1133" s="31"/>
      <c r="K1133" s="31"/>
      <c r="L1133" s="31"/>
      <c r="M1133" s="31"/>
      <c r="N1133" s="31"/>
      <c r="O1133" s="31"/>
      <c r="P1133" s="31"/>
      <c r="Q1133" s="31"/>
      <c r="R1133" s="31"/>
      <c r="S1133" s="31"/>
      <c r="T1133" s="31"/>
      <c r="U1133" s="31"/>
      <c r="V1133" s="31"/>
    </row>
    <row r="1134" spans="6:22" x14ac:dyDescent="0.25">
      <c r="F1134" s="31"/>
      <c r="G1134" s="31"/>
      <c r="H1134" s="31"/>
      <c r="I1134" s="31"/>
      <c r="J1134" s="31"/>
      <c r="K1134" s="31"/>
      <c r="L1134" s="31"/>
      <c r="M1134" s="31"/>
      <c r="N1134" s="31"/>
      <c r="O1134" s="31"/>
      <c r="P1134" s="31"/>
      <c r="Q1134" s="31"/>
      <c r="R1134" s="31"/>
      <c r="S1134" s="31"/>
      <c r="T1134" s="31"/>
      <c r="U1134" s="31"/>
      <c r="V1134" s="31"/>
    </row>
    <row r="1135" spans="6:22" x14ac:dyDescent="0.25">
      <c r="F1135" s="31"/>
      <c r="G1135" s="31"/>
      <c r="H1135" s="31"/>
      <c r="I1135" s="31"/>
      <c r="J1135" s="31"/>
      <c r="K1135" s="31"/>
      <c r="L1135" s="31"/>
      <c r="M1135" s="31"/>
      <c r="N1135" s="31"/>
      <c r="O1135" s="31"/>
      <c r="P1135" s="31"/>
      <c r="Q1135" s="31"/>
      <c r="R1135" s="31"/>
      <c r="S1135" s="31"/>
      <c r="T1135" s="31"/>
      <c r="U1135" s="31"/>
      <c r="V1135" s="31"/>
    </row>
    <row r="1136" spans="6:22" x14ac:dyDescent="0.25">
      <c r="F1136" s="31"/>
      <c r="G1136" s="31"/>
      <c r="H1136" s="31"/>
      <c r="I1136" s="31"/>
      <c r="J1136" s="31"/>
      <c r="K1136" s="31"/>
      <c r="L1136" s="31"/>
      <c r="M1136" s="31"/>
      <c r="N1136" s="31"/>
      <c r="O1136" s="31"/>
      <c r="P1136" s="31"/>
      <c r="Q1136" s="31"/>
      <c r="R1136" s="31"/>
      <c r="S1136" s="31"/>
      <c r="T1136" s="31"/>
      <c r="U1136" s="31"/>
      <c r="V1136" s="31"/>
    </row>
    <row r="1137" spans="6:22" x14ac:dyDescent="0.25">
      <c r="F1137" s="31"/>
      <c r="G1137" s="31"/>
      <c r="H1137" s="31"/>
      <c r="I1137" s="31"/>
      <c r="J1137" s="31"/>
      <c r="K1137" s="31"/>
      <c r="L1137" s="31"/>
      <c r="M1137" s="31"/>
      <c r="N1137" s="31"/>
      <c r="O1137" s="31"/>
      <c r="P1137" s="31"/>
      <c r="Q1137" s="31"/>
      <c r="R1137" s="31"/>
      <c r="S1137" s="31"/>
      <c r="T1137" s="31"/>
      <c r="U1137" s="31"/>
      <c r="V1137" s="31"/>
    </row>
    <row r="1138" spans="6:22" x14ac:dyDescent="0.25">
      <c r="F1138" s="31"/>
      <c r="G1138" s="31"/>
      <c r="H1138" s="31"/>
      <c r="I1138" s="31"/>
      <c r="J1138" s="31"/>
      <c r="K1138" s="31"/>
      <c r="L1138" s="31"/>
      <c r="M1138" s="31"/>
      <c r="N1138" s="31"/>
      <c r="O1138" s="31"/>
      <c r="P1138" s="31"/>
      <c r="Q1138" s="31"/>
      <c r="R1138" s="31"/>
      <c r="S1138" s="31"/>
      <c r="T1138" s="31"/>
      <c r="U1138" s="31"/>
      <c r="V1138" s="31"/>
    </row>
    <row r="1139" spans="6:22" x14ac:dyDescent="0.25">
      <c r="F1139" s="31"/>
      <c r="G1139" s="31"/>
      <c r="H1139" s="31"/>
      <c r="I1139" s="31"/>
      <c r="J1139" s="31"/>
      <c r="K1139" s="31"/>
      <c r="L1139" s="31"/>
      <c r="M1139" s="31"/>
      <c r="N1139" s="31"/>
      <c r="O1139" s="31"/>
      <c r="P1139" s="31"/>
      <c r="Q1139" s="31"/>
      <c r="R1139" s="31"/>
      <c r="S1139" s="31"/>
      <c r="T1139" s="31"/>
      <c r="U1139" s="31"/>
      <c r="V1139" s="31"/>
    </row>
    <row r="1140" spans="6:22" x14ac:dyDescent="0.25">
      <c r="F1140" s="31"/>
      <c r="G1140" s="31"/>
      <c r="H1140" s="31"/>
      <c r="I1140" s="31"/>
      <c r="J1140" s="31"/>
      <c r="K1140" s="31"/>
      <c r="L1140" s="31"/>
      <c r="M1140" s="31"/>
      <c r="N1140" s="31"/>
      <c r="O1140" s="31"/>
      <c r="P1140" s="31"/>
      <c r="Q1140" s="31"/>
      <c r="R1140" s="31"/>
      <c r="S1140" s="31"/>
      <c r="T1140" s="31"/>
      <c r="U1140" s="31"/>
      <c r="V1140" s="31"/>
    </row>
    <row r="1141" spans="6:22" x14ac:dyDescent="0.25">
      <c r="F1141" s="31"/>
      <c r="G1141" s="31"/>
      <c r="H1141" s="31"/>
      <c r="I1141" s="31"/>
      <c r="J1141" s="31"/>
      <c r="K1141" s="31"/>
      <c r="L1141" s="31"/>
      <c r="M1141" s="31"/>
      <c r="N1141" s="31"/>
      <c r="O1141" s="31"/>
      <c r="P1141" s="31"/>
      <c r="Q1141" s="31"/>
      <c r="R1141" s="31"/>
      <c r="S1141" s="31"/>
      <c r="T1141" s="31"/>
      <c r="U1141" s="31"/>
      <c r="V1141" s="31"/>
    </row>
    <row r="1142" spans="6:22" x14ac:dyDescent="0.25">
      <c r="F1142" s="31"/>
      <c r="G1142" s="31"/>
      <c r="H1142" s="31"/>
      <c r="I1142" s="31"/>
      <c r="J1142" s="31"/>
      <c r="K1142" s="31"/>
      <c r="L1142" s="31"/>
      <c r="M1142" s="31"/>
      <c r="N1142" s="31"/>
      <c r="O1142" s="31"/>
      <c r="P1142" s="31"/>
      <c r="Q1142" s="31"/>
      <c r="R1142" s="31"/>
      <c r="S1142" s="31"/>
      <c r="T1142" s="31"/>
      <c r="U1142" s="31"/>
      <c r="V1142" s="31"/>
    </row>
    <row r="1143" spans="6:22" x14ac:dyDescent="0.25">
      <c r="F1143" s="31"/>
      <c r="G1143" s="31"/>
      <c r="H1143" s="31"/>
      <c r="I1143" s="31"/>
      <c r="J1143" s="31"/>
      <c r="K1143" s="31"/>
      <c r="L1143" s="31"/>
      <c r="M1143" s="31"/>
      <c r="N1143" s="31"/>
      <c r="O1143" s="31"/>
      <c r="P1143" s="31"/>
      <c r="Q1143" s="31"/>
      <c r="R1143" s="31"/>
      <c r="S1143" s="31"/>
      <c r="T1143" s="31"/>
      <c r="U1143" s="31"/>
      <c r="V1143" s="31"/>
    </row>
    <row r="1144" spans="6:22" x14ac:dyDescent="0.25">
      <c r="F1144" s="31"/>
      <c r="G1144" s="31"/>
      <c r="H1144" s="31"/>
      <c r="I1144" s="31"/>
      <c r="J1144" s="31"/>
      <c r="K1144" s="31"/>
      <c r="L1144" s="31"/>
      <c r="M1144" s="31"/>
      <c r="N1144" s="31"/>
      <c r="O1144" s="31"/>
      <c r="P1144" s="31"/>
      <c r="Q1144" s="31"/>
      <c r="R1144" s="31"/>
      <c r="S1144" s="31"/>
      <c r="T1144" s="31"/>
      <c r="U1144" s="31"/>
      <c r="V1144" s="31"/>
    </row>
    <row r="1145" spans="6:22" x14ac:dyDescent="0.25">
      <c r="F1145" s="31"/>
      <c r="G1145" s="31"/>
      <c r="H1145" s="31"/>
      <c r="I1145" s="31"/>
      <c r="J1145" s="31"/>
      <c r="K1145" s="31"/>
      <c r="L1145" s="31"/>
      <c r="M1145" s="31"/>
      <c r="N1145" s="31"/>
      <c r="O1145" s="31"/>
      <c r="P1145" s="31"/>
      <c r="Q1145" s="31"/>
      <c r="R1145" s="31"/>
      <c r="S1145" s="31"/>
      <c r="T1145" s="31"/>
      <c r="U1145" s="31"/>
      <c r="V1145" s="31"/>
    </row>
    <row r="1146" spans="6:22" x14ac:dyDescent="0.25">
      <c r="F1146" s="31"/>
      <c r="G1146" s="31"/>
      <c r="H1146" s="31"/>
      <c r="I1146" s="31"/>
      <c r="J1146" s="31"/>
      <c r="K1146" s="31"/>
      <c r="L1146" s="31"/>
      <c r="M1146" s="31"/>
      <c r="N1146" s="31"/>
      <c r="O1146" s="31"/>
      <c r="P1146" s="31"/>
      <c r="Q1146" s="31"/>
      <c r="R1146" s="31"/>
      <c r="S1146" s="31"/>
      <c r="T1146" s="31"/>
      <c r="U1146" s="31"/>
      <c r="V1146" s="31"/>
    </row>
    <row r="1147" spans="6:22" x14ac:dyDescent="0.25">
      <c r="F1147" s="31"/>
      <c r="G1147" s="31"/>
      <c r="H1147" s="31"/>
      <c r="I1147" s="31"/>
      <c r="J1147" s="31"/>
      <c r="K1147" s="31"/>
      <c r="L1147" s="31"/>
      <c r="M1147" s="31"/>
      <c r="N1147" s="31"/>
      <c r="O1147" s="31"/>
      <c r="P1147" s="31"/>
      <c r="Q1147" s="31"/>
      <c r="R1147" s="31"/>
      <c r="S1147" s="31"/>
      <c r="T1147" s="31"/>
      <c r="U1147" s="31"/>
      <c r="V1147" s="31"/>
    </row>
    <row r="1148" spans="6:22" x14ac:dyDescent="0.25">
      <c r="F1148" s="31"/>
      <c r="G1148" s="31"/>
      <c r="H1148" s="31"/>
      <c r="I1148" s="31"/>
      <c r="J1148" s="31"/>
      <c r="K1148" s="31"/>
      <c r="L1148" s="31"/>
      <c r="M1148" s="31"/>
      <c r="N1148" s="31"/>
      <c r="O1148" s="31"/>
      <c r="P1148" s="31"/>
      <c r="Q1148" s="31"/>
      <c r="R1148" s="31"/>
      <c r="S1148" s="31"/>
      <c r="T1148" s="31"/>
      <c r="U1148" s="31"/>
      <c r="V1148" s="31"/>
    </row>
    <row r="1149" spans="6:22" x14ac:dyDescent="0.25">
      <c r="F1149" s="31"/>
      <c r="G1149" s="31"/>
      <c r="H1149" s="31"/>
      <c r="I1149" s="31"/>
      <c r="J1149" s="31"/>
      <c r="K1149" s="31"/>
      <c r="L1149" s="31"/>
      <c r="M1149" s="31"/>
      <c r="N1149" s="31"/>
      <c r="O1149" s="31"/>
      <c r="P1149" s="31"/>
      <c r="Q1149" s="31"/>
      <c r="R1149" s="31"/>
      <c r="S1149" s="31"/>
      <c r="T1149" s="31"/>
      <c r="U1149" s="31"/>
      <c r="V1149" s="31"/>
    </row>
    <row r="1150" spans="6:22" x14ac:dyDescent="0.25">
      <c r="F1150" s="31"/>
      <c r="G1150" s="31"/>
      <c r="H1150" s="31"/>
      <c r="I1150" s="31"/>
      <c r="J1150" s="31"/>
      <c r="K1150" s="31"/>
      <c r="L1150" s="31"/>
      <c r="M1150" s="31"/>
      <c r="N1150" s="31"/>
      <c r="O1150" s="31"/>
      <c r="P1150" s="31"/>
      <c r="Q1150" s="31"/>
      <c r="R1150" s="31"/>
      <c r="S1150" s="31"/>
      <c r="T1150" s="31"/>
      <c r="U1150" s="31"/>
      <c r="V1150" s="31"/>
    </row>
    <row r="1151" spans="6:22" x14ac:dyDescent="0.25">
      <c r="F1151" s="31"/>
      <c r="G1151" s="31"/>
      <c r="H1151" s="31"/>
      <c r="I1151" s="31"/>
      <c r="J1151" s="31"/>
      <c r="K1151" s="31"/>
      <c r="L1151" s="31"/>
      <c r="M1151" s="31"/>
      <c r="N1151" s="31"/>
      <c r="O1151" s="31"/>
      <c r="P1151" s="31"/>
      <c r="Q1151" s="31"/>
      <c r="R1151" s="31"/>
      <c r="S1151" s="31"/>
      <c r="T1151" s="31"/>
      <c r="U1151" s="31"/>
      <c r="V1151" s="31"/>
    </row>
    <row r="1152" spans="6:22" x14ac:dyDescent="0.25">
      <c r="F1152" s="31"/>
      <c r="G1152" s="31"/>
      <c r="H1152" s="31"/>
      <c r="I1152" s="31"/>
      <c r="J1152" s="31"/>
      <c r="K1152" s="31"/>
      <c r="L1152" s="31"/>
      <c r="M1152" s="31"/>
      <c r="N1152" s="31"/>
      <c r="O1152" s="31"/>
      <c r="P1152" s="31"/>
      <c r="Q1152" s="31"/>
      <c r="R1152" s="31"/>
      <c r="S1152" s="31"/>
      <c r="T1152" s="31"/>
      <c r="U1152" s="31"/>
      <c r="V1152" s="31"/>
    </row>
    <row r="1153" spans="6:22" x14ac:dyDescent="0.25">
      <c r="F1153" s="31"/>
      <c r="G1153" s="31"/>
      <c r="H1153" s="31"/>
      <c r="I1153" s="31"/>
      <c r="J1153" s="31"/>
      <c r="K1153" s="31"/>
      <c r="L1153" s="31"/>
      <c r="M1153" s="31"/>
      <c r="N1153" s="31"/>
      <c r="O1153" s="31"/>
      <c r="P1153" s="31"/>
      <c r="Q1153" s="31"/>
      <c r="R1153" s="31"/>
      <c r="S1153" s="31"/>
      <c r="T1153" s="31"/>
      <c r="U1153" s="31"/>
      <c r="V1153" s="31"/>
    </row>
    <row r="1154" spans="6:22" x14ac:dyDescent="0.25">
      <c r="F1154" s="31"/>
      <c r="G1154" s="31"/>
      <c r="H1154" s="31"/>
      <c r="I1154" s="31"/>
      <c r="J1154" s="31"/>
      <c r="K1154" s="31"/>
      <c r="L1154" s="31"/>
      <c r="M1154" s="31"/>
      <c r="N1154" s="31"/>
      <c r="O1154" s="31"/>
      <c r="P1154" s="31"/>
      <c r="Q1154" s="31"/>
      <c r="R1154" s="31"/>
      <c r="S1154" s="31"/>
      <c r="T1154" s="31"/>
      <c r="U1154" s="31"/>
      <c r="V1154" s="31"/>
    </row>
    <row r="1155" spans="6:22" x14ac:dyDescent="0.25">
      <c r="F1155" s="31"/>
      <c r="G1155" s="31"/>
      <c r="H1155" s="31"/>
      <c r="I1155" s="31"/>
      <c r="J1155" s="31"/>
      <c r="K1155" s="31"/>
      <c r="L1155" s="31"/>
      <c r="M1155" s="31"/>
      <c r="N1155" s="31"/>
      <c r="O1155" s="31"/>
      <c r="P1155" s="31"/>
      <c r="Q1155" s="31"/>
      <c r="R1155" s="31"/>
      <c r="S1155" s="31"/>
      <c r="T1155" s="31"/>
      <c r="U1155" s="31"/>
      <c r="V1155" s="31"/>
    </row>
    <row r="1156" spans="6:22" x14ac:dyDescent="0.25">
      <c r="F1156" s="31"/>
      <c r="G1156" s="31"/>
      <c r="H1156" s="31"/>
      <c r="I1156" s="31"/>
      <c r="J1156" s="31"/>
      <c r="K1156" s="31"/>
      <c r="L1156" s="31"/>
      <c r="M1156" s="31"/>
      <c r="N1156" s="31"/>
      <c r="O1156" s="31"/>
      <c r="P1156" s="31"/>
      <c r="Q1156" s="31"/>
      <c r="R1156" s="31"/>
      <c r="S1156" s="31"/>
      <c r="T1156" s="31"/>
      <c r="U1156" s="31"/>
      <c r="V1156" s="31"/>
    </row>
    <row r="1157" spans="6:22" x14ac:dyDescent="0.25">
      <c r="F1157" s="31"/>
      <c r="G1157" s="31"/>
      <c r="H1157" s="31"/>
      <c r="I1157" s="31"/>
      <c r="J1157" s="31"/>
      <c r="K1157" s="31"/>
      <c r="L1157" s="31"/>
      <c r="M1157" s="31"/>
      <c r="N1157" s="31"/>
      <c r="O1157" s="31"/>
      <c r="P1157" s="31"/>
      <c r="Q1157" s="31"/>
      <c r="R1157" s="31"/>
      <c r="S1157" s="31"/>
      <c r="T1157" s="31"/>
      <c r="U1157" s="31"/>
      <c r="V1157" s="31"/>
    </row>
    <row r="1158" spans="6:22" x14ac:dyDescent="0.25">
      <c r="F1158" s="31"/>
      <c r="G1158" s="31"/>
      <c r="H1158" s="31"/>
      <c r="I1158" s="31"/>
      <c r="J1158" s="31"/>
      <c r="K1158" s="31"/>
      <c r="L1158" s="31"/>
      <c r="M1158" s="31"/>
      <c r="N1158" s="31"/>
      <c r="O1158" s="31"/>
      <c r="P1158" s="31"/>
      <c r="Q1158" s="31"/>
      <c r="R1158" s="31"/>
      <c r="S1158" s="31"/>
      <c r="T1158" s="31"/>
      <c r="U1158" s="31"/>
      <c r="V1158" s="31"/>
    </row>
    <row r="1159" spans="6:22" x14ac:dyDescent="0.25">
      <c r="F1159" s="31"/>
      <c r="G1159" s="31"/>
      <c r="H1159" s="31"/>
      <c r="I1159" s="31"/>
      <c r="J1159" s="31"/>
      <c r="K1159" s="31"/>
      <c r="L1159" s="31"/>
      <c r="M1159" s="31"/>
      <c r="N1159" s="31"/>
      <c r="O1159" s="31"/>
      <c r="P1159" s="31"/>
      <c r="Q1159" s="31"/>
      <c r="R1159" s="31"/>
      <c r="S1159" s="31"/>
      <c r="T1159" s="31"/>
      <c r="U1159" s="31"/>
      <c r="V1159" s="31"/>
    </row>
    <row r="1160" spans="6:22" x14ac:dyDescent="0.25">
      <c r="F1160" s="31"/>
      <c r="G1160" s="31"/>
      <c r="H1160" s="31"/>
      <c r="I1160" s="31"/>
      <c r="J1160" s="31"/>
      <c r="K1160" s="31"/>
      <c r="L1160" s="31"/>
      <c r="M1160" s="31"/>
      <c r="N1160" s="31"/>
      <c r="O1160" s="31"/>
      <c r="P1160" s="31"/>
      <c r="Q1160" s="31"/>
      <c r="R1160" s="31"/>
      <c r="S1160" s="31"/>
      <c r="T1160" s="31"/>
      <c r="U1160" s="31"/>
      <c r="V1160" s="31"/>
    </row>
    <row r="1161" spans="6:22" x14ac:dyDescent="0.25">
      <c r="F1161" s="31"/>
      <c r="G1161" s="31"/>
      <c r="H1161" s="31"/>
      <c r="I1161" s="31"/>
      <c r="J1161" s="31"/>
      <c r="K1161" s="31"/>
      <c r="L1161" s="31"/>
      <c r="M1161" s="31"/>
      <c r="N1161" s="31"/>
      <c r="O1161" s="31"/>
      <c r="P1161" s="31"/>
      <c r="Q1161" s="31"/>
      <c r="R1161" s="31"/>
      <c r="S1161" s="31"/>
      <c r="T1161" s="31"/>
      <c r="U1161" s="31"/>
      <c r="V1161" s="31"/>
    </row>
    <row r="1162" spans="6:22" x14ac:dyDescent="0.25">
      <c r="F1162" s="31"/>
      <c r="G1162" s="31"/>
      <c r="H1162" s="31"/>
      <c r="I1162" s="31"/>
      <c r="J1162" s="31"/>
      <c r="K1162" s="31"/>
      <c r="L1162" s="31"/>
      <c r="M1162" s="31"/>
      <c r="N1162" s="31"/>
      <c r="O1162" s="31"/>
      <c r="P1162" s="31"/>
      <c r="Q1162" s="31"/>
      <c r="R1162" s="31"/>
      <c r="S1162" s="31"/>
      <c r="T1162" s="31"/>
      <c r="U1162" s="31"/>
      <c r="V1162" s="31"/>
    </row>
    <row r="1163" spans="6:22" x14ac:dyDescent="0.25">
      <c r="F1163" s="31"/>
      <c r="G1163" s="31"/>
      <c r="H1163" s="31"/>
      <c r="I1163" s="31"/>
      <c r="J1163" s="31"/>
      <c r="K1163" s="31"/>
      <c r="L1163" s="31"/>
      <c r="M1163" s="31"/>
      <c r="N1163" s="31"/>
      <c r="O1163" s="31"/>
      <c r="P1163" s="31"/>
      <c r="Q1163" s="31"/>
      <c r="R1163" s="31"/>
      <c r="S1163" s="31"/>
      <c r="T1163" s="31"/>
      <c r="U1163" s="31"/>
      <c r="V1163" s="31"/>
    </row>
    <row r="1164" spans="6:22" x14ac:dyDescent="0.25">
      <c r="F1164" s="31"/>
      <c r="G1164" s="31"/>
      <c r="H1164" s="31"/>
      <c r="I1164" s="31"/>
      <c r="J1164" s="31"/>
      <c r="K1164" s="31"/>
      <c r="L1164" s="31"/>
      <c r="M1164" s="31"/>
      <c r="N1164" s="31"/>
      <c r="O1164" s="31"/>
      <c r="P1164" s="31"/>
      <c r="Q1164" s="31"/>
      <c r="R1164" s="31"/>
      <c r="S1164" s="31"/>
      <c r="T1164" s="31"/>
      <c r="U1164" s="31"/>
      <c r="V1164" s="31"/>
    </row>
    <row r="1165" spans="6:22" x14ac:dyDescent="0.25">
      <c r="F1165" s="31"/>
      <c r="G1165" s="31"/>
      <c r="H1165" s="31"/>
      <c r="I1165" s="31"/>
      <c r="J1165" s="31"/>
      <c r="K1165" s="31"/>
      <c r="L1165" s="31"/>
      <c r="M1165" s="31"/>
      <c r="N1165" s="31"/>
      <c r="O1165" s="31"/>
      <c r="P1165" s="31"/>
      <c r="Q1165" s="31"/>
      <c r="R1165" s="31"/>
      <c r="S1165" s="31"/>
      <c r="T1165" s="31"/>
      <c r="U1165" s="31"/>
      <c r="V1165" s="31"/>
    </row>
    <row r="1166" spans="6:22" x14ac:dyDescent="0.25">
      <c r="F1166" s="31"/>
      <c r="G1166" s="31"/>
      <c r="H1166" s="31"/>
      <c r="I1166" s="31"/>
      <c r="J1166" s="31"/>
      <c r="K1166" s="31"/>
      <c r="L1166" s="31"/>
      <c r="M1166" s="31"/>
      <c r="N1166" s="31"/>
      <c r="O1166" s="31"/>
      <c r="P1166" s="31"/>
      <c r="Q1166" s="31"/>
      <c r="R1166" s="31"/>
      <c r="S1166" s="31"/>
      <c r="T1166" s="31"/>
      <c r="U1166" s="31"/>
      <c r="V1166" s="31"/>
    </row>
    <row r="1167" spans="6:22" x14ac:dyDescent="0.25">
      <c r="F1167" s="31"/>
      <c r="G1167" s="31"/>
      <c r="H1167" s="31"/>
      <c r="I1167" s="31"/>
      <c r="J1167" s="31"/>
      <c r="K1167" s="31"/>
      <c r="L1167" s="31"/>
      <c r="M1167" s="31"/>
      <c r="N1167" s="31"/>
      <c r="O1167" s="31"/>
      <c r="P1167" s="31"/>
      <c r="Q1167" s="31"/>
      <c r="R1167" s="31"/>
      <c r="S1167" s="31"/>
      <c r="T1167" s="31"/>
      <c r="U1167" s="31"/>
      <c r="V1167" s="31"/>
    </row>
    <row r="1168" spans="6:22" x14ac:dyDescent="0.25">
      <c r="F1168" s="31"/>
      <c r="G1168" s="31"/>
      <c r="H1168" s="31"/>
      <c r="I1168" s="31"/>
      <c r="J1168" s="31"/>
      <c r="K1168" s="31"/>
      <c r="L1168" s="31"/>
      <c r="M1168" s="31"/>
      <c r="N1168" s="31"/>
      <c r="O1168" s="31"/>
      <c r="P1168" s="31"/>
      <c r="Q1168" s="31"/>
      <c r="R1168" s="31"/>
      <c r="S1168" s="31"/>
      <c r="T1168" s="31"/>
      <c r="U1168" s="31"/>
      <c r="V1168" s="31"/>
    </row>
    <row r="1169" spans="6:22" x14ac:dyDescent="0.25">
      <c r="F1169" s="31"/>
      <c r="G1169" s="31"/>
      <c r="H1169" s="31"/>
      <c r="I1169" s="31"/>
      <c r="J1169" s="31"/>
      <c r="K1169" s="31"/>
      <c r="L1169" s="31"/>
      <c r="M1169" s="31"/>
      <c r="N1169" s="31"/>
      <c r="O1169" s="31"/>
      <c r="P1169" s="31"/>
      <c r="Q1169" s="31"/>
      <c r="R1169" s="31"/>
      <c r="S1169" s="31"/>
      <c r="T1169" s="31"/>
      <c r="U1169" s="31"/>
      <c r="V1169" s="31"/>
    </row>
    <row r="1170" spans="6:22" x14ac:dyDescent="0.25">
      <c r="F1170" s="31"/>
      <c r="G1170" s="31"/>
      <c r="H1170" s="31"/>
      <c r="I1170" s="31"/>
      <c r="J1170" s="31"/>
      <c r="K1170" s="31"/>
      <c r="L1170" s="31"/>
      <c r="M1170" s="31"/>
      <c r="N1170" s="31"/>
      <c r="O1170" s="31"/>
      <c r="P1170" s="31"/>
      <c r="Q1170" s="31"/>
      <c r="R1170" s="31"/>
      <c r="S1170" s="31"/>
      <c r="T1170" s="31"/>
      <c r="U1170" s="31"/>
      <c r="V1170" s="31"/>
    </row>
    <row r="1171" spans="6:22" x14ac:dyDescent="0.25">
      <c r="F1171" s="31"/>
      <c r="G1171" s="31"/>
      <c r="H1171" s="31"/>
      <c r="I1171" s="31"/>
      <c r="J1171" s="31"/>
      <c r="K1171" s="31"/>
      <c r="L1171" s="31"/>
      <c r="M1171" s="31"/>
      <c r="N1171" s="31"/>
      <c r="O1171" s="31"/>
      <c r="P1171" s="31"/>
      <c r="Q1171" s="31"/>
      <c r="R1171" s="31"/>
      <c r="S1171" s="31"/>
      <c r="T1171" s="31"/>
      <c r="U1171" s="31"/>
      <c r="V1171" s="31"/>
    </row>
    <row r="1172" spans="6:22" x14ac:dyDescent="0.25">
      <c r="F1172" s="31"/>
      <c r="G1172" s="31"/>
      <c r="H1172" s="31"/>
      <c r="I1172" s="31"/>
      <c r="J1172" s="31"/>
      <c r="K1172" s="31"/>
      <c r="L1172" s="31"/>
      <c r="M1172" s="31"/>
      <c r="N1172" s="31"/>
      <c r="O1172" s="31"/>
      <c r="P1172" s="31"/>
      <c r="Q1172" s="31"/>
      <c r="R1172" s="31"/>
      <c r="S1172" s="31"/>
      <c r="T1172" s="31"/>
      <c r="U1172" s="31"/>
      <c r="V1172" s="31"/>
    </row>
    <row r="1173" spans="6:22" x14ac:dyDescent="0.25">
      <c r="F1173" s="31"/>
      <c r="G1173" s="31"/>
      <c r="H1173" s="31"/>
      <c r="I1173" s="31"/>
      <c r="J1173" s="31"/>
      <c r="K1173" s="31"/>
      <c r="L1173" s="31"/>
      <c r="M1173" s="31"/>
      <c r="N1173" s="31"/>
      <c r="O1173" s="31"/>
      <c r="P1173" s="31"/>
      <c r="Q1173" s="31"/>
      <c r="R1173" s="31"/>
      <c r="S1173" s="31"/>
      <c r="T1173" s="31"/>
      <c r="U1173" s="31"/>
      <c r="V1173" s="31"/>
    </row>
    <row r="1174" spans="6:22" x14ac:dyDescent="0.25">
      <c r="F1174" s="31"/>
      <c r="G1174" s="31"/>
      <c r="H1174" s="31"/>
      <c r="I1174" s="31"/>
      <c r="J1174" s="31"/>
      <c r="K1174" s="31"/>
      <c r="L1174" s="31"/>
      <c r="M1174" s="31"/>
      <c r="N1174" s="31"/>
      <c r="O1174" s="31"/>
      <c r="P1174" s="31"/>
      <c r="Q1174" s="31"/>
      <c r="R1174" s="31"/>
      <c r="S1174" s="31"/>
      <c r="T1174" s="31"/>
      <c r="U1174" s="31"/>
      <c r="V1174" s="31"/>
    </row>
    <row r="1175" spans="6:22" x14ac:dyDescent="0.25">
      <c r="F1175" s="31"/>
      <c r="G1175" s="31"/>
      <c r="H1175" s="31"/>
      <c r="I1175" s="31"/>
      <c r="J1175" s="31"/>
      <c r="K1175" s="31"/>
      <c r="L1175" s="31"/>
      <c r="M1175" s="31"/>
      <c r="N1175" s="31"/>
      <c r="O1175" s="31"/>
      <c r="P1175" s="31"/>
      <c r="Q1175" s="31"/>
      <c r="R1175" s="31"/>
      <c r="S1175" s="31"/>
      <c r="T1175" s="31"/>
      <c r="U1175" s="31"/>
      <c r="V1175" s="31"/>
    </row>
    <row r="1176" spans="6:22" x14ac:dyDescent="0.25">
      <c r="F1176" s="31"/>
      <c r="G1176" s="31"/>
      <c r="H1176" s="31"/>
      <c r="I1176" s="31"/>
      <c r="J1176" s="31"/>
      <c r="K1176" s="31"/>
      <c r="L1176" s="31"/>
      <c r="M1176" s="31"/>
      <c r="N1176" s="31"/>
      <c r="O1176" s="31"/>
      <c r="P1176" s="31"/>
      <c r="Q1176" s="31"/>
      <c r="R1176" s="31"/>
      <c r="S1176" s="31"/>
      <c r="T1176" s="31"/>
      <c r="U1176" s="31"/>
      <c r="V1176" s="31"/>
    </row>
    <row r="1177" spans="6:22" x14ac:dyDescent="0.25">
      <c r="F1177" s="31"/>
      <c r="G1177" s="31"/>
      <c r="H1177" s="31"/>
      <c r="I1177" s="31"/>
      <c r="J1177" s="31"/>
      <c r="K1177" s="31"/>
      <c r="L1177" s="31"/>
      <c r="M1177" s="31"/>
      <c r="N1177" s="31"/>
      <c r="O1177" s="31"/>
      <c r="P1177" s="31"/>
      <c r="Q1177" s="31"/>
      <c r="R1177" s="31"/>
      <c r="S1177" s="31"/>
      <c r="T1177" s="31"/>
      <c r="U1177" s="31"/>
      <c r="V1177" s="31"/>
    </row>
    <row r="1178" spans="6:22" x14ac:dyDescent="0.25">
      <c r="F1178" s="31"/>
      <c r="G1178" s="31"/>
      <c r="H1178" s="31"/>
      <c r="I1178" s="31"/>
      <c r="J1178" s="31"/>
      <c r="K1178" s="31"/>
      <c r="L1178" s="31"/>
      <c r="M1178" s="31"/>
      <c r="N1178" s="31"/>
      <c r="O1178" s="31"/>
      <c r="P1178" s="31"/>
      <c r="Q1178" s="31"/>
      <c r="R1178" s="31"/>
      <c r="S1178" s="31"/>
      <c r="T1178" s="31"/>
      <c r="U1178" s="31"/>
      <c r="V1178" s="31"/>
    </row>
    <row r="1179" spans="6:22" x14ac:dyDescent="0.25">
      <c r="F1179" s="31"/>
      <c r="G1179" s="31"/>
      <c r="H1179" s="31"/>
      <c r="I1179" s="31"/>
      <c r="J1179" s="31"/>
      <c r="K1179" s="31"/>
      <c r="L1179" s="31"/>
      <c r="M1179" s="31"/>
      <c r="N1179" s="31"/>
      <c r="O1179" s="31"/>
      <c r="P1179" s="31"/>
      <c r="Q1179" s="31"/>
      <c r="R1179" s="31"/>
      <c r="S1179" s="31"/>
      <c r="T1179" s="31"/>
      <c r="U1179" s="31"/>
      <c r="V1179" s="31"/>
    </row>
    <row r="1180" spans="6:22" x14ac:dyDescent="0.25">
      <c r="F1180" s="31"/>
      <c r="G1180" s="31"/>
      <c r="H1180" s="31"/>
      <c r="I1180" s="31"/>
      <c r="J1180" s="31"/>
      <c r="K1180" s="31"/>
      <c r="L1180" s="31"/>
      <c r="M1180" s="31"/>
      <c r="N1180" s="31"/>
      <c r="O1180" s="31"/>
      <c r="P1180" s="31"/>
      <c r="Q1180" s="31"/>
      <c r="R1180" s="31"/>
      <c r="S1180" s="31"/>
      <c r="T1180" s="31"/>
      <c r="U1180" s="31"/>
      <c r="V1180" s="31"/>
    </row>
    <row r="1181" spans="6:22" x14ac:dyDescent="0.25">
      <c r="F1181" s="31"/>
      <c r="G1181" s="31"/>
      <c r="H1181" s="31"/>
      <c r="I1181" s="31"/>
      <c r="J1181" s="31"/>
      <c r="K1181" s="31"/>
      <c r="L1181" s="31"/>
      <c r="M1181" s="31"/>
      <c r="N1181" s="31"/>
      <c r="O1181" s="31"/>
      <c r="P1181" s="31"/>
      <c r="Q1181" s="31"/>
      <c r="R1181" s="31"/>
      <c r="S1181" s="31"/>
      <c r="T1181" s="31"/>
      <c r="U1181" s="31"/>
      <c r="V1181" s="31"/>
    </row>
    <row r="1182" spans="6:22" x14ac:dyDescent="0.25">
      <c r="F1182" s="31"/>
      <c r="G1182" s="31"/>
      <c r="H1182" s="31"/>
      <c r="I1182" s="31"/>
      <c r="J1182" s="31"/>
      <c r="K1182" s="31"/>
      <c r="L1182" s="31"/>
      <c r="M1182" s="31"/>
      <c r="N1182" s="31"/>
      <c r="O1182" s="31"/>
      <c r="P1182" s="31"/>
      <c r="Q1182" s="31"/>
      <c r="R1182" s="31"/>
      <c r="S1182" s="31"/>
      <c r="T1182" s="31"/>
      <c r="U1182" s="31"/>
      <c r="V1182" s="31"/>
    </row>
    <row r="1183" spans="6:22" x14ac:dyDescent="0.25">
      <c r="F1183" s="31"/>
      <c r="G1183" s="31"/>
      <c r="H1183" s="31"/>
      <c r="I1183" s="31"/>
      <c r="J1183" s="31"/>
      <c r="K1183" s="31"/>
      <c r="L1183" s="31"/>
      <c r="M1183" s="31"/>
      <c r="N1183" s="31"/>
      <c r="O1183" s="31"/>
      <c r="P1183" s="31"/>
      <c r="Q1183" s="31"/>
      <c r="R1183" s="31"/>
      <c r="S1183" s="31"/>
      <c r="T1183" s="31"/>
      <c r="U1183" s="31"/>
      <c r="V1183" s="31"/>
    </row>
    <row r="1184" spans="6:22" x14ac:dyDescent="0.25">
      <c r="F1184" s="31"/>
      <c r="G1184" s="31"/>
      <c r="H1184" s="31"/>
      <c r="I1184" s="31"/>
      <c r="J1184" s="31"/>
      <c r="K1184" s="31"/>
      <c r="L1184" s="31"/>
      <c r="M1184" s="31"/>
      <c r="N1184" s="31"/>
      <c r="O1184" s="31"/>
      <c r="P1184" s="31"/>
      <c r="Q1184" s="31"/>
      <c r="R1184" s="31"/>
      <c r="S1184" s="31"/>
      <c r="T1184" s="31"/>
      <c r="U1184" s="31"/>
      <c r="V1184" s="31"/>
    </row>
    <row r="1185" spans="6:22" x14ac:dyDescent="0.25">
      <c r="F1185" s="31"/>
      <c r="G1185" s="31"/>
      <c r="H1185" s="31"/>
      <c r="I1185" s="31"/>
      <c r="J1185" s="31"/>
      <c r="K1185" s="31"/>
      <c r="L1185" s="31"/>
      <c r="M1185" s="31"/>
      <c r="N1185" s="31"/>
      <c r="O1185" s="31"/>
      <c r="P1185" s="31"/>
      <c r="Q1185" s="31"/>
      <c r="R1185" s="31"/>
      <c r="S1185" s="31"/>
      <c r="T1185" s="31"/>
      <c r="U1185" s="31"/>
      <c r="V1185" s="31"/>
    </row>
    <row r="1186" spans="6:22" x14ac:dyDescent="0.25">
      <c r="F1186" s="31"/>
      <c r="G1186" s="31"/>
      <c r="H1186" s="31"/>
      <c r="I1186" s="31"/>
      <c r="J1186" s="31"/>
      <c r="K1186" s="31"/>
      <c r="L1186" s="31"/>
      <c r="M1186" s="31"/>
      <c r="N1186" s="31"/>
      <c r="O1186" s="31"/>
      <c r="P1186" s="31"/>
      <c r="Q1186" s="31"/>
      <c r="R1186" s="31"/>
      <c r="S1186" s="31"/>
      <c r="T1186" s="31"/>
      <c r="U1186" s="31"/>
      <c r="V1186" s="31"/>
    </row>
    <row r="1187" spans="6:22" x14ac:dyDescent="0.25">
      <c r="F1187" s="31"/>
      <c r="G1187" s="31"/>
      <c r="H1187" s="31"/>
      <c r="I1187" s="31"/>
      <c r="J1187" s="31"/>
      <c r="K1187" s="31"/>
      <c r="L1187" s="31"/>
      <c r="M1187" s="31"/>
      <c r="N1187" s="31"/>
      <c r="O1187" s="31"/>
      <c r="P1187" s="31"/>
      <c r="Q1187" s="31"/>
      <c r="R1187" s="31"/>
      <c r="S1187" s="31"/>
      <c r="T1187" s="31"/>
      <c r="U1187" s="31"/>
      <c r="V1187" s="31"/>
    </row>
    <row r="1188" spans="6:22" x14ac:dyDescent="0.25">
      <c r="F1188" s="31"/>
      <c r="G1188" s="31"/>
      <c r="H1188" s="31"/>
      <c r="I1188" s="31"/>
      <c r="J1188" s="31"/>
      <c r="K1188" s="31"/>
      <c r="L1188" s="31"/>
      <c r="M1188" s="31"/>
      <c r="N1188" s="31"/>
      <c r="O1188" s="31"/>
      <c r="P1188" s="31"/>
      <c r="Q1188" s="31"/>
      <c r="R1188" s="31"/>
      <c r="S1188" s="31"/>
      <c r="T1188" s="31"/>
      <c r="U1188" s="31"/>
      <c r="V1188" s="31"/>
    </row>
    <row r="1189" spans="6:22" x14ac:dyDescent="0.25">
      <c r="F1189" s="31"/>
      <c r="G1189" s="31"/>
      <c r="H1189" s="31"/>
      <c r="I1189" s="31"/>
      <c r="J1189" s="31"/>
      <c r="K1189" s="31"/>
      <c r="L1189" s="31"/>
      <c r="M1189" s="31"/>
      <c r="N1189" s="31"/>
      <c r="O1189" s="31"/>
      <c r="P1189" s="31"/>
      <c r="Q1189" s="31"/>
      <c r="R1189" s="31"/>
      <c r="S1189" s="31"/>
      <c r="T1189" s="31"/>
      <c r="U1189" s="31"/>
      <c r="V1189" s="31"/>
    </row>
    <row r="1190" spans="6:22" x14ac:dyDescent="0.25">
      <c r="F1190" s="31"/>
      <c r="G1190" s="31"/>
      <c r="H1190" s="31"/>
      <c r="I1190" s="31"/>
      <c r="J1190" s="31"/>
      <c r="K1190" s="31"/>
      <c r="L1190" s="31"/>
      <c r="M1190" s="31"/>
      <c r="N1190" s="31"/>
      <c r="O1190" s="31"/>
      <c r="P1190" s="31"/>
      <c r="Q1190" s="31"/>
      <c r="R1190" s="31"/>
      <c r="S1190" s="31"/>
      <c r="T1190" s="31"/>
      <c r="U1190" s="31"/>
      <c r="V1190" s="31"/>
    </row>
    <row r="1191" spans="6:22" x14ac:dyDescent="0.25">
      <c r="F1191" s="31"/>
      <c r="G1191" s="31"/>
      <c r="H1191" s="31"/>
      <c r="I1191" s="31"/>
      <c r="J1191" s="31"/>
      <c r="K1191" s="31"/>
      <c r="L1191" s="31"/>
      <c r="M1191" s="31"/>
      <c r="N1191" s="31"/>
      <c r="O1191" s="31"/>
      <c r="P1191" s="31"/>
      <c r="Q1191" s="31"/>
      <c r="R1191" s="31"/>
      <c r="S1191" s="31"/>
      <c r="T1191" s="31"/>
      <c r="U1191" s="31"/>
      <c r="V1191" s="31"/>
    </row>
    <row r="1192" spans="6:22" x14ac:dyDescent="0.25">
      <c r="F1192" s="31"/>
      <c r="G1192" s="31"/>
      <c r="H1192" s="31"/>
      <c r="I1192" s="31"/>
      <c r="J1192" s="31"/>
      <c r="K1192" s="31"/>
      <c r="L1192" s="31"/>
      <c r="M1192" s="31"/>
      <c r="N1192" s="31"/>
      <c r="O1192" s="31"/>
      <c r="P1192" s="31"/>
      <c r="Q1192" s="31"/>
      <c r="R1192" s="31"/>
      <c r="S1192" s="31"/>
      <c r="T1192" s="31"/>
      <c r="U1192" s="31"/>
      <c r="V1192" s="31"/>
    </row>
    <row r="1193" spans="6:22" x14ac:dyDescent="0.25">
      <c r="F1193" s="31"/>
      <c r="G1193" s="31"/>
      <c r="H1193" s="31"/>
      <c r="I1193" s="31"/>
      <c r="J1193" s="31"/>
      <c r="K1193" s="31"/>
      <c r="L1193" s="31"/>
      <c r="M1193" s="31"/>
      <c r="N1193" s="31"/>
      <c r="O1193" s="31"/>
      <c r="P1193" s="31"/>
      <c r="Q1193" s="31"/>
      <c r="R1193" s="31"/>
      <c r="S1193" s="31"/>
      <c r="T1193" s="31"/>
      <c r="U1193" s="31"/>
      <c r="V1193" s="31"/>
    </row>
    <row r="1194" spans="6:22" x14ac:dyDescent="0.25">
      <c r="F1194" s="31"/>
      <c r="G1194" s="31"/>
      <c r="H1194" s="31"/>
      <c r="I1194" s="31"/>
      <c r="J1194" s="31"/>
      <c r="K1194" s="31"/>
      <c r="L1194" s="31"/>
      <c r="M1194" s="31"/>
      <c r="N1194" s="31"/>
      <c r="O1194" s="31"/>
      <c r="P1194" s="31"/>
      <c r="Q1194" s="31"/>
      <c r="R1194" s="31"/>
      <c r="S1194" s="31"/>
      <c r="T1194" s="31"/>
      <c r="U1194" s="31"/>
      <c r="V1194" s="31"/>
    </row>
    <row r="1195" spans="6:22" x14ac:dyDescent="0.25">
      <c r="F1195" s="31"/>
      <c r="G1195" s="31"/>
      <c r="H1195" s="31"/>
      <c r="I1195" s="31"/>
      <c r="J1195" s="31"/>
      <c r="K1195" s="31"/>
      <c r="L1195" s="31"/>
      <c r="M1195" s="31"/>
      <c r="N1195" s="31"/>
      <c r="O1195" s="31"/>
      <c r="P1195" s="31"/>
      <c r="Q1195" s="31"/>
      <c r="R1195" s="31"/>
      <c r="S1195" s="31"/>
      <c r="T1195" s="31"/>
      <c r="U1195" s="31"/>
      <c r="V1195" s="31"/>
    </row>
    <row r="1196" spans="6:22" x14ac:dyDescent="0.25">
      <c r="F1196" s="31"/>
      <c r="G1196" s="31"/>
      <c r="H1196" s="31"/>
      <c r="I1196" s="31"/>
      <c r="J1196" s="31"/>
      <c r="K1196" s="31"/>
      <c r="L1196" s="31"/>
      <c r="M1196" s="31"/>
      <c r="N1196" s="31"/>
      <c r="O1196" s="31"/>
      <c r="P1196" s="31"/>
      <c r="Q1196" s="31"/>
      <c r="R1196" s="31"/>
      <c r="S1196" s="31"/>
      <c r="T1196" s="31"/>
      <c r="U1196" s="31"/>
      <c r="V1196" s="31"/>
    </row>
    <row r="1197" spans="6:22" x14ac:dyDescent="0.25">
      <c r="F1197" s="31"/>
      <c r="G1197" s="31"/>
      <c r="H1197" s="31"/>
      <c r="I1197" s="31"/>
      <c r="J1197" s="31"/>
      <c r="K1197" s="31"/>
      <c r="L1197" s="31"/>
      <c r="M1197" s="31"/>
      <c r="N1197" s="31"/>
      <c r="O1197" s="31"/>
      <c r="P1197" s="31"/>
      <c r="Q1197" s="31"/>
      <c r="R1197" s="31"/>
      <c r="S1197" s="31"/>
      <c r="T1197" s="31"/>
      <c r="U1197" s="31"/>
      <c r="V1197" s="31"/>
    </row>
    <row r="1198" spans="6:22" x14ac:dyDescent="0.25">
      <c r="F1198" s="31"/>
      <c r="G1198" s="31"/>
      <c r="H1198" s="31"/>
      <c r="I1198" s="31"/>
      <c r="J1198" s="31"/>
      <c r="K1198" s="31"/>
      <c r="L1198" s="31"/>
      <c r="M1198" s="31"/>
      <c r="N1198" s="31"/>
      <c r="O1198" s="31"/>
      <c r="P1198" s="31"/>
      <c r="Q1198" s="31"/>
      <c r="R1198" s="31"/>
      <c r="S1198" s="31"/>
      <c r="T1198" s="31"/>
      <c r="U1198" s="31"/>
      <c r="V1198" s="31"/>
    </row>
    <row r="1199" spans="6:22" x14ac:dyDescent="0.25">
      <c r="F1199" s="31"/>
      <c r="G1199" s="31"/>
      <c r="H1199" s="31"/>
      <c r="I1199" s="31"/>
      <c r="J1199" s="31"/>
      <c r="K1199" s="31"/>
      <c r="L1199" s="31"/>
      <c r="M1199" s="31"/>
      <c r="N1199" s="31"/>
      <c r="O1199" s="31"/>
      <c r="P1199" s="31"/>
      <c r="Q1199" s="31"/>
      <c r="R1199" s="31"/>
      <c r="S1199" s="31"/>
      <c r="T1199" s="31"/>
      <c r="U1199" s="31"/>
      <c r="V1199" s="31"/>
    </row>
    <row r="1200" spans="6:22" x14ac:dyDescent="0.25">
      <c r="F1200" s="31"/>
      <c r="G1200" s="31"/>
      <c r="H1200" s="31"/>
      <c r="I1200" s="31"/>
      <c r="J1200" s="31"/>
      <c r="K1200" s="31"/>
      <c r="L1200" s="31"/>
      <c r="M1200" s="31"/>
      <c r="N1200" s="31"/>
      <c r="O1200" s="31"/>
      <c r="P1200" s="31"/>
      <c r="Q1200" s="31"/>
      <c r="R1200" s="31"/>
      <c r="S1200" s="31"/>
      <c r="T1200" s="31"/>
      <c r="U1200" s="31"/>
      <c r="V1200" s="31"/>
    </row>
    <row r="1201" spans="6:22" x14ac:dyDescent="0.25">
      <c r="F1201" s="31"/>
      <c r="G1201" s="31"/>
      <c r="H1201" s="31"/>
      <c r="I1201" s="31"/>
      <c r="J1201" s="31"/>
      <c r="K1201" s="31"/>
      <c r="L1201" s="31"/>
      <c r="M1201" s="31"/>
      <c r="N1201" s="31"/>
      <c r="O1201" s="31"/>
      <c r="P1201" s="31"/>
      <c r="Q1201" s="31"/>
      <c r="R1201" s="31"/>
      <c r="S1201" s="31"/>
      <c r="T1201" s="31"/>
      <c r="U1201" s="31"/>
      <c r="V1201" s="31"/>
    </row>
    <row r="1202" spans="6:22" x14ac:dyDescent="0.25">
      <c r="F1202" s="31"/>
      <c r="G1202" s="31"/>
      <c r="H1202" s="31"/>
      <c r="I1202" s="31"/>
      <c r="J1202" s="31"/>
      <c r="K1202" s="31"/>
      <c r="L1202" s="31"/>
      <c r="M1202" s="31"/>
      <c r="N1202" s="31"/>
      <c r="O1202" s="31"/>
      <c r="P1202" s="31"/>
      <c r="Q1202" s="31"/>
      <c r="R1202" s="31"/>
      <c r="S1202" s="31"/>
      <c r="T1202" s="31"/>
      <c r="U1202" s="31"/>
      <c r="V1202" s="31"/>
    </row>
    <row r="1203" spans="6:22" x14ac:dyDescent="0.25">
      <c r="F1203" s="31"/>
      <c r="G1203" s="31"/>
      <c r="H1203" s="31"/>
      <c r="I1203" s="31"/>
      <c r="J1203" s="31"/>
      <c r="K1203" s="31"/>
      <c r="L1203" s="31"/>
      <c r="M1203" s="31"/>
      <c r="N1203" s="31"/>
      <c r="O1203" s="31"/>
      <c r="P1203" s="31"/>
      <c r="Q1203" s="31"/>
      <c r="R1203" s="31"/>
      <c r="S1203" s="31"/>
      <c r="T1203" s="31"/>
      <c r="U1203" s="31"/>
      <c r="V1203" s="31"/>
    </row>
    <row r="1204" spans="6:22" x14ac:dyDescent="0.25">
      <c r="F1204" s="31"/>
      <c r="G1204" s="31"/>
      <c r="H1204" s="31"/>
      <c r="I1204" s="31"/>
      <c r="J1204" s="31"/>
      <c r="K1204" s="31"/>
      <c r="L1204" s="31"/>
      <c r="M1204" s="31"/>
      <c r="N1204" s="31"/>
      <c r="O1204" s="31"/>
      <c r="P1204" s="31"/>
      <c r="Q1204" s="31"/>
      <c r="R1204" s="31"/>
      <c r="S1204" s="31"/>
      <c r="T1204" s="31"/>
      <c r="U1204" s="31"/>
      <c r="V1204" s="31"/>
    </row>
    <row r="1205" spans="6:22" x14ac:dyDescent="0.25">
      <c r="F1205" s="31"/>
      <c r="G1205" s="31"/>
      <c r="H1205" s="31"/>
      <c r="I1205" s="31"/>
      <c r="J1205" s="31"/>
      <c r="K1205" s="31"/>
      <c r="L1205" s="31"/>
      <c r="M1205" s="31"/>
      <c r="N1205" s="31"/>
      <c r="O1205" s="31"/>
      <c r="P1205" s="31"/>
      <c r="Q1205" s="31"/>
      <c r="R1205" s="31"/>
      <c r="S1205" s="31"/>
      <c r="T1205" s="31"/>
      <c r="U1205" s="31"/>
      <c r="V1205" s="31"/>
    </row>
    <row r="1206" spans="6:22" x14ac:dyDescent="0.25">
      <c r="F1206" s="31"/>
      <c r="G1206" s="31"/>
      <c r="H1206" s="31"/>
      <c r="I1206" s="31"/>
      <c r="J1206" s="31"/>
      <c r="K1206" s="31"/>
      <c r="L1206" s="31"/>
      <c r="M1206" s="31"/>
      <c r="N1206" s="31"/>
      <c r="O1206" s="31"/>
      <c r="P1206" s="31"/>
      <c r="Q1206" s="31"/>
      <c r="R1206" s="31"/>
      <c r="S1206" s="31"/>
      <c r="T1206" s="31"/>
      <c r="U1206" s="31"/>
      <c r="V1206" s="31"/>
    </row>
    <row r="1207" spans="6:22" x14ac:dyDescent="0.25">
      <c r="F1207" s="31"/>
      <c r="G1207" s="31"/>
      <c r="H1207" s="31"/>
      <c r="I1207" s="31"/>
      <c r="J1207" s="31"/>
      <c r="K1207" s="31"/>
      <c r="L1207" s="31"/>
      <c r="M1207" s="31"/>
      <c r="N1207" s="31"/>
      <c r="O1207" s="31"/>
      <c r="P1207" s="31"/>
      <c r="Q1207" s="31"/>
      <c r="R1207" s="31"/>
      <c r="S1207" s="31"/>
      <c r="T1207" s="31"/>
      <c r="U1207" s="31"/>
      <c r="V1207" s="31"/>
    </row>
    <row r="1208" spans="6:22" x14ac:dyDescent="0.25">
      <c r="F1208" s="31"/>
      <c r="G1208" s="31"/>
      <c r="H1208" s="31"/>
      <c r="I1208" s="31"/>
      <c r="J1208" s="31"/>
      <c r="K1208" s="31"/>
      <c r="L1208" s="31"/>
      <c r="M1208" s="31"/>
      <c r="N1208" s="31"/>
      <c r="O1208" s="31"/>
      <c r="P1208" s="31"/>
      <c r="Q1208" s="31"/>
      <c r="R1208" s="31"/>
      <c r="S1208" s="31"/>
      <c r="T1208" s="31"/>
      <c r="U1208" s="31"/>
      <c r="V1208" s="31"/>
    </row>
    <row r="1209" spans="6:22" x14ac:dyDescent="0.25">
      <c r="F1209" s="31"/>
      <c r="G1209" s="31"/>
      <c r="H1209" s="31"/>
      <c r="I1209" s="31"/>
      <c r="J1209" s="31"/>
      <c r="K1209" s="31"/>
      <c r="L1209" s="31"/>
      <c r="M1209" s="31"/>
      <c r="N1209" s="31"/>
      <c r="O1209" s="31"/>
      <c r="P1209" s="31"/>
      <c r="Q1209" s="31"/>
      <c r="R1209" s="31"/>
      <c r="S1209" s="31"/>
      <c r="T1209" s="31"/>
      <c r="U1209" s="31"/>
      <c r="V1209" s="31"/>
    </row>
    <row r="1210" spans="6:22" x14ac:dyDescent="0.25">
      <c r="F1210" s="31"/>
      <c r="G1210" s="31"/>
      <c r="H1210" s="31"/>
      <c r="I1210" s="31"/>
      <c r="J1210" s="31"/>
      <c r="K1210" s="31"/>
      <c r="L1210" s="31"/>
      <c r="M1210" s="31"/>
      <c r="N1210" s="31"/>
      <c r="O1210" s="31"/>
      <c r="P1210" s="31"/>
      <c r="Q1210" s="31"/>
      <c r="R1210" s="31"/>
      <c r="S1210" s="31"/>
      <c r="T1210" s="31"/>
      <c r="U1210" s="31"/>
      <c r="V1210" s="31"/>
    </row>
    <row r="1211" spans="6:22" x14ac:dyDescent="0.25">
      <c r="F1211" s="31"/>
      <c r="G1211" s="31"/>
      <c r="H1211" s="31"/>
      <c r="I1211" s="31"/>
      <c r="J1211" s="31"/>
      <c r="K1211" s="31"/>
      <c r="L1211" s="31"/>
      <c r="M1211" s="31"/>
      <c r="N1211" s="31"/>
      <c r="O1211" s="31"/>
      <c r="P1211" s="31"/>
      <c r="Q1211" s="31"/>
      <c r="R1211" s="31"/>
      <c r="S1211" s="31"/>
      <c r="T1211" s="31"/>
      <c r="U1211" s="31"/>
      <c r="V1211" s="31"/>
    </row>
    <row r="1212" spans="6:22" x14ac:dyDescent="0.25">
      <c r="F1212" s="31"/>
      <c r="G1212" s="31"/>
      <c r="H1212" s="31"/>
      <c r="I1212" s="31"/>
      <c r="J1212" s="31"/>
      <c r="K1212" s="31"/>
      <c r="L1212" s="31"/>
      <c r="M1212" s="31"/>
      <c r="N1212" s="31"/>
      <c r="O1212" s="31"/>
      <c r="P1212" s="31"/>
      <c r="Q1212" s="31"/>
      <c r="R1212" s="31"/>
      <c r="S1212" s="31"/>
      <c r="T1212" s="31"/>
      <c r="U1212" s="31"/>
      <c r="V1212" s="31"/>
    </row>
    <row r="1213" spans="6:22" x14ac:dyDescent="0.25">
      <c r="F1213" s="31"/>
      <c r="G1213" s="31"/>
      <c r="H1213" s="31"/>
      <c r="I1213" s="31"/>
      <c r="J1213" s="31"/>
      <c r="K1213" s="31"/>
      <c r="L1213" s="31"/>
      <c r="M1213" s="31"/>
      <c r="N1213" s="31"/>
      <c r="O1213" s="31"/>
      <c r="P1213" s="31"/>
      <c r="Q1213" s="31"/>
      <c r="R1213" s="31"/>
      <c r="S1213" s="31"/>
      <c r="T1213" s="31"/>
      <c r="U1213" s="31"/>
      <c r="V1213" s="31"/>
    </row>
    <row r="1214" spans="6:22" x14ac:dyDescent="0.25">
      <c r="F1214" s="31"/>
      <c r="G1214" s="31"/>
      <c r="H1214" s="31"/>
      <c r="I1214" s="31"/>
      <c r="J1214" s="31"/>
      <c r="K1214" s="31"/>
      <c r="L1214" s="31"/>
      <c r="M1214" s="31"/>
      <c r="N1214" s="31"/>
      <c r="O1214" s="31"/>
      <c r="P1214" s="31"/>
      <c r="Q1214" s="31"/>
      <c r="R1214" s="31"/>
      <c r="S1214" s="31"/>
      <c r="T1214" s="31"/>
      <c r="U1214" s="31"/>
      <c r="V1214" s="31"/>
    </row>
    <row r="1215" spans="6:22" x14ac:dyDescent="0.25">
      <c r="F1215" s="31"/>
      <c r="G1215" s="31"/>
      <c r="H1215" s="31"/>
      <c r="I1215" s="31"/>
      <c r="J1215" s="31"/>
      <c r="K1215" s="31"/>
      <c r="L1215" s="31"/>
      <c r="M1215" s="31"/>
      <c r="N1215" s="31"/>
      <c r="O1215" s="31"/>
      <c r="P1215" s="31"/>
      <c r="Q1215" s="31"/>
      <c r="R1215" s="31"/>
      <c r="S1215" s="31"/>
      <c r="T1215" s="31"/>
      <c r="U1215" s="31"/>
      <c r="V1215" s="31"/>
    </row>
    <row r="1216" spans="6:22" x14ac:dyDescent="0.25">
      <c r="F1216" s="31"/>
      <c r="G1216" s="31"/>
      <c r="H1216" s="31"/>
      <c r="I1216" s="31"/>
      <c r="J1216" s="31"/>
      <c r="K1216" s="31"/>
      <c r="L1216" s="31"/>
      <c r="M1216" s="31"/>
      <c r="N1216" s="31"/>
      <c r="O1216" s="31"/>
      <c r="P1216" s="31"/>
      <c r="Q1216" s="31"/>
      <c r="R1216" s="31"/>
      <c r="S1216" s="31"/>
      <c r="T1216" s="31"/>
      <c r="U1216" s="31"/>
      <c r="V1216" s="31"/>
    </row>
    <row r="1217" spans="6:22" x14ac:dyDescent="0.25">
      <c r="F1217" s="31"/>
      <c r="G1217" s="31"/>
      <c r="H1217" s="31"/>
      <c r="I1217" s="31"/>
      <c r="J1217" s="31"/>
      <c r="K1217" s="31"/>
      <c r="L1217" s="31"/>
      <c r="M1217" s="31"/>
      <c r="N1217" s="31"/>
      <c r="O1217" s="31"/>
      <c r="P1217" s="31"/>
      <c r="Q1217" s="31"/>
      <c r="R1217" s="31"/>
      <c r="S1217" s="31"/>
      <c r="T1217" s="31"/>
      <c r="U1217" s="31"/>
      <c r="V1217" s="31"/>
    </row>
    <row r="1218" spans="6:22" x14ac:dyDescent="0.25">
      <c r="F1218" s="31"/>
      <c r="G1218" s="31"/>
      <c r="H1218" s="31"/>
      <c r="I1218" s="31"/>
      <c r="J1218" s="31"/>
      <c r="K1218" s="31"/>
      <c r="L1218" s="31"/>
      <c r="M1218" s="31"/>
      <c r="N1218" s="31"/>
      <c r="O1218" s="31"/>
      <c r="P1218" s="31"/>
      <c r="Q1218" s="31"/>
      <c r="R1218" s="31"/>
      <c r="S1218" s="31"/>
      <c r="T1218" s="31"/>
      <c r="U1218" s="31"/>
      <c r="V1218" s="31"/>
    </row>
    <row r="1219" spans="6:22" x14ac:dyDescent="0.25">
      <c r="F1219" s="31"/>
      <c r="G1219" s="31"/>
      <c r="H1219" s="31"/>
      <c r="I1219" s="31"/>
      <c r="J1219" s="31"/>
      <c r="K1219" s="31"/>
      <c r="L1219" s="31"/>
      <c r="M1219" s="31"/>
      <c r="N1219" s="31"/>
      <c r="O1219" s="31"/>
      <c r="P1219" s="31"/>
      <c r="Q1219" s="31"/>
      <c r="R1219" s="31"/>
      <c r="S1219" s="31"/>
      <c r="T1219" s="31"/>
      <c r="U1219" s="31"/>
      <c r="V1219" s="31"/>
    </row>
    <row r="1220" spans="6:22" x14ac:dyDescent="0.25">
      <c r="F1220" s="31"/>
      <c r="G1220" s="31"/>
      <c r="H1220" s="31"/>
      <c r="I1220" s="31"/>
      <c r="J1220" s="31"/>
      <c r="K1220" s="31"/>
      <c r="L1220" s="31"/>
      <c r="M1220" s="31"/>
      <c r="N1220" s="31"/>
      <c r="O1220" s="31"/>
      <c r="P1220" s="31"/>
      <c r="Q1220" s="31"/>
      <c r="R1220" s="31"/>
      <c r="S1220" s="31"/>
      <c r="T1220" s="31"/>
      <c r="U1220" s="31"/>
      <c r="V1220" s="31"/>
    </row>
    <row r="1221" spans="6:22" x14ac:dyDescent="0.25">
      <c r="F1221" s="31"/>
      <c r="G1221" s="31"/>
      <c r="H1221" s="31"/>
      <c r="I1221" s="31"/>
      <c r="J1221" s="31"/>
      <c r="K1221" s="31"/>
      <c r="L1221" s="31"/>
      <c r="M1221" s="31"/>
      <c r="N1221" s="31"/>
      <c r="O1221" s="31"/>
      <c r="P1221" s="31"/>
      <c r="Q1221" s="31"/>
      <c r="R1221" s="31"/>
      <c r="S1221" s="31"/>
      <c r="T1221" s="31"/>
      <c r="U1221" s="31"/>
      <c r="V1221" s="31"/>
    </row>
    <row r="1222" spans="6:22" x14ac:dyDescent="0.25">
      <c r="F1222" s="31"/>
      <c r="G1222" s="31"/>
      <c r="H1222" s="31"/>
      <c r="I1222" s="31"/>
      <c r="J1222" s="31"/>
      <c r="K1222" s="31"/>
      <c r="L1222" s="31"/>
      <c r="M1222" s="31"/>
      <c r="N1222" s="31"/>
      <c r="O1222" s="31"/>
      <c r="P1222" s="31"/>
      <c r="Q1222" s="31"/>
      <c r="R1222" s="31"/>
      <c r="S1222" s="31"/>
      <c r="T1222" s="31"/>
      <c r="U1222" s="31"/>
      <c r="V1222" s="31"/>
    </row>
    <row r="1223" spans="6:22" x14ac:dyDescent="0.25">
      <c r="F1223" s="31"/>
      <c r="G1223" s="31"/>
      <c r="H1223" s="31"/>
      <c r="I1223" s="31"/>
      <c r="J1223" s="31"/>
      <c r="K1223" s="31"/>
      <c r="L1223" s="31"/>
      <c r="M1223" s="31"/>
      <c r="N1223" s="31"/>
      <c r="O1223" s="31"/>
      <c r="P1223" s="31"/>
      <c r="Q1223" s="31"/>
      <c r="R1223" s="31"/>
      <c r="S1223" s="31"/>
      <c r="T1223" s="31"/>
      <c r="U1223" s="31"/>
      <c r="V1223" s="31"/>
    </row>
    <row r="1224" spans="6:22" x14ac:dyDescent="0.25">
      <c r="F1224" s="31"/>
      <c r="G1224" s="31"/>
      <c r="H1224" s="31"/>
      <c r="I1224" s="31"/>
      <c r="J1224" s="31"/>
      <c r="K1224" s="31"/>
      <c r="L1224" s="31"/>
      <c r="M1224" s="31"/>
      <c r="N1224" s="31"/>
      <c r="O1224" s="31"/>
      <c r="P1224" s="31"/>
      <c r="Q1224" s="31"/>
      <c r="R1224" s="31"/>
      <c r="S1224" s="31"/>
      <c r="T1224" s="31"/>
      <c r="U1224" s="31"/>
      <c r="V1224" s="31"/>
    </row>
    <row r="1225" spans="6:22" x14ac:dyDescent="0.25">
      <c r="F1225" s="31"/>
      <c r="G1225" s="31"/>
      <c r="H1225" s="31"/>
      <c r="I1225" s="31"/>
      <c r="J1225" s="31"/>
      <c r="K1225" s="31"/>
      <c r="L1225" s="31"/>
      <c r="M1225" s="31"/>
      <c r="N1225" s="31"/>
      <c r="O1225" s="31"/>
      <c r="P1225" s="31"/>
      <c r="Q1225" s="31"/>
      <c r="R1225" s="31"/>
      <c r="S1225" s="31"/>
      <c r="T1225" s="31"/>
      <c r="U1225" s="31"/>
      <c r="V1225" s="31"/>
    </row>
    <row r="1226" spans="6:22" x14ac:dyDescent="0.25">
      <c r="F1226" s="31"/>
      <c r="G1226" s="31"/>
      <c r="H1226" s="31"/>
      <c r="I1226" s="31"/>
      <c r="J1226" s="31"/>
      <c r="K1226" s="31"/>
      <c r="L1226" s="31"/>
      <c r="M1226" s="31"/>
      <c r="N1226" s="31"/>
      <c r="O1226" s="31"/>
      <c r="P1226" s="31"/>
      <c r="Q1226" s="31"/>
      <c r="R1226" s="31"/>
      <c r="S1226" s="31"/>
      <c r="T1226" s="31"/>
      <c r="U1226" s="31"/>
      <c r="V1226" s="31"/>
    </row>
    <row r="1227" spans="6:22" x14ac:dyDescent="0.25">
      <c r="F1227" s="31"/>
      <c r="G1227" s="31"/>
      <c r="H1227" s="31"/>
      <c r="I1227" s="31"/>
      <c r="J1227" s="31"/>
      <c r="K1227" s="31"/>
      <c r="L1227" s="31"/>
      <c r="M1227" s="31"/>
      <c r="N1227" s="31"/>
      <c r="O1227" s="31"/>
      <c r="P1227" s="31"/>
      <c r="Q1227" s="31"/>
      <c r="R1227" s="31"/>
      <c r="S1227" s="31"/>
      <c r="T1227" s="31"/>
      <c r="U1227" s="31"/>
      <c r="V1227" s="31"/>
    </row>
    <row r="1228" spans="6:22" x14ac:dyDescent="0.25">
      <c r="F1228" s="31"/>
      <c r="G1228" s="31"/>
      <c r="H1228" s="31"/>
      <c r="I1228" s="31"/>
      <c r="J1228" s="31"/>
      <c r="K1228" s="31"/>
      <c r="L1228" s="31"/>
      <c r="M1228" s="31"/>
      <c r="N1228" s="31"/>
      <c r="O1228" s="31"/>
      <c r="P1228" s="31"/>
      <c r="Q1228" s="31"/>
      <c r="R1228" s="31"/>
      <c r="S1228" s="31"/>
      <c r="T1228" s="31"/>
      <c r="U1228" s="31"/>
      <c r="V1228" s="31"/>
    </row>
    <row r="1229" spans="6:22" x14ac:dyDescent="0.25">
      <c r="F1229" s="31"/>
      <c r="G1229" s="31"/>
      <c r="H1229" s="31"/>
      <c r="I1229" s="31"/>
      <c r="J1229" s="31"/>
      <c r="K1229" s="31"/>
      <c r="L1229" s="31"/>
      <c r="M1229" s="31"/>
      <c r="N1229" s="31"/>
      <c r="O1229" s="31"/>
      <c r="P1229" s="31"/>
      <c r="Q1229" s="31"/>
      <c r="R1229" s="31"/>
      <c r="S1229" s="31"/>
      <c r="T1229" s="31"/>
      <c r="U1229" s="31"/>
      <c r="V1229" s="31"/>
    </row>
    <row r="1230" spans="6:22" x14ac:dyDescent="0.25">
      <c r="F1230" s="31"/>
      <c r="G1230" s="31"/>
      <c r="H1230" s="31"/>
      <c r="I1230" s="31"/>
      <c r="J1230" s="31"/>
      <c r="K1230" s="31"/>
      <c r="L1230" s="31"/>
      <c r="M1230" s="31"/>
      <c r="N1230" s="31"/>
      <c r="O1230" s="31"/>
      <c r="P1230" s="31"/>
      <c r="Q1230" s="31"/>
      <c r="R1230" s="31"/>
      <c r="S1230" s="31"/>
      <c r="T1230" s="31"/>
      <c r="U1230" s="31"/>
      <c r="V1230" s="31"/>
    </row>
    <row r="1231" spans="6:22" x14ac:dyDescent="0.25">
      <c r="F1231" s="31"/>
      <c r="G1231" s="31"/>
      <c r="H1231" s="31"/>
      <c r="I1231" s="31"/>
      <c r="J1231" s="31"/>
      <c r="K1231" s="31"/>
      <c r="L1231" s="31"/>
      <c r="M1231" s="31"/>
      <c r="N1231" s="31"/>
      <c r="O1231" s="31"/>
      <c r="P1231" s="31"/>
      <c r="Q1231" s="31"/>
      <c r="R1231" s="31"/>
      <c r="S1231" s="31"/>
      <c r="T1231" s="31"/>
      <c r="U1231" s="31"/>
      <c r="V1231" s="31"/>
    </row>
    <row r="1232" spans="6:22" x14ac:dyDescent="0.25">
      <c r="F1232" s="31"/>
      <c r="G1232" s="31"/>
      <c r="H1232" s="31"/>
      <c r="I1232" s="31"/>
      <c r="J1232" s="31"/>
      <c r="K1232" s="31"/>
      <c r="L1232" s="31"/>
      <c r="M1232" s="31"/>
      <c r="N1232" s="31"/>
      <c r="O1232" s="31"/>
      <c r="P1232" s="31"/>
      <c r="Q1232" s="31"/>
      <c r="R1232" s="31"/>
      <c r="S1232" s="31"/>
      <c r="T1232" s="31"/>
      <c r="U1232" s="31"/>
      <c r="V1232" s="31"/>
    </row>
    <row r="1233" spans="6:22" x14ac:dyDescent="0.25">
      <c r="F1233" s="31"/>
      <c r="G1233" s="31"/>
      <c r="H1233" s="31"/>
      <c r="I1233" s="31"/>
      <c r="J1233" s="31"/>
      <c r="K1233" s="31"/>
      <c r="L1233" s="31"/>
      <c r="M1233" s="31"/>
      <c r="N1233" s="31"/>
      <c r="O1233" s="31"/>
      <c r="P1233" s="31"/>
      <c r="Q1233" s="31"/>
      <c r="R1233" s="31"/>
      <c r="S1233" s="31"/>
      <c r="T1233" s="31"/>
      <c r="U1233" s="31"/>
      <c r="V1233" s="31"/>
    </row>
    <row r="1234" spans="6:22" x14ac:dyDescent="0.25">
      <c r="F1234" s="31"/>
      <c r="G1234" s="31"/>
      <c r="H1234" s="31"/>
      <c r="I1234" s="31"/>
      <c r="J1234" s="31"/>
      <c r="K1234" s="31"/>
      <c r="L1234" s="31"/>
      <c r="M1234" s="31"/>
      <c r="N1234" s="31"/>
      <c r="O1234" s="31"/>
      <c r="P1234" s="31"/>
      <c r="Q1234" s="31"/>
      <c r="R1234" s="31"/>
      <c r="S1234" s="31"/>
      <c r="T1234" s="31"/>
      <c r="U1234" s="31"/>
      <c r="V1234" s="31"/>
    </row>
    <row r="1235" spans="6:22" x14ac:dyDescent="0.25">
      <c r="F1235" s="31"/>
      <c r="G1235" s="31"/>
      <c r="H1235" s="31"/>
      <c r="I1235" s="31"/>
      <c r="J1235" s="31"/>
      <c r="K1235" s="31"/>
      <c r="L1235" s="31"/>
      <c r="M1235" s="31"/>
      <c r="N1235" s="31"/>
      <c r="O1235" s="31"/>
      <c r="P1235" s="31"/>
      <c r="Q1235" s="31"/>
      <c r="R1235" s="31"/>
      <c r="S1235" s="31"/>
      <c r="T1235" s="31"/>
      <c r="U1235" s="31"/>
      <c r="V1235" s="31"/>
    </row>
    <row r="1236" spans="6:22" x14ac:dyDescent="0.25">
      <c r="F1236" s="31"/>
      <c r="G1236" s="31"/>
      <c r="H1236" s="31"/>
      <c r="I1236" s="31"/>
      <c r="J1236" s="31"/>
      <c r="K1236" s="31"/>
      <c r="L1236" s="31"/>
      <c r="M1236" s="31"/>
      <c r="N1236" s="31"/>
      <c r="O1236" s="31"/>
      <c r="P1236" s="31"/>
      <c r="Q1236" s="31"/>
      <c r="R1236" s="31"/>
      <c r="S1236" s="31"/>
      <c r="T1236" s="31"/>
      <c r="U1236" s="31"/>
      <c r="V1236" s="31"/>
    </row>
    <row r="1237" spans="6:22" x14ac:dyDescent="0.25">
      <c r="F1237" s="31"/>
      <c r="G1237" s="31"/>
      <c r="H1237" s="31"/>
      <c r="I1237" s="31"/>
      <c r="J1237" s="31"/>
      <c r="K1237" s="31"/>
      <c r="L1237" s="31"/>
      <c r="M1237" s="31"/>
      <c r="N1237" s="31"/>
      <c r="O1237" s="31"/>
      <c r="P1237" s="31"/>
      <c r="Q1237" s="31"/>
      <c r="R1237" s="31"/>
      <c r="S1237" s="31"/>
      <c r="T1237" s="31"/>
      <c r="U1237" s="31"/>
      <c r="V1237" s="31"/>
    </row>
    <row r="1238" spans="6:22" x14ac:dyDescent="0.25">
      <c r="F1238" s="31"/>
      <c r="G1238" s="31"/>
      <c r="H1238" s="31"/>
      <c r="I1238" s="31"/>
      <c r="J1238" s="31"/>
      <c r="K1238" s="31"/>
      <c r="L1238" s="31"/>
      <c r="M1238" s="31"/>
      <c r="N1238" s="31"/>
      <c r="O1238" s="31"/>
      <c r="P1238" s="31"/>
      <c r="Q1238" s="31"/>
      <c r="R1238" s="31"/>
      <c r="S1238" s="31"/>
      <c r="T1238" s="31"/>
      <c r="U1238" s="31"/>
      <c r="V1238" s="31"/>
    </row>
    <row r="1239" spans="6:22" x14ac:dyDescent="0.25">
      <c r="F1239" s="31"/>
      <c r="G1239" s="31"/>
      <c r="H1239" s="31"/>
      <c r="I1239" s="31"/>
      <c r="J1239" s="31"/>
      <c r="K1239" s="31"/>
      <c r="L1239" s="31"/>
      <c r="M1239" s="31"/>
      <c r="N1239" s="31"/>
      <c r="O1239" s="31"/>
      <c r="P1239" s="31"/>
      <c r="Q1239" s="31"/>
      <c r="R1239" s="31"/>
      <c r="S1239" s="31"/>
      <c r="T1239" s="31"/>
      <c r="U1239" s="31"/>
      <c r="V1239" s="31"/>
    </row>
    <row r="1240" spans="6:22" x14ac:dyDescent="0.25">
      <c r="F1240" s="31"/>
      <c r="G1240" s="31"/>
      <c r="H1240" s="31"/>
      <c r="I1240" s="31"/>
      <c r="J1240" s="31"/>
      <c r="K1240" s="31"/>
      <c r="L1240" s="31"/>
      <c r="M1240" s="31"/>
      <c r="N1240" s="31"/>
      <c r="O1240" s="31"/>
      <c r="P1240" s="31"/>
      <c r="Q1240" s="31"/>
      <c r="R1240" s="31"/>
      <c r="S1240" s="31"/>
      <c r="T1240" s="31"/>
      <c r="U1240" s="31"/>
      <c r="V1240" s="31"/>
    </row>
    <row r="1241" spans="6:22" x14ac:dyDescent="0.25">
      <c r="F1241" s="31"/>
      <c r="G1241" s="31"/>
      <c r="H1241" s="31"/>
      <c r="I1241" s="31"/>
      <c r="J1241" s="31"/>
      <c r="K1241" s="31"/>
      <c r="L1241" s="31"/>
      <c r="M1241" s="31"/>
      <c r="N1241" s="31"/>
      <c r="O1241" s="31"/>
      <c r="P1241" s="31"/>
      <c r="Q1241" s="31"/>
      <c r="R1241" s="31"/>
      <c r="S1241" s="31"/>
      <c r="T1241" s="31"/>
      <c r="U1241" s="31"/>
      <c r="V1241" s="31"/>
    </row>
    <row r="1242" spans="6:22" x14ac:dyDescent="0.25">
      <c r="F1242" s="31"/>
      <c r="G1242" s="31"/>
      <c r="H1242" s="31"/>
      <c r="I1242" s="31"/>
      <c r="J1242" s="31"/>
      <c r="K1242" s="31"/>
      <c r="L1242" s="31"/>
      <c r="M1242" s="31"/>
      <c r="N1242" s="31"/>
      <c r="O1242" s="31"/>
      <c r="P1242" s="31"/>
      <c r="Q1242" s="31"/>
      <c r="R1242" s="31"/>
      <c r="S1242" s="31"/>
      <c r="T1242" s="31"/>
      <c r="U1242" s="31"/>
      <c r="V1242" s="31"/>
    </row>
    <row r="1243" spans="6:22" x14ac:dyDescent="0.25">
      <c r="F1243" s="31"/>
      <c r="G1243" s="31"/>
      <c r="H1243" s="31"/>
      <c r="I1243" s="31"/>
      <c r="J1243" s="31"/>
      <c r="K1243" s="31"/>
      <c r="L1243" s="31"/>
      <c r="M1243" s="31"/>
      <c r="N1243" s="31"/>
      <c r="O1243" s="31"/>
      <c r="P1243" s="31"/>
      <c r="Q1243" s="31"/>
      <c r="R1243" s="31"/>
      <c r="S1243" s="31"/>
      <c r="T1243" s="31"/>
      <c r="U1243" s="31"/>
      <c r="V1243" s="31"/>
    </row>
    <row r="1244" spans="6:22" x14ac:dyDescent="0.25">
      <c r="F1244" s="31"/>
      <c r="G1244" s="31"/>
      <c r="H1244" s="31"/>
      <c r="I1244" s="31"/>
      <c r="J1244" s="31"/>
      <c r="K1244" s="31"/>
      <c r="L1244" s="31"/>
      <c r="M1244" s="31"/>
      <c r="N1244" s="31"/>
      <c r="O1244" s="31"/>
      <c r="P1244" s="31"/>
      <c r="Q1244" s="31"/>
      <c r="R1244" s="31"/>
      <c r="S1244" s="31"/>
      <c r="T1244" s="31"/>
      <c r="U1244" s="31"/>
      <c r="V1244" s="31"/>
    </row>
    <row r="1245" spans="6:22" x14ac:dyDescent="0.25">
      <c r="F1245" s="31"/>
      <c r="G1245" s="31"/>
      <c r="H1245" s="31"/>
      <c r="I1245" s="31"/>
      <c r="J1245" s="31"/>
      <c r="K1245" s="31"/>
      <c r="L1245" s="31"/>
      <c r="M1245" s="31"/>
      <c r="N1245" s="31"/>
      <c r="O1245" s="31"/>
      <c r="P1245" s="31"/>
      <c r="Q1245" s="31"/>
      <c r="R1245" s="31"/>
      <c r="S1245" s="31"/>
      <c r="T1245" s="31"/>
      <c r="U1245" s="31"/>
      <c r="V1245" s="31"/>
    </row>
    <row r="1246" spans="6:22" x14ac:dyDescent="0.25">
      <c r="F1246" s="31"/>
      <c r="G1246" s="31"/>
      <c r="H1246" s="31"/>
      <c r="I1246" s="31"/>
      <c r="J1246" s="31"/>
      <c r="K1246" s="31"/>
      <c r="L1246" s="31"/>
      <c r="M1246" s="31"/>
      <c r="N1246" s="31"/>
      <c r="O1246" s="31"/>
      <c r="P1246" s="31"/>
      <c r="Q1246" s="31"/>
      <c r="R1246" s="31"/>
      <c r="S1246" s="31"/>
      <c r="T1246" s="31"/>
      <c r="U1246" s="31"/>
      <c r="V1246" s="31"/>
    </row>
    <row r="1247" spans="6:22" x14ac:dyDescent="0.25">
      <c r="F1247" s="31"/>
      <c r="G1247" s="31"/>
      <c r="H1247" s="31"/>
      <c r="I1247" s="31"/>
      <c r="J1247" s="31"/>
      <c r="K1247" s="31"/>
      <c r="L1247" s="31"/>
      <c r="M1247" s="31"/>
      <c r="N1247" s="31"/>
      <c r="O1247" s="31"/>
      <c r="P1247" s="31"/>
      <c r="Q1247" s="31"/>
      <c r="R1247" s="31"/>
      <c r="S1247" s="31"/>
      <c r="T1247" s="31"/>
      <c r="U1247" s="31"/>
      <c r="V1247" s="31"/>
    </row>
    <row r="1248" spans="6:22" x14ac:dyDescent="0.25">
      <c r="F1248" s="31"/>
      <c r="G1248" s="31"/>
      <c r="H1248" s="31"/>
      <c r="I1248" s="31"/>
      <c r="J1248" s="31"/>
      <c r="K1248" s="31"/>
      <c r="L1248" s="31"/>
      <c r="M1248" s="31"/>
      <c r="N1248" s="31"/>
      <c r="O1248" s="31"/>
      <c r="P1248" s="31"/>
      <c r="Q1248" s="31"/>
      <c r="R1248" s="31"/>
      <c r="S1248" s="31"/>
      <c r="T1248" s="31"/>
      <c r="U1248" s="31"/>
      <c r="V1248" s="31"/>
    </row>
    <row r="1249" spans="6:22" x14ac:dyDescent="0.25">
      <c r="F1249" s="31"/>
      <c r="G1249" s="31"/>
      <c r="H1249" s="31"/>
      <c r="I1249" s="31"/>
      <c r="J1249" s="31"/>
      <c r="K1249" s="31"/>
      <c r="L1249" s="31"/>
      <c r="M1249" s="31"/>
      <c r="N1249" s="31"/>
      <c r="O1249" s="31"/>
      <c r="P1249" s="31"/>
      <c r="Q1249" s="31"/>
      <c r="R1249" s="31"/>
      <c r="S1249" s="31"/>
      <c r="T1249" s="31"/>
      <c r="U1249" s="31"/>
      <c r="V1249" s="31"/>
    </row>
    <row r="1250" spans="6:22" x14ac:dyDescent="0.25">
      <c r="F1250" s="31"/>
      <c r="G1250" s="31"/>
      <c r="H1250" s="31"/>
      <c r="I1250" s="31"/>
      <c r="J1250" s="31"/>
      <c r="K1250" s="31"/>
      <c r="L1250" s="31"/>
      <c r="M1250" s="31"/>
      <c r="N1250" s="31"/>
      <c r="O1250" s="31"/>
      <c r="P1250" s="31"/>
      <c r="Q1250" s="31"/>
      <c r="R1250" s="31"/>
      <c r="S1250" s="31"/>
      <c r="T1250" s="31"/>
      <c r="U1250" s="31"/>
      <c r="V1250" s="31"/>
    </row>
    <row r="1251" spans="6:22" x14ac:dyDescent="0.25">
      <c r="F1251" s="31"/>
      <c r="G1251" s="31"/>
      <c r="H1251" s="31"/>
      <c r="I1251" s="31"/>
      <c r="J1251" s="31"/>
      <c r="K1251" s="31"/>
      <c r="L1251" s="31"/>
      <c r="M1251" s="31"/>
      <c r="N1251" s="31"/>
      <c r="O1251" s="31"/>
      <c r="P1251" s="31"/>
      <c r="Q1251" s="31"/>
      <c r="R1251" s="31"/>
      <c r="S1251" s="31"/>
      <c r="T1251" s="31"/>
      <c r="U1251" s="31"/>
      <c r="V1251" s="31"/>
    </row>
    <row r="1252" spans="6:22" x14ac:dyDescent="0.25">
      <c r="F1252" s="31"/>
      <c r="G1252" s="31"/>
      <c r="H1252" s="31"/>
      <c r="I1252" s="31"/>
      <c r="J1252" s="31"/>
      <c r="K1252" s="31"/>
      <c r="L1252" s="31"/>
      <c r="M1252" s="31"/>
      <c r="N1252" s="31"/>
      <c r="O1252" s="31"/>
      <c r="P1252" s="31"/>
      <c r="Q1252" s="31"/>
      <c r="R1252" s="31"/>
      <c r="S1252" s="31"/>
      <c r="T1252" s="31"/>
      <c r="U1252" s="31"/>
      <c r="V1252" s="31"/>
    </row>
    <row r="1253" spans="6:22" x14ac:dyDescent="0.25">
      <c r="F1253" s="31"/>
      <c r="G1253" s="31"/>
      <c r="H1253" s="31"/>
      <c r="I1253" s="31"/>
      <c r="J1253" s="31"/>
      <c r="K1253" s="31"/>
      <c r="L1253" s="31"/>
      <c r="M1253" s="31"/>
      <c r="N1253" s="31"/>
      <c r="O1253" s="31"/>
      <c r="P1253" s="31"/>
      <c r="Q1253" s="31"/>
      <c r="R1253" s="31"/>
      <c r="S1253" s="31"/>
      <c r="T1253" s="31"/>
      <c r="U1253" s="31"/>
      <c r="V1253" s="31"/>
    </row>
    <row r="1254" spans="6:22" x14ac:dyDescent="0.25">
      <c r="F1254" s="31"/>
      <c r="G1254" s="31"/>
      <c r="H1254" s="31"/>
      <c r="I1254" s="31"/>
      <c r="J1254" s="31"/>
      <c r="K1254" s="31"/>
      <c r="L1254" s="31"/>
      <c r="M1254" s="31"/>
      <c r="N1254" s="31"/>
      <c r="O1254" s="31"/>
      <c r="P1254" s="31"/>
      <c r="Q1254" s="31"/>
      <c r="R1254" s="31"/>
      <c r="S1254" s="31"/>
      <c r="T1254" s="31"/>
      <c r="U1254" s="31"/>
      <c r="V1254" s="31"/>
    </row>
    <row r="1255" spans="6:22" x14ac:dyDescent="0.25">
      <c r="F1255" s="31"/>
      <c r="G1255" s="31"/>
      <c r="H1255" s="31"/>
      <c r="I1255" s="31"/>
      <c r="J1255" s="31"/>
      <c r="K1255" s="31"/>
      <c r="L1255" s="31"/>
      <c r="M1255" s="31"/>
      <c r="N1255" s="31"/>
      <c r="O1255" s="31"/>
      <c r="P1255" s="31"/>
      <c r="Q1255" s="31"/>
      <c r="R1255" s="31"/>
      <c r="S1255" s="31"/>
      <c r="T1255" s="31"/>
      <c r="U1255" s="31"/>
      <c r="V1255" s="31"/>
    </row>
    <row r="1256" spans="6:22" x14ac:dyDescent="0.25">
      <c r="F1256" s="31"/>
      <c r="G1256" s="31"/>
      <c r="H1256" s="31"/>
      <c r="I1256" s="31"/>
      <c r="J1256" s="31"/>
      <c r="K1256" s="31"/>
      <c r="L1256" s="31"/>
      <c r="M1256" s="31"/>
      <c r="N1256" s="31"/>
      <c r="O1256" s="31"/>
      <c r="P1256" s="31"/>
      <c r="Q1256" s="31"/>
      <c r="R1256" s="31"/>
      <c r="S1256" s="31"/>
      <c r="T1256" s="31"/>
      <c r="U1256" s="31"/>
      <c r="V1256" s="31"/>
    </row>
    <row r="1257" spans="6:22" x14ac:dyDescent="0.25">
      <c r="F1257" s="31"/>
      <c r="G1257" s="31"/>
      <c r="H1257" s="31"/>
      <c r="I1257" s="31"/>
      <c r="J1257" s="31"/>
      <c r="K1257" s="31"/>
      <c r="L1257" s="31"/>
      <c r="M1257" s="31"/>
      <c r="N1257" s="31"/>
      <c r="O1257" s="31"/>
      <c r="P1257" s="31"/>
      <c r="Q1257" s="31"/>
      <c r="R1257" s="31"/>
      <c r="S1257" s="31"/>
      <c r="T1257" s="31"/>
      <c r="U1257" s="31"/>
      <c r="V1257" s="31"/>
    </row>
    <row r="1258" spans="6:22" x14ac:dyDescent="0.25">
      <c r="F1258" s="31"/>
      <c r="G1258" s="31"/>
      <c r="H1258" s="31"/>
      <c r="I1258" s="31"/>
      <c r="J1258" s="31"/>
      <c r="K1258" s="31"/>
      <c r="L1258" s="31"/>
      <c r="M1258" s="31"/>
      <c r="N1258" s="31"/>
      <c r="O1258" s="31"/>
      <c r="P1258" s="31"/>
      <c r="Q1258" s="31"/>
      <c r="R1258" s="31"/>
      <c r="S1258" s="31"/>
      <c r="T1258" s="31"/>
      <c r="U1258" s="31"/>
      <c r="V1258" s="31"/>
    </row>
    <row r="1259" spans="6:22" x14ac:dyDescent="0.25">
      <c r="F1259" s="31"/>
      <c r="G1259" s="31"/>
      <c r="H1259" s="31"/>
      <c r="I1259" s="31"/>
      <c r="J1259" s="31"/>
      <c r="K1259" s="31"/>
      <c r="L1259" s="31"/>
      <c r="M1259" s="31"/>
      <c r="N1259" s="31"/>
      <c r="O1259" s="31"/>
      <c r="P1259" s="31"/>
      <c r="Q1259" s="31"/>
      <c r="R1259" s="31"/>
      <c r="S1259" s="31"/>
      <c r="T1259" s="31"/>
      <c r="U1259" s="31"/>
      <c r="V1259" s="31"/>
    </row>
    <row r="1260" spans="6:22" x14ac:dyDescent="0.25">
      <c r="F1260" s="31"/>
      <c r="G1260" s="31"/>
      <c r="H1260" s="31"/>
      <c r="I1260" s="31"/>
      <c r="J1260" s="31"/>
      <c r="K1260" s="31"/>
      <c r="L1260" s="31"/>
      <c r="M1260" s="31"/>
      <c r="N1260" s="31"/>
      <c r="O1260" s="31"/>
      <c r="P1260" s="31"/>
      <c r="Q1260" s="31"/>
      <c r="R1260" s="31"/>
      <c r="S1260" s="31"/>
      <c r="T1260" s="31"/>
      <c r="U1260" s="31"/>
      <c r="V1260" s="31"/>
    </row>
    <row r="1261" spans="6:22" x14ac:dyDescent="0.25">
      <c r="F1261" s="31"/>
      <c r="G1261" s="31"/>
      <c r="H1261" s="31"/>
      <c r="I1261" s="31"/>
      <c r="J1261" s="31"/>
      <c r="K1261" s="31"/>
      <c r="L1261" s="31"/>
      <c r="M1261" s="31"/>
      <c r="N1261" s="31"/>
      <c r="O1261" s="31"/>
      <c r="P1261" s="31"/>
      <c r="Q1261" s="31"/>
      <c r="R1261" s="31"/>
      <c r="S1261" s="31"/>
      <c r="T1261" s="31"/>
      <c r="U1261" s="31"/>
      <c r="V1261" s="31"/>
    </row>
    <row r="1262" spans="6:22" x14ac:dyDescent="0.25">
      <c r="F1262" s="31"/>
      <c r="G1262" s="31"/>
      <c r="H1262" s="31"/>
      <c r="I1262" s="31"/>
      <c r="J1262" s="31"/>
      <c r="K1262" s="31"/>
      <c r="L1262" s="31"/>
      <c r="M1262" s="31"/>
      <c r="N1262" s="31"/>
      <c r="O1262" s="31"/>
      <c r="P1262" s="31"/>
      <c r="Q1262" s="31"/>
      <c r="R1262" s="31"/>
      <c r="S1262" s="31"/>
      <c r="T1262" s="31"/>
      <c r="U1262" s="31"/>
      <c r="V1262" s="31"/>
    </row>
    <row r="1263" spans="6:22" x14ac:dyDescent="0.25">
      <c r="F1263" s="31"/>
      <c r="G1263" s="31"/>
      <c r="H1263" s="31"/>
      <c r="I1263" s="31"/>
      <c r="J1263" s="31"/>
      <c r="K1263" s="31"/>
      <c r="L1263" s="31"/>
      <c r="M1263" s="31"/>
      <c r="N1263" s="31"/>
      <c r="O1263" s="31"/>
      <c r="P1263" s="31"/>
      <c r="Q1263" s="31"/>
      <c r="R1263" s="31"/>
      <c r="S1263" s="31"/>
      <c r="T1263" s="31"/>
      <c r="U1263" s="31"/>
      <c r="V1263" s="31"/>
    </row>
    <row r="1264" spans="6:22" x14ac:dyDescent="0.25">
      <c r="F1264" s="31"/>
      <c r="G1264" s="31"/>
      <c r="H1264" s="31"/>
      <c r="I1264" s="31"/>
      <c r="J1264" s="31"/>
      <c r="K1264" s="31"/>
      <c r="L1264" s="31"/>
      <c r="M1264" s="31"/>
      <c r="N1264" s="31"/>
      <c r="O1264" s="31"/>
      <c r="P1264" s="31"/>
      <c r="Q1264" s="31"/>
      <c r="R1264" s="31"/>
      <c r="S1264" s="31"/>
      <c r="T1264" s="31"/>
      <c r="U1264" s="31"/>
      <c r="V1264" s="31"/>
    </row>
    <row r="1265" spans="6:22" x14ac:dyDescent="0.25">
      <c r="F1265" s="31"/>
      <c r="G1265" s="31"/>
      <c r="H1265" s="31"/>
      <c r="I1265" s="31"/>
      <c r="J1265" s="31"/>
      <c r="K1265" s="31"/>
      <c r="L1265" s="31"/>
      <c r="M1265" s="31"/>
      <c r="N1265" s="31"/>
      <c r="O1265" s="31"/>
      <c r="P1265" s="31"/>
      <c r="Q1265" s="31"/>
      <c r="R1265" s="31"/>
      <c r="S1265" s="31"/>
      <c r="T1265" s="31"/>
      <c r="U1265" s="31"/>
      <c r="V1265" s="31"/>
    </row>
    <row r="1266" spans="6:22" x14ac:dyDescent="0.25">
      <c r="F1266" s="31"/>
      <c r="G1266" s="31"/>
      <c r="H1266" s="31"/>
      <c r="I1266" s="31"/>
      <c r="J1266" s="31"/>
      <c r="K1266" s="31"/>
      <c r="L1266" s="31"/>
      <c r="M1266" s="31"/>
      <c r="N1266" s="31"/>
      <c r="O1266" s="31"/>
      <c r="P1266" s="31"/>
      <c r="Q1266" s="31"/>
      <c r="R1266" s="31"/>
      <c r="S1266" s="31"/>
      <c r="T1266" s="31"/>
      <c r="U1266" s="31"/>
      <c r="V1266" s="31"/>
    </row>
    <row r="1267" spans="6:22" x14ac:dyDescent="0.25">
      <c r="F1267" s="31"/>
      <c r="G1267" s="31"/>
      <c r="H1267" s="31"/>
      <c r="I1267" s="31"/>
      <c r="J1267" s="31"/>
      <c r="K1267" s="31"/>
      <c r="L1267" s="31"/>
      <c r="M1267" s="31"/>
      <c r="N1267" s="31"/>
      <c r="O1267" s="31"/>
      <c r="P1267" s="31"/>
      <c r="Q1267" s="31"/>
      <c r="R1267" s="31"/>
      <c r="S1267" s="31"/>
      <c r="T1267" s="31"/>
      <c r="U1267" s="31"/>
      <c r="V1267" s="31"/>
    </row>
    <row r="1268" spans="6:22" x14ac:dyDescent="0.25">
      <c r="F1268" s="31"/>
      <c r="G1268" s="31"/>
      <c r="H1268" s="31"/>
      <c r="I1268" s="31"/>
      <c r="J1268" s="31"/>
      <c r="K1268" s="31"/>
      <c r="L1268" s="31"/>
      <c r="M1268" s="31"/>
      <c r="N1268" s="31"/>
      <c r="O1268" s="31"/>
      <c r="P1268" s="31"/>
      <c r="Q1268" s="31"/>
      <c r="R1268" s="31"/>
      <c r="S1268" s="31"/>
      <c r="T1268" s="31"/>
      <c r="U1268" s="31"/>
      <c r="V1268" s="31"/>
    </row>
    <row r="1269" spans="6:22" x14ac:dyDescent="0.25">
      <c r="F1269" s="31"/>
      <c r="G1269" s="31"/>
      <c r="H1269" s="31"/>
      <c r="I1269" s="31"/>
      <c r="J1269" s="31"/>
      <c r="K1269" s="31"/>
      <c r="L1269" s="31"/>
      <c r="M1269" s="31"/>
      <c r="N1269" s="31"/>
      <c r="O1269" s="31"/>
      <c r="P1269" s="31"/>
      <c r="Q1269" s="31"/>
      <c r="R1269" s="31"/>
      <c r="S1269" s="31"/>
      <c r="T1269" s="31"/>
      <c r="U1269" s="31"/>
      <c r="V1269" s="31"/>
    </row>
    <row r="1270" spans="6:22" x14ac:dyDescent="0.25">
      <c r="F1270" s="31"/>
      <c r="G1270" s="31"/>
      <c r="H1270" s="31"/>
      <c r="I1270" s="31"/>
      <c r="J1270" s="31"/>
      <c r="K1270" s="31"/>
      <c r="L1270" s="31"/>
      <c r="M1270" s="31"/>
      <c r="N1270" s="31"/>
      <c r="O1270" s="31"/>
      <c r="P1270" s="31"/>
      <c r="Q1270" s="31"/>
      <c r="R1270" s="31"/>
      <c r="S1270" s="31"/>
      <c r="T1270" s="31"/>
      <c r="U1270" s="31"/>
      <c r="V1270" s="31"/>
    </row>
    <row r="1271" spans="6:22" x14ac:dyDescent="0.25">
      <c r="F1271" s="31"/>
      <c r="G1271" s="31"/>
      <c r="H1271" s="31"/>
      <c r="I1271" s="31"/>
      <c r="J1271" s="31"/>
      <c r="K1271" s="31"/>
      <c r="L1271" s="31"/>
      <c r="M1271" s="31"/>
      <c r="N1271" s="31"/>
      <c r="O1271" s="31"/>
      <c r="P1271" s="31"/>
      <c r="Q1271" s="31"/>
      <c r="R1271" s="31"/>
      <c r="S1271" s="31"/>
      <c r="T1271" s="31"/>
      <c r="U1271" s="31"/>
      <c r="V1271" s="31"/>
    </row>
    <row r="1272" spans="6:22" x14ac:dyDescent="0.25">
      <c r="F1272" s="31"/>
      <c r="G1272" s="31"/>
      <c r="H1272" s="31"/>
      <c r="I1272" s="31"/>
      <c r="J1272" s="31"/>
      <c r="K1272" s="31"/>
      <c r="L1272" s="31"/>
      <c r="M1272" s="31"/>
      <c r="N1272" s="31"/>
      <c r="O1272" s="31"/>
      <c r="P1272" s="31"/>
      <c r="Q1272" s="31"/>
      <c r="R1272" s="31"/>
      <c r="S1272" s="31"/>
      <c r="T1272" s="31"/>
      <c r="U1272" s="31"/>
      <c r="V1272" s="31"/>
    </row>
    <row r="1273" spans="6:22" x14ac:dyDescent="0.25">
      <c r="F1273" s="31"/>
      <c r="G1273" s="31"/>
      <c r="H1273" s="31"/>
      <c r="I1273" s="31"/>
      <c r="J1273" s="31"/>
      <c r="K1273" s="31"/>
      <c r="L1273" s="31"/>
      <c r="M1273" s="31"/>
      <c r="N1273" s="31"/>
      <c r="O1273" s="31"/>
      <c r="P1273" s="31"/>
      <c r="Q1273" s="31"/>
      <c r="R1273" s="31"/>
      <c r="S1273" s="31"/>
      <c r="T1273" s="31"/>
      <c r="U1273" s="31"/>
      <c r="V1273" s="31"/>
    </row>
    <row r="1274" spans="6:22" x14ac:dyDescent="0.25">
      <c r="F1274" s="31"/>
      <c r="G1274" s="31"/>
      <c r="H1274" s="31"/>
      <c r="I1274" s="31"/>
      <c r="J1274" s="31"/>
      <c r="K1274" s="31"/>
      <c r="L1274" s="31"/>
      <c r="M1274" s="31"/>
      <c r="N1274" s="31"/>
      <c r="O1274" s="31"/>
      <c r="P1274" s="31"/>
      <c r="Q1274" s="31"/>
      <c r="R1274" s="31"/>
      <c r="S1274" s="31"/>
      <c r="T1274" s="31"/>
      <c r="U1274" s="31"/>
      <c r="V1274" s="31"/>
    </row>
    <row r="1275" spans="6:22" x14ac:dyDescent="0.25">
      <c r="F1275" s="31"/>
      <c r="G1275" s="31"/>
      <c r="H1275" s="31"/>
      <c r="I1275" s="31"/>
      <c r="J1275" s="31"/>
      <c r="K1275" s="31"/>
      <c r="L1275" s="31"/>
      <c r="M1275" s="31"/>
      <c r="N1275" s="31"/>
      <c r="O1275" s="31"/>
      <c r="P1275" s="31"/>
      <c r="Q1275" s="31"/>
      <c r="R1275" s="31"/>
      <c r="S1275" s="31"/>
      <c r="T1275" s="31"/>
      <c r="U1275" s="31"/>
      <c r="V1275" s="31"/>
    </row>
    <row r="1276" spans="6:22" x14ac:dyDescent="0.25">
      <c r="F1276" s="31"/>
      <c r="G1276" s="31"/>
      <c r="H1276" s="31"/>
      <c r="I1276" s="31"/>
      <c r="J1276" s="31"/>
      <c r="K1276" s="31"/>
      <c r="L1276" s="31"/>
      <c r="M1276" s="31"/>
      <c r="N1276" s="31"/>
      <c r="O1276" s="31"/>
      <c r="P1276" s="31"/>
      <c r="Q1276" s="31"/>
      <c r="R1276" s="31"/>
      <c r="S1276" s="31"/>
      <c r="T1276" s="31"/>
      <c r="U1276" s="31"/>
      <c r="V1276" s="31"/>
    </row>
    <row r="1277" spans="6:22" x14ac:dyDescent="0.25">
      <c r="F1277" s="31"/>
      <c r="G1277" s="31"/>
      <c r="H1277" s="31"/>
      <c r="I1277" s="31"/>
      <c r="J1277" s="31"/>
      <c r="K1277" s="31"/>
      <c r="L1277" s="31"/>
      <c r="M1277" s="31"/>
      <c r="N1277" s="31"/>
      <c r="O1277" s="31"/>
      <c r="P1277" s="31"/>
      <c r="Q1277" s="31"/>
      <c r="R1277" s="31"/>
      <c r="S1277" s="31"/>
      <c r="T1277" s="31"/>
      <c r="U1277" s="31"/>
      <c r="V1277" s="31"/>
    </row>
    <row r="1278" spans="6:22" x14ac:dyDescent="0.25">
      <c r="F1278" s="31"/>
      <c r="G1278" s="31"/>
      <c r="H1278" s="31"/>
      <c r="I1278" s="31"/>
      <c r="J1278" s="31"/>
      <c r="K1278" s="31"/>
      <c r="L1278" s="31"/>
      <c r="M1278" s="31"/>
      <c r="N1278" s="31"/>
      <c r="O1278" s="31"/>
      <c r="P1278" s="31"/>
      <c r="Q1278" s="31"/>
      <c r="R1278" s="31"/>
      <c r="S1278" s="31"/>
      <c r="T1278" s="31"/>
      <c r="U1278" s="31"/>
      <c r="V1278" s="31"/>
    </row>
    <row r="1279" spans="6:22" x14ac:dyDescent="0.25">
      <c r="F1279" s="31"/>
      <c r="G1279" s="31"/>
      <c r="H1279" s="31"/>
      <c r="I1279" s="31"/>
      <c r="J1279" s="31"/>
      <c r="K1279" s="31"/>
      <c r="L1279" s="31"/>
      <c r="M1279" s="31"/>
      <c r="N1279" s="31"/>
      <c r="O1279" s="31"/>
      <c r="P1279" s="31"/>
      <c r="Q1279" s="31"/>
      <c r="R1279" s="31"/>
      <c r="S1279" s="31"/>
      <c r="T1279" s="31"/>
      <c r="U1279" s="31"/>
      <c r="V1279" s="31"/>
    </row>
    <row r="1280" spans="6:22" x14ac:dyDescent="0.25">
      <c r="F1280" s="31"/>
      <c r="G1280" s="31"/>
      <c r="H1280" s="31"/>
      <c r="I1280" s="31"/>
      <c r="J1280" s="31"/>
      <c r="K1280" s="31"/>
      <c r="L1280" s="31"/>
      <c r="M1280" s="31"/>
      <c r="N1280" s="31"/>
      <c r="O1280" s="31"/>
      <c r="P1280" s="31"/>
      <c r="Q1280" s="31"/>
      <c r="R1280" s="31"/>
      <c r="S1280" s="31"/>
      <c r="T1280" s="31"/>
      <c r="U1280" s="31"/>
      <c r="V1280" s="31"/>
    </row>
    <row r="1281" spans="6:22" x14ac:dyDescent="0.25">
      <c r="F1281" s="31"/>
      <c r="G1281" s="31"/>
      <c r="H1281" s="31"/>
      <c r="I1281" s="31"/>
      <c r="J1281" s="31"/>
      <c r="K1281" s="31"/>
      <c r="L1281" s="31"/>
      <c r="M1281" s="31"/>
      <c r="N1281" s="31"/>
      <c r="O1281" s="31"/>
      <c r="P1281" s="31"/>
      <c r="Q1281" s="31"/>
      <c r="R1281" s="31"/>
      <c r="S1281" s="31"/>
      <c r="T1281" s="31"/>
      <c r="U1281" s="31"/>
      <c r="V1281" s="31"/>
    </row>
    <row r="1282" spans="6:22" x14ac:dyDescent="0.25">
      <c r="F1282" s="31"/>
      <c r="G1282" s="31"/>
      <c r="H1282" s="31"/>
      <c r="I1282" s="31"/>
      <c r="J1282" s="31"/>
      <c r="K1282" s="31"/>
      <c r="L1282" s="31"/>
      <c r="M1282" s="31"/>
      <c r="N1282" s="31"/>
      <c r="O1282" s="31"/>
      <c r="P1282" s="31"/>
      <c r="Q1282" s="31"/>
      <c r="R1282" s="31"/>
      <c r="S1282" s="31"/>
      <c r="T1282" s="31"/>
      <c r="U1282" s="31"/>
      <c r="V1282" s="31"/>
    </row>
    <row r="1283" spans="6:22" x14ac:dyDescent="0.25">
      <c r="F1283" s="31"/>
      <c r="G1283" s="31"/>
      <c r="H1283" s="31"/>
      <c r="I1283" s="31"/>
      <c r="J1283" s="31"/>
      <c r="K1283" s="31"/>
      <c r="L1283" s="31"/>
      <c r="M1283" s="31"/>
      <c r="N1283" s="31"/>
      <c r="O1283" s="31"/>
      <c r="P1283" s="31"/>
      <c r="Q1283" s="31"/>
      <c r="R1283" s="31"/>
      <c r="S1283" s="31"/>
      <c r="T1283" s="31"/>
      <c r="U1283" s="31"/>
      <c r="V1283" s="31"/>
    </row>
    <row r="1284" spans="6:22" x14ac:dyDescent="0.25">
      <c r="F1284" s="31"/>
      <c r="G1284" s="31"/>
      <c r="H1284" s="31"/>
      <c r="I1284" s="31"/>
      <c r="J1284" s="31"/>
      <c r="K1284" s="31"/>
      <c r="L1284" s="31"/>
      <c r="M1284" s="31"/>
      <c r="N1284" s="31"/>
      <c r="O1284" s="31"/>
      <c r="P1284" s="31"/>
      <c r="Q1284" s="31"/>
      <c r="R1284" s="31"/>
      <c r="S1284" s="31"/>
      <c r="T1284" s="31"/>
      <c r="U1284" s="31"/>
      <c r="V1284" s="31"/>
    </row>
    <row r="1285" spans="6:22" x14ac:dyDescent="0.25">
      <c r="F1285" s="31"/>
      <c r="G1285" s="31"/>
      <c r="H1285" s="31"/>
      <c r="I1285" s="31"/>
      <c r="J1285" s="31"/>
      <c r="K1285" s="31"/>
      <c r="L1285" s="31"/>
      <c r="M1285" s="31"/>
      <c r="N1285" s="31"/>
      <c r="O1285" s="31"/>
      <c r="P1285" s="31"/>
      <c r="Q1285" s="31"/>
      <c r="R1285" s="31"/>
      <c r="S1285" s="31"/>
      <c r="T1285" s="31"/>
      <c r="U1285" s="31"/>
      <c r="V1285" s="31"/>
    </row>
    <row r="1286" spans="6:22" x14ac:dyDescent="0.25">
      <c r="F1286" s="31"/>
      <c r="G1286" s="31"/>
      <c r="H1286" s="31"/>
      <c r="I1286" s="31"/>
      <c r="J1286" s="31"/>
      <c r="K1286" s="31"/>
      <c r="L1286" s="31"/>
      <c r="M1286" s="31"/>
      <c r="N1286" s="31"/>
      <c r="O1286" s="31"/>
      <c r="P1286" s="31"/>
      <c r="Q1286" s="31"/>
      <c r="R1286" s="31"/>
      <c r="S1286" s="31"/>
      <c r="T1286" s="31"/>
      <c r="U1286" s="31"/>
      <c r="V1286" s="31"/>
    </row>
    <row r="1287" spans="6:22" x14ac:dyDescent="0.25">
      <c r="F1287" s="31"/>
      <c r="G1287" s="31"/>
      <c r="H1287" s="31"/>
      <c r="I1287" s="31"/>
      <c r="J1287" s="31"/>
      <c r="K1287" s="31"/>
      <c r="L1287" s="31"/>
      <c r="M1287" s="31"/>
      <c r="N1287" s="31"/>
      <c r="O1287" s="31"/>
      <c r="P1287" s="31"/>
      <c r="Q1287" s="31"/>
      <c r="R1287" s="31"/>
      <c r="S1287" s="31"/>
      <c r="T1287" s="31"/>
      <c r="U1287" s="31"/>
      <c r="V1287" s="31"/>
    </row>
    <row r="1288" spans="6:22" x14ac:dyDescent="0.25">
      <c r="F1288" s="31"/>
      <c r="G1288" s="31"/>
      <c r="H1288" s="31"/>
      <c r="I1288" s="31"/>
      <c r="J1288" s="31"/>
      <c r="K1288" s="31"/>
      <c r="L1288" s="31"/>
      <c r="M1288" s="31"/>
      <c r="N1288" s="31"/>
      <c r="O1288" s="31"/>
      <c r="P1288" s="31"/>
      <c r="Q1288" s="31"/>
      <c r="R1288" s="31"/>
      <c r="S1288" s="31"/>
      <c r="T1288" s="31"/>
      <c r="U1288" s="31"/>
      <c r="V1288" s="31"/>
    </row>
    <row r="1289" spans="6:22" x14ac:dyDescent="0.25">
      <c r="F1289" s="31"/>
      <c r="G1289" s="31"/>
      <c r="H1289" s="31"/>
      <c r="I1289" s="31"/>
      <c r="J1289" s="31"/>
      <c r="K1289" s="31"/>
      <c r="L1289" s="31"/>
      <c r="M1289" s="31"/>
      <c r="N1289" s="31"/>
      <c r="O1289" s="31"/>
      <c r="P1289" s="31"/>
      <c r="Q1289" s="31"/>
      <c r="R1289" s="31"/>
      <c r="S1289" s="31"/>
      <c r="T1289" s="31"/>
      <c r="U1289" s="31"/>
      <c r="V1289" s="31"/>
    </row>
    <row r="1290" spans="6:22" x14ac:dyDescent="0.25">
      <c r="F1290" s="31"/>
      <c r="G1290" s="31"/>
      <c r="H1290" s="31"/>
      <c r="I1290" s="31"/>
      <c r="J1290" s="31"/>
      <c r="K1290" s="31"/>
      <c r="L1290" s="31"/>
      <c r="M1290" s="31"/>
      <c r="N1290" s="31"/>
      <c r="O1290" s="31"/>
      <c r="P1290" s="31"/>
      <c r="Q1290" s="31"/>
      <c r="R1290" s="31"/>
      <c r="S1290" s="31"/>
      <c r="T1290" s="31"/>
      <c r="U1290" s="31"/>
      <c r="V1290" s="31"/>
    </row>
    <row r="1291" spans="6:22" x14ac:dyDescent="0.25">
      <c r="F1291" s="31"/>
      <c r="G1291" s="31"/>
      <c r="H1291" s="31"/>
      <c r="I1291" s="31"/>
      <c r="J1291" s="31"/>
      <c r="K1291" s="31"/>
      <c r="L1291" s="31"/>
      <c r="M1291" s="31"/>
      <c r="N1291" s="31"/>
      <c r="O1291" s="31"/>
      <c r="P1291" s="31"/>
      <c r="Q1291" s="31"/>
      <c r="R1291" s="31"/>
      <c r="S1291" s="31"/>
      <c r="T1291" s="31"/>
      <c r="U1291" s="31"/>
      <c r="V1291" s="31"/>
    </row>
    <row r="1292" spans="6:22" x14ac:dyDescent="0.25">
      <c r="F1292" s="31"/>
      <c r="G1292" s="31"/>
      <c r="H1292" s="31"/>
      <c r="I1292" s="31"/>
      <c r="J1292" s="31"/>
      <c r="K1292" s="31"/>
      <c r="L1292" s="31"/>
      <c r="M1292" s="31"/>
      <c r="N1292" s="31"/>
      <c r="O1292" s="31"/>
      <c r="P1292" s="31"/>
      <c r="Q1292" s="31"/>
      <c r="R1292" s="31"/>
      <c r="S1292" s="31"/>
      <c r="T1292" s="31"/>
      <c r="U1292" s="31"/>
      <c r="V1292" s="31"/>
    </row>
    <row r="1293" spans="6:22" x14ac:dyDescent="0.25">
      <c r="F1293" s="31"/>
      <c r="G1293" s="31"/>
      <c r="H1293" s="31"/>
      <c r="I1293" s="31"/>
      <c r="J1293" s="31"/>
      <c r="K1293" s="31"/>
      <c r="L1293" s="31"/>
      <c r="M1293" s="31"/>
      <c r="N1293" s="31"/>
      <c r="O1293" s="31"/>
      <c r="P1293" s="31"/>
      <c r="Q1293" s="31"/>
      <c r="R1293" s="31"/>
      <c r="S1293" s="31"/>
      <c r="T1293" s="31"/>
      <c r="U1293" s="31"/>
      <c r="V1293" s="31"/>
    </row>
    <row r="1294" spans="6:22" x14ac:dyDescent="0.25">
      <c r="F1294" s="31"/>
      <c r="G1294" s="31"/>
      <c r="H1294" s="31"/>
      <c r="I1294" s="31"/>
      <c r="J1294" s="31"/>
      <c r="K1294" s="31"/>
      <c r="L1294" s="31"/>
      <c r="M1294" s="31"/>
      <c r="N1294" s="31"/>
      <c r="O1294" s="31"/>
      <c r="P1294" s="31"/>
      <c r="Q1294" s="31"/>
      <c r="R1294" s="31"/>
      <c r="S1294" s="31"/>
      <c r="T1294" s="31"/>
      <c r="U1294" s="31"/>
      <c r="V1294" s="31"/>
    </row>
    <row r="1295" spans="6:22" x14ac:dyDescent="0.25">
      <c r="F1295" s="31"/>
      <c r="G1295" s="31"/>
      <c r="H1295" s="31"/>
      <c r="I1295" s="31"/>
      <c r="J1295" s="31"/>
      <c r="K1295" s="31"/>
      <c r="L1295" s="31"/>
      <c r="M1295" s="31"/>
      <c r="N1295" s="31"/>
      <c r="O1295" s="31"/>
      <c r="P1295" s="31"/>
      <c r="Q1295" s="31"/>
      <c r="R1295" s="31"/>
      <c r="S1295" s="31"/>
      <c r="T1295" s="31"/>
      <c r="U1295" s="31"/>
      <c r="V1295" s="31"/>
    </row>
    <row r="1296" spans="6:22" x14ac:dyDescent="0.25">
      <c r="F1296" s="31"/>
      <c r="G1296" s="31"/>
      <c r="H1296" s="31"/>
      <c r="I1296" s="31"/>
      <c r="J1296" s="31"/>
      <c r="K1296" s="31"/>
      <c r="L1296" s="31"/>
      <c r="M1296" s="31"/>
      <c r="N1296" s="31"/>
      <c r="O1296" s="31"/>
      <c r="P1296" s="31"/>
      <c r="Q1296" s="31"/>
      <c r="R1296" s="31"/>
      <c r="S1296" s="31"/>
      <c r="T1296" s="31"/>
      <c r="U1296" s="31"/>
      <c r="V1296" s="31"/>
    </row>
    <row r="1297" spans="6:22" x14ac:dyDescent="0.25">
      <c r="F1297" s="31"/>
      <c r="G1297" s="31"/>
      <c r="H1297" s="31"/>
      <c r="I1297" s="31"/>
      <c r="J1297" s="31"/>
      <c r="K1297" s="31"/>
      <c r="L1297" s="31"/>
      <c r="M1297" s="31"/>
      <c r="N1297" s="31"/>
      <c r="O1297" s="31"/>
      <c r="P1297" s="31"/>
      <c r="Q1297" s="31"/>
      <c r="R1297" s="31"/>
      <c r="S1297" s="31"/>
      <c r="T1297" s="31"/>
      <c r="U1297" s="31"/>
      <c r="V1297" s="31"/>
    </row>
    <row r="1298" spans="6:22" x14ac:dyDescent="0.25">
      <c r="F1298" s="31"/>
      <c r="G1298" s="31"/>
      <c r="H1298" s="31"/>
      <c r="I1298" s="31"/>
      <c r="J1298" s="31"/>
      <c r="K1298" s="31"/>
      <c r="L1298" s="31"/>
      <c r="M1298" s="31"/>
      <c r="N1298" s="31"/>
      <c r="O1298" s="31"/>
      <c r="P1298" s="31"/>
      <c r="Q1298" s="31"/>
      <c r="R1298" s="31"/>
      <c r="S1298" s="31"/>
      <c r="T1298" s="31"/>
      <c r="U1298" s="31"/>
      <c r="V1298" s="31"/>
    </row>
    <row r="1299" spans="6:22" x14ac:dyDescent="0.25">
      <c r="F1299" s="31"/>
      <c r="G1299" s="31"/>
      <c r="H1299" s="31"/>
      <c r="I1299" s="31"/>
      <c r="J1299" s="31"/>
      <c r="K1299" s="31"/>
      <c r="L1299" s="31"/>
      <c r="M1299" s="31"/>
      <c r="N1299" s="31"/>
      <c r="O1299" s="31"/>
      <c r="P1299" s="31"/>
      <c r="Q1299" s="31"/>
      <c r="R1299" s="31"/>
      <c r="S1299" s="31"/>
      <c r="T1299" s="31"/>
      <c r="U1299" s="31"/>
      <c r="V1299" s="31"/>
    </row>
    <row r="1300" spans="6:22" x14ac:dyDescent="0.25">
      <c r="F1300" s="31"/>
      <c r="G1300" s="31"/>
      <c r="H1300" s="31"/>
      <c r="I1300" s="31"/>
      <c r="J1300" s="31"/>
      <c r="K1300" s="31"/>
      <c r="L1300" s="31"/>
      <c r="M1300" s="31"/>
      <c r="N1300" s="31"/>
      <c r="O1300" s="31"/>
      <c r="P1300" s="31"/>
      <c r="Q1300" s="31"/>
      <c r="R1300" s="31"/>
      <c r="S1300" s="31"/>
      <c r="T1300" s="31"/>
      <c r="U1300" s="31"/>
      <c r="V1300" s="31"/>
    </row>
    <row r="1301" spans="6:22" x14ac:dyDescent="0.25">
      <c r="F1301" s="31"/>
      <c r="G1301" s="31"/>
      <c r="H1301" s="31"/>
      <c r="I1301" s="31"/>
      <c r="J1301" s="31"/>
      <c r="K1301" s="31"/>
      <c r="L1301" s="31"/>
      <c r="M1301" s="31"/>
      <c r="N1301" s="31"/>
      <c r="O1301" s="31"/>
      <c r="P1301" s="31"/>
      <c r="Q1301" s="31"/>
      <c r="R1301" s="31"/>
      <c r="S1301" s="31"/>
      <c r="T1301" s="31"/>
      <c r="U1301" s="31"/>
      <c r="V1301" s="31"/>
    </row>
    <row r="1302" spans="6:22" x14ac:dyDescent="0.25">
      <c r="F1302" s="31"/>
      <c r="G1302" s="31"/>
      <c r="H1302" s="31"/>
      <c r="I1302" s="31"/>
      <c r="J1302" s="31"/>
      <c r="K1302" s="31"/>
      <c r="L1302" s="31"/>
      <c r="M1302" s="31"/>
      <c r="N1302" s="31"/>
      <c r="O1302" s="31"/>
      <c r="P1302" s="31"/>
      <c r="Q1302" s="31"/>
      <c r="R1302" s="31"/>
      <c r="S1302" s="31"/>
      <c r="T1302" s="31"/>
      <c r="U1302" s="31"/>
      <c r="V1302" s="31"/>
    </row>
    <row r="1303" spans="6:22" x14ac:dyDescent="0.25">
      <c r="F1303" s="31"/>
      <c r="G1303" s="31"/>
      <c r="H1303" s="31"/>
      <c r="I1303" s="31"/>
      <c r="J1303" s="31"/>
      <c r="K1303" s="31"/>
      <c r="L1303" s="31"/>
      <c r="M1303" s="31"/>
      <c r="N1303" s="31"/>
      <c r="O1303" s="31"/>
      <c r="P1303" s="31"/>
      <c r="Q1303" s="31"/>
      <c r="R1303" s="31"/>
      <c r="S1303" s="31"/>
      <c r="T1303" s="31"/>
      <c r="U1303" s="31"/>
      <c r="V1303" s="31"/>
    </row>
    <row r="1304" spans="6:22" x14ac:dyDescent="0.25">
      <c r="F1304" s="31"/>
      <c r="G1304" s="31"/>
      <c r="H1304" s="31"/>
      <c r="I1304" s="31"/>
      <c r="J1304" s="31"/>
      <c r="K1304" s="31"/>
      <c r="L1304" s="31"/>
      <c r="M1304" s="31"/>
      <c r="N1304" s="31"/>
      <c r="O1304" s="31"/>
      <c r="P1304" s="31"/>
      <c r="Q1304" s="31"/>
      <c r="R1304" s="31"/>
      <c r="S1304" s="31"/>
      <c r="T1304" s="31"/>
      <c r="U1304" s="31"/>
      <c r="V1304" s="31"/>
    </row>
    <row r="1305" spans="6:22" x14ac:dyDescent="0.25">
      <c r="F1305" s="31"/>
      <c r="G1305" s="31"/>
      <c r="H1305" s="31"/>
      <c r="I1305" s="31"/>
      <c r="J1305" s="31"/>
      <c r="K1305" s="31"/>
      <c r="L1305" s="31"/>
      <c r="M1305" s="31"/>
      <c r="N1305" s="31"/>
      <c r="O1305" s="31"/>
      <c r="P1305" s="31"/>
      <c r="Q1305" s="31"/>
      <c r="R1305" s="31"/>
      <c r="S1305" s="31"/>
      <c r="T1305" s="31"/>
      <c r="U1305" s="31"/>
      <c r="V1305" s="31"/>
    </row>
    <row r="1306" spans="6:22" x14ac:dyDescent="0.25">
      <c r="F1306" s="31"/>
      <c r="G1306" s="31"/>
      <c r="H1306" s="31"/>
      <c r="I1306" s="31"/>
      <c r="J1306" s="31"/>
      <c r="K1306" s="31"/>
      <c r="L1306" s="31"/>
      <c r="M1306" s="31"/>
      <c r="N1306" s="31"/>
      <c r="O1306" s="31"/>
      <c r="P1306" s="31"/>
      <c r="Q1306" s="31"/>
      <c r="R1306" s="31"/>
      <c r="S1306" s="31"/>
      <c r="T1306" s="31"/>
      <c r="U1306" s="31"/>
      <c r="V1306" s="31"/>
    </row>
    <row r="1307" spans="6:22" x14ac:dyDescent="0.25">
      <c r="F1307" s="31"/>
      <c r="G1307" s="31"/>
      <c r="H1307" s="31"/>
      <c r="I1307" s="31"/>
      <c r="J1307" s="31"/>
      <c r="K1307" s="31"/>
      <c r="L1307" s="31"/>
      <c r="M1307" s="31"/>
      <c r="N1307" s="31"/>
      <c r="O1307" s="31"/>
      <c r="P1307" s="31"/>
      <c r="Q1307" s="31"/>
      <c r="R1307" s="31"/>
      <c r="S1307" s="31"/>
      <c r="T1307" s="31"/>
      <c r="U1307" s="31"/>
      <c r="V1307" s="31"/>
    </row>
    <row r="1308" spans="6:22" x14ac:dyDescent="0.25">
      <c r="F1308" s="31"/>
      <c r="G1308" s="31"/>
      <c r="H1308" s="31"/>
      <c r="I1308" s="31"/>
      <c r="J1308" s="31"/>
      <c r="K1308" s="31"/>
      <c r="L1308" s="31"/>
      <c r="M1308" s="31"/>
      <c r="N1308" s="31"/>
      <c r="O1308" s="31"/>
      <c r="P1308" s="31"/>
      <c r="Q1308" s="31"/>
      <c r="R1308" s="31"/>
      <c r="S1308" s="31"/>
      <c r="T1308" s="31"/>
      <c r="U1308" s="31"/>
      <c r="V1308" s="31"/>
    </row>
    <row r="1309" spans="6:22" x14ac:dyDescent="0.25">
      <c r="F1309" s="31"/>
      <c r="G1309" s="31"/>
      <c r="H1309" s="31"/>
      <c r="I1309" s="31"/>
      <c r="J1309" s="31"/>
      <c r="K1309" s="31"/>
      <c r="L1309" s="31"/>
      <c r="M1309" s="31"/>
      <c r="N1309" s="31"/>
      <c r="O1309" s="31"/>
      <c r="P1309" s="31"/>
      <c r="Q1309" s="31"/>
      <c r="R1309" s="31"/>
      <c r="S1309" s="31"/>
      <c r="T1309" s="31"/>
      <c r="U1309" s="31"/>
      <c r="V1309" s="31"/>
    </row>
    <row r="1310" spans="6:22" x14ac:dyDescent="0.25">
      <c r="F1310" s="31"/>
      <c r="G1310" s="31"/>
      <c r="H1310" s="31"/>
      <c r="I1310" s="31"/>
      <c r="J1310" s="31"/>
      <c r="K1310" s="31"/>
      <c r="L1310" s="31"/>
      <c r="M1310" s="31"/>
      <c r="N1310" s="31"/>
      <c r="O1310" s="31"/>
      <c r="P1310" s="31"/>
      <c r="Q1310" s="31"/>
      <c r="R1310" s="31"/>
      <c r="S1310" s="31"/>
      <c r="T1310" s="31"/>
      <c r="U1310" s="31"/>
      <c r="V1310" s="31"/>
    </row>
    <row r="1311" spans="6:22" x14ac:dyDescent="0.25">
      <c r="F1311" s="31"/>
      <c r="G1311" s="31"/>
      <c r="H1311" s="31"/>
      <c r="I1311" s="31"/>
      <c r="J1311" s="31"/>
      <c r="K1311" s="31"/>
      <c r="L1311" s="31"/>
      <c r="M1311" s="31"/>
      <c r="N1311" s="31"/>
      <c r="O1311" s="31"/>
      <c r="P1311" s="31"/>
      <c r="Q1311" s="31"/>
      <c r="R1311" s="31"/>
      <c r="S1311" s="31"/>
      <c r="T1311" s="31"/>
      <c r="U1311" s="31"/>
      <c r="V1311" s="31"/>
    </row>
    <row r="1312" spans="6:22" x14ac:dyDescent="0.25">
      <c r="F1312" s="31"/>
      <c r="G1312" s="31"/>
      <c r="H1312" s="31"/>
      <c r="I1312" s="31"/>
      <c r="J1312" s="31"/>
      <c r="K1312" s="31"/>
      <c r="L1312" s="31"/>
      <c r="M1312" s="31"/>
      <c r="N1312" s="31"/>
      <c r="O1312" s="31"/>
      <c r="P1312" s="31"/>
      <c r="Q1312" s="31"/>
      <c r="R1312" s="31"/>
      <c r="S1312" s="31"/>
      <c r="T1312" s="31"/>
      <c r="U1312" s="31"/>
      <c r="V1312" s="31"/>
    </row>
    <row r="1313" spans="6:22" x14ac:dyDescent="0.25">
      <c r="F1313" s="31"/>
      <c r="G1313" s="31"/>
      <c r="H1313" s="31"/>
      <c r="I1313" s="31"/>
      <c r="J1313" s="31"/>
      <c r="K1313" s="31"/>
      <c r="L1313" s="31"/>
      <c r="M1313" s="31"/>
      <c r="N1313" s="31"/>
      <c r="O1313" s="31"/>
      <c r="P1313" s="31"/>
      <c r="Q1313" s="31"/>
      <c r="R1313" s="31"/>
      <c r="S1313" s="31"/>
      <c r="T1313" s="31"/>
      <c r="U1313" s="31"/>
      <c r="V1313" s="31"/>
    </row>
    <row r="1314" spans="6:22" x14ac:dyDescent="0.25">
      <c r="F1314" s="31"/>
      <c r="G1314" s="31"/>
      <c r="H1314" s="31"/>
      <c r="I1314" s="31"/>
      <c r="J1314" s="31"/>
      <c r="K1314" s="31"/>
      <c r="L1314" s="31"/>
      <c r="M1314" s="31"/>
      <c r="N1314" s="31"/>
      <c r="O1314" s="31"/>
      <c r="P1314" s="31"/>
      <c r="Q1314" s="31"/>
      <c r="R1314" s="31"/>
      <c r="S1314" s="31"/>
      <c r="T1314" s="31"/>
      <c r="U1314" s="31"/>
      <c r="V1314" s="31"/>
    </row>
    <row r="1315" spans="6:22" x14ac:dyDescent="0.25">
      <c r="F1315" s="31"/>
      <c r="G1315" s="31"/>
      <c r="H1315" s="31"/>
      <c r="I1315" s="31"/>
      <c r="J1315" s="31"/>
      <c r="K1315" s="31"/>
      <c r="L1315" s="31"/>
      <c r="M1315" s="31"/>
      <c r="N1315" s="31"/>
      <c r="O1315" s="31"/>
      <c r="P1315" s="31"/>
      <c r="Q1315" s="31"/>
      <c r="R1315" s="31"/>
      <c r="S1315" s="31"/>
      <c r="T1315" s="31"/>
      <c r="U1315" s="31"/>
      <c r="V1315" s="31"/>
    </row>
    <row r="1316" spans="6:22" x14ac:dyDescent="0.25">
      <c r="F1316" s="31"/>
      <c r="G1316" s="31"/>
      <c r="H1316" s="31"/>
      <c r="I1316" s="31"/>
      <c r="J1316" s="31"/>
      <c r="K1316" s="31"/>
      <c r="L1316" s="31"/>
      <c r="M1316" s="31"/>
      <c r="N1316" s="31"/>
      <c r="O1316" s="31"/>
      <c r="P1316" s="31"/>
      <c r="Q1316" s="31"/>
      <c r="R1316" s="31"/>
      <c r="S1316" s="31"/>
      <c r="T1316" s="31"/>
      <c r="U1316" s="31"/>
      <c r="V1316" s="31"/>
    </row>
    <row r="1317" spans="6:22" x14ac:dyDescent="0.25">
      <c r="F1317" s="31"/>
      <c r="G1317" s="31"/>
      <c r="H1317" s="31"/>
      <c r="I1317" s="31"/>
      <c r="J1317" s="31"/>
      <c r="K1317" s="31"/>
      <c r="L1317" s="31"/>
      <c r="M1317" s="31"/>
      <c r="N1317" s="31"/>
      <c r="O1317" s="31"/>
      <c r="P1317" s="31"/>
      <c r="Q1317" s="31"/>
      <c r="R1317" s="31"/>
      <c r="S1317" s="31"/>
      <c r="T1317" s="31"/>
      <c r="U1317" s="31"/>
      <c r="V1317" s="31"/>
    </row>
    <row r="1318" spans="6:22" x14ac:dyDescent="0.25">
      <c r="F1318" s="31"/>
      <c r="G1318" s="31"/>
      <c r="H1318" s="31"/>
      <c r="I1318" s="31"/>
      <c r="J1318" s="31"/>
      <c r="K1318" s="31"/>
      <c r="L1318" s="31"/>
      <c r="M1318" s="31"/>
      <c r="N1318" s="31"/>
      <c r="O1318" s="31"/>
      <c r="P1318" s="31"/>
      <c r="Q1318" s="31"/>
      <c r="R1318" s="31"/>
      <c r="S1318" s="31"/>
      <c r="T1318" s="31"/>
      <c r="U1318" s="31"/>
      <c r="V1318" s="31"/>
    </row>
    <row r="1319" spans="6:22" x14ac:dyDescent="0.25">
      <c r="F1319" s="31"/>
      <c r="G1319" s="31"/>
      <c r="H1319" s="31"/>
      <c r="I1319" s="31"/>
      <c r="J1319" s="31"/>
      <c r="K1319" s="31"/>
      <c r="L1319" s="31"/>
      <c r="M1319" s="31"/>
      <c r="N1319" s="31"/>
      <c r="O1319" s="31"/>
      <c r="P1319" s="31"/>
      <c r="Q1319" s="31"/>
      <c r="R1319" s="31"/>
      <c r="S1319" s="31"/>
      <c r="T1319" s="31"/>
      <c r="U1319" s="31"/>
      <c r="V1319" s="31"/>
    </row>
    <row r="1320" spans="6:22" x14ac:dyDescent="0.25">
      <c r="F1320" s="31"/>
      <c r="G1320" s="31"/>
      <c r="H1320" s="31"/>
      <c r="I1320" s="31"/>
      <c r="J1320" s="31"/>
      <c r="K1320" s="31"/>
      <c r="L1320" s="31"/>
      <c r="M1320" s="31"/>
      <c r="N1320" s="31"/>
      <c r="O1320" s="31"/>
      <c r="P1320" s="31"/>
      <c r="Q1320" s="31"/>
      <c r="R1320" s="31"/>
      <c r="S1320" s="31"/>
      <c r="T1320" s="31"/>
      <c r="U1320" s="31"/>
      <c r="V1320" s="31"/>
    </row>
    <row r="1321" spans="6:22" x14ac:dyDescent="0.25">
      <c r="F1321" s="31"/>
      <c r="G1321" s="31"/>
      <c r="H1321" s="31"/>
      <c r="I1321" s="31"/>
      <c r="J1321" s="31"/>
      <c r="K1321" s="31"/>
      <c r="L1321" s="31"/>
      <c r="M1321" s="31"/>
      <c r="N1321" s="31"/>
      <c r="O1321" s="31"/>
      <c r="P1321" s="31"/>
      <c r="Q1321" s="31"/>
      <c r="R1321" s="31"/>
      <c r="S1321" s="31"/>
      <c r="T1321" s="31"/>
      <c r="U1321" s="31"/>
      <c r="V1321" s="31"/>
    </row>
    <row r="1322" spans="6:22" x14ac:dyDescent="0.25">
      <c r="F1322" s="31"/>
      <c r="G1322" s="31"/>
      <c r="H1322" s="31"/>
      <c r="I1322" s="31"/>
      <c r="J1322" s="31"/>
      <c r="K1322" s="31"/>
      <c r="L1322" s="31"/>
      <c r="M1322" s="31"/>
      <c r="N1322" s="31"/>
      <c r="O1322" s="31"/>
      <c r="P1322" s="31"/>
      <c r="Q1322" s="31"/>
      <c r="R1322" s="31"/>
      <c r="S1322" s="31"/>
      <c r="T1322" s="31"/>
      <c r="U1322" s="31"/>
      <c r="V1322" s="31"/>
    </row>
    <row r="1323" spans="6:22" x14ac:dyDescent="0.25">
      <c r="F1323" s="31"/>
      <c r="G1323" s="31"/>
      <c r="H1323" s="31"/>
      <c r="I1323" s="31"/>
      <c r="J1323" s="31"/>
      <c r="K1323" s="31"/>
      <c r="L1323" s="31"/>
      <c r="M1323" s="31"/>
      <c r="N1323" s="31"/>
      <c r="O1323" s="31"/>
      <c r="P1323" s="31"/>
      <c r="Q1323" s="31"/>
      <c r="R1323" s="31"/>
      <c r="S1323" s="31"/>
      <c r="T1323" s="31"/>
      <c r="U1323" s="31"/>
      <c r="V1323" s="31"/>
    </row>
    <row r="1324" spans="6:22" x14ac:dyDescent="0.25">
      <c r="F1324" s="31"/>
      <c r="G1324" s="31"/>
      <c r="H1324" s="31"/>
      <c r="I1324" s="31"/>
      <c r="J1324" s="31"/>
      <c r="K1324" s="31"/>
      <c r="L1324" s="31"/>
      <c r="M1324" s="31"/>
      <c r="N1324" s="31"/>
      <c r="O1324" s="31"/>
      <c r="P1324" s="31"/>
      <c r="Q1324" s="31"/>
      <c r="R1324" s="31"/>
      <c r="S1324" s="31"/>
      <c r="T1324" s="31"/>
      <c r="U1324" s="31"/>
      <c r="V1324" s="31"/>
    </row>
    <row r="1325" spans="6:22" x14ac:dyDescent="0.25">
      <c r="F1325" s="31"/>
      <c r="G1325" s="31"/>
      <c r="H1325" s="31"/>
      <c r="I1325" s="31"/>
      <c r="J1325" s="31"/>
      <c r="K1325" s="31"/>
      <c r="L1325" s="31"/>
      <c r="M1325" s="31"/>
      <c r="N1325" s="31"/>
      <c r="O1325" s="31"/>
      <c r="P1325" s="31"/>
      <c r="Q1325" s="31"/>
      <c r="R1325" s="31"/>
      <c r="S1325" s="31"/>
      <c r="T1325" s="31"/>
      <c r="U1325" s="31"/>
      <c r="V1325" s="31"/>
    </row>
    <row r="1326" spans="6:22" x14ac:dyDescent="0.25">
      <c r="F1326" s="31"/>
      <c r="G1326" s="31"/>
      <c r="H1326" s="31"/>
      <c r="I1326" s="31"/>
      <c r="J1326" s="31"/>
      <c r="K1326" s="31"/>
      <c r="L1326" s="31"/>
      <c r="M1326" s="31"/>
      <c r="N1326" s="31"/>
      <c r="O1326" s="31"/>
      <c r="P1326" s="31"/>
      <c r="Q1326" s="31"/>
      <c r="R1326" s="31"/>
      <c r="S1326" s="31"/>
      <c r="T1326" s="31"/>
      <c r="U1326" s="31"/>
      <c r="V1326" s="31"/>
    </row>
    <row r="1327" spans="6:22" x14ac:dyDescent="0.25">
      <c r="F1327" s="31"/>
      <c r="G1327" s="31"/>
      <c r="H1327" s="31"/>
      <c r="I1327" s="31"/>
      <c r="J1327" s="31"/>
      <c r="K1327" s="31"/>
      <c r="L1327" s="31"/>
      <c r="M1327" s="31"/>
      <c r="N1327" s="31"/>
      <c r="O1327" s="31"/>
      <c r="P1327" s="31"/>
      <c r="Q1327" s="31"/>
      <c r="R1327" s="31"/>
      <c r="S1327" s="31"/>
      <c r="T1327" s="31"/>
      <c r="U1327" s="31"/>
      <c r="V1327" s="31"/>
    </row>
    <row r="1328" spans="6:22" x14ac:dyDescent="0.25">
      <c r="F1328" s="31"/>
      <c r="G1328" s="31"/>
      <c r="H1328" s="31"/>
      <c r="I1328" s="31"/>
      <c r="J1328" s="31"/>
      <c r="K1328" s="31"/>
      <c r="L1328" s="31"/>
      <c r="M1328" s="31"/>
      <c r="N1328" s="31"/>
      <c r="O1328" s="31"/>
      <c r="P1328" s="31"/>
      <c r="Q1328" s="31"/>
      <c r="R1328" s="31"/>
      <c r="S1328" s="31"/>
      <c r="T1328" s="31"/>
      <c r="U1328" s="31"/>
      <c r="V1328" s="31"/>
    </row>
    <row r="1329" spans="6:22" x14ac:dyDescent="0.25">
      <c r="F1329" s="31"/>
      <c r="G1329" s="31"/>
      <c r="H1329" s="31"/>
      <c r="I1329" s="31"/>
      <c r="J1329" s="31"/>
      <c r="K1329" s="31"/>
      <c r="L1329" s="31"/>
      <c r="M1329" s="31"/>
      <c r="N1329" s="31"/>
      <c r="O1329" s="31"/>
      <c r="P1329" s="31"/>
      <c r="Q1329" s="31"/>
      <c r="R1329" s="31"/>
      <c r="S1329" s="31"/>
      <c r="T1329" s="31"/>
      <c r="U1329" s="31"/>
      <c r="V1329" s="31"/>
    </row>
    <row r="1330" spans="6:22" x14ac:dyDescent="0.25">
      <c r="F1330" s="31"/>
      <c r="G1330" s="31"/>
      <c r="H1330" s="31"/>
      <c r="I1330" s="31"/>
      <c r="J1330" s="31"/>
      <c r="K1330" s="31"/>
      <c r="L1330" s="31"/>
      <c r="M1330" s="31"/>
      <c r="N1330" s="31"/>
      <c r="O1330" s="31"/>
      <c r="P1330" s="31"/>
      <c r="Q1330" s="31"/>
      <c r="R1330" s="31"/>
      <c r="S1330" s="31"/>
      <c r="T1330" s="31"/>
      <c r="U1330" s="31"/>
      <c r="V1330" s="31"/>
    </row>
    <row r="1331" spans="6:22" x14ac:dyDescent="0.25">
      <c r="F1331" s="31"/>
      <c r="G1331" s="31"/>
      <c r="H1331" s="31"/>
      <c r="I1331" s="31"/>
      <c r="J1331" s="31"/>
      <c r="K1331" s="31"/>
      <c r="L1331" s="31"/>
      <c r="M1331" s="31"/>
      <c r="N1331" s="31"/>
      <c r="O1331" s="31"/>
      <c r="P1331" s="31"/>
      <c r="Q1331" s="31"/>
      <c r="R1331" s="31"/>
      <c r="S1331" s="31"/>
      <c r="T1331" s="31"/>
      <c r="U1331" s="31"/>
      <c r="V1331" s="31"/>
    </row>
    <row r="1332" spans="6:22" x14ac:dyDescent="0.25">
      <c r="F1332" s="31"/>
      <c r="G1332" s="31"/>
      <c r="H1332" s="31"/>
      <c r="I1332" s="31"/>
      <c r="J1332" s="31"/>
      <c r="K1332" s="31"/>
      <c r="L1332" s="31"/>
      <c r="M1332" s="31"/>
      <c r="N1332" s="31"/>
      <c r="O1332" s="31"/>
      <c r="P1332" s="31"/>
      <c r="Q1332" s="31"/>
      <c r="R1332" s="31"/>
      <c r="S1332" s="31"/>
      <c r="T1332" s="31"/>
      <c r="U1332" s="31"/>
      <c r="V1332" s="31"/>
    </row>
    <row r="1333" spans="6:22" x14ac:dyDescent="0.25">
      <c r="F1333" s="31"/>
      <c r="G1333" s="31"/>
      <c r="H1333" s="31"/>
      <c r="I1333" s="31"/>
      <c r="J1333" s="31"/>
      <c r="K1333" s="31"/>
      <c r="L1333" s="31"/>
      <c r="M1333" s="31"/>
      <c r="N1333" s="31"/>
      <c r="O1333" s="31"/>
      <c r="P1333" s="31"/>
      <c r="Q1333" s="31"/>
      <c r="R1333" s="31"/>
      <c r="S1333" s="31"/>
      <c r="T1333" s="31"/>
      <c r="U1333" s="31"/>
      <c r="V1333" s="31"/>
    </row>
    <row r="1334" spans="6:22" x14ac:dyDescent="0.25">
      <c r="F1334" s="31"/>
      <c r="G1334" s="31"/>
      <c r="H1334" s="31"/>
      <c r="I1334" s="31"/>
      <c r="J1334" s="31"/>
      <c r="K1334" s="31"/>
      <c r="L1334" s="31"/>
      <c r="M1334" s="31"/>
      <c r="N1334" s="31"/>
      <c r="O1334" s="31"/>
      <c r="P1334" s="31"/>
      <c r="Q1334" s="31"/>
      <c r="R1334" s="31"/>
      <c r="S1334" s="31"/>
      <c r="T1334" s="31"/>
      <c r="U1334" s="31"/>
      <c r="V1334" s="31"/>
    </row>
    <row r="1335" spans="6:22" x14ac:dyDescent="0.25">
      <c r="F1335" s="31"/>
      <c r="G1335" s="31"/>
      <c r="H1335" s="31"/>
      <c r="I1335" s="31"/>
      <c r="J1335" s="31"/>
      <c r="K1335" s="31"/>
      <c r="L1335" s="31"/>
      <c r="M1335" s="31"/>
      <c r="N1335" s="31"/>
      <c r="O1335" s="31"/>
      <c r="P1335" s="31"/>
      <c r="Q1335" s="31"/>
      <c r="R1335" s="31"/>
      <c r="S1335" s="31"/>
      <c r="T1335" s="31"/>
      <c r="U1335" s="31"/>
      <c r="V1335" s="31"/>
    </row>
    <row r="1336" spans="6:22" x14ac:dyDescent="0.25">
      <c r="F1336" s="31"/>
      <c r="G1336" s="31"/>
      <c r="H1336" s="31"/>
      <c r="I1336" s="31"/>
      <c r="J1336" s="31"/>
      <c r="K1336" s="31"/>
      <c r="L1336" s="31"/>
      <c r="M1336" s="31"/>
      <c r="N1336" s="31"/>
      <c r="O1336" s="31"/>
      <c r="P1336" s="31"/>
      <c r="Q1336" s="31"/>
      <c r="R1336" s="31"/>
      <c r="S1336" s="31"/>
      <c r="T1336" s="31"/>
      <c r="U1336" s="31"/>
      <c r="V1336" s="31"/>
    </row>
    <row r="1337" spans="6:22" x14ac:dyDescent="0.25">
      <c r="F1337" s="31"/>
      <c r="G1337" s="31"/>
      <c r="H1337" s="31"/>
      <c r="I1337" s="31"/>
      <c r="J1337" s="31"/>
      <c r="K1337" s="31"/>
      <c r="L1337" s="31"/>
      <c r="M1337" s="31"/>
      <c r="N1337" s="31"/>
      <c r="O1337" s="31"/>
      <c r="P1337" s="31"/>
      <c r="Q1337" s="31"/>
      <c r="R1337" s="31"/>
      <c r="S1337" s="31"/>
      <c r="T1337" s="31"/>
      <c r="U1337" s="31"/>
      <c r="V1337" s="31"/>
    </row>
    <row r="1338" spans="6:22" x14ac:dyDescent="0.25">
      <c r="F1338" s="31"/>
      <c r="G1338" s="31"/>
      <c r="H1338" s="31"/>
      <c r="I1338" s="31"/>
      <c r="J1338" s="31"/>
      <c r="K1338" s="31"/>
      <c r="L1338" s="31"/>
      <c r="M1338" s="31"/>
      <c r="N1338" s="31"/>
      <c r="O1338" s="31"/>
      <c r="P1338" s="31"/>
      <c r="Q1338" s="31"/>
      <c r="R1338" s="31"/>
      <c r="S1338" s="31"/>
      <c r="T1338" s="31"/>
      <c r="U1338" s="31"/>
      <c r="V1338" s="31"/>
    </row>
    <row r="1339" spans="6:22" x14ac:dyDescent="0.25">
      <c r="F1339" s="31"/>
      <c r="G1339" s="31"/>
      <c r="H1339" s="31"/>
      <c r="I1339" s="31"/>
      <c r="J1339" s="31"/>
      <c r="K1339" s="31"/>
      <c r="L1339" s="31"/>
      <c r="M1339" s="31"/>
      <c r="N1339" s="31"/>
      <c r="O1339" s="31"/>
      <c r="P1339" s="31"/>
      <c r="Q1339" s="31"/>
      <c r="R1339" s="31"/>
      <c r="S1339" s="31"/>
      <c r="T1339" s="31"/>
      <c r="U1339" s="31"/>
      <c r="V1339" s="31"/>
    </row>
    <row r="1340" spans="6:22" x14ac:dyDescent="0.25">
      <c r="F1340" s="31"/>
      <c r="G1340" s="31"/>
      <c r="H1340" s="31"/>
      <c r="I1340" s="31"/>
      <c r="J1340" s="31"/>
      <c r="K1340" s="31"/>
      <c r="L1340" s="31"/>
      <c r="M1340" s="31"/>
      <c r="N1340" s="31"/>
      <c r="O1340" s="31"/>
      <c r="P1340" s="31"/>
      <c r="Q1340" s="31"/>
      <c r="R1340" s="31"/>
      <c r="S1340" s="31"/>
      <c r="T1340" s="31"/>
      <c r="U1340" s="31"/>
      <c r="V1340" s="31"/>
    </row>
    <row r="1341" spans="6:22" x14ac:dyDescent="0.25">
      <c r="F1341" s="31"/>
      <c r="G1341" s="31"/>
      <c r="H1341" s="31"/>
      <c r="I1341" s="31"/>
      <c r="J1341" s="31"/>
      <c r="K1341" s="31"/>
      <c r="L1341" s="31"/>
      <c r="M1341" s="31"/>
      <c r="N1341" s="31"/>
      <c r="O1341" s="31"/>
      <c r="P1341" s="31"/>
      <c r="Q1341" s="31"/>
      <c r="R1341" s="31"/>
      <c r="S1341" s="31"/>
      <c r="T1341" s="31"/>
      <c r="U1341" s="31"/>
      <c r="V1341" s="31"/>
    </row>
    <row r="1342" spans="6:22" x14ac:dyDescent="0.25">
      <c r="F1342" s="31"/>
      <c r="G1342" s="31"/>
      <c r="H1342" s="31"/>
      <c r="I1342" s="31"/>
      <c r="J1342" s="31"/>
      <c r="K1342" s="31"/>
      <c r="L1342" s="31"/>
      <c r="M1342" s="31"/>
      <c r="N1342" s="31"/>
      <c r="O1342" s="31"/>
      <c r="P1342" s="31"/>
      <c r="Q1342" s="31"/>
      <c r="R1342" s="31"/>
      <c r="S1342" s="31"/>
      <c r="T1342" s="31"/>
      <c r="U1342" s="31"/>
      <c r="V1342" s="31"/>
    </row>
    <row r="1343" spans="6:22" x14ac:dyDescent="0.25">
      <c r="F1343" s="31"/>
      <c r="G1343" s="31"/>
      <c r="H1343" s="31"/>
      <c r="I1343" s="31"/>
      <c r="J1343" s="31"/>
      <c r="K1343" s="31"/>
      <c r="L1343" s="31"/>
      <c r="M1343" s="31"/>
      <c r="N1343" s="31"/>
      <c r="O1343" s="31"/>
      <c r="P1343" s="31"/>
      <c r="Q1343" s="31"/>
      <c r="R1343" s="31"/>
      <c r="S1343" s="31"/>
      <c r="T1343" s="31"/>
      <c r="U1343" s="31"/>
      <c r="V1343" s="31"/>
    </row>
    <row r="1344" spans="6:22" x14ac:dyDescent="0.25">
      <c r="F1344" s="31"/>
      <c r="G1344" s="31"/>
      <c r="H1344" s="31"/>
      <c r="I1344" s="31"/>
      <c r="J1344" s="31"/>
      <c r="K1344" s="31"/>
      <c r="L1344" s="31"/>
      <c r="M1344" s="31"/>
      <c r="N1344" s="31"/>
      <c r="O1344" s="31"/>
      <c r="P1344" s="31"/>
      <c r="Q1344" s="31"/>
      <c r="R1344" s="31"/>
      <c r="S1344" s="31"/>
      <c r="T1344" s="31"/>
      <c r="U1344" s="31"/>
      <c r="V1344" s="31"/>
    </row>
    <row r="1345" spans="6:22" x14ac:dyDescent="0.25">
      <c r="F1345" s="31"/>
      <c r="G1345" s="31"/>
      <c r="H1345" s="31"/>
      <c r="I1345" s="31"/>
      <c r="J1345" s="31"/>
      <c r="K1345" s="31"/>
      <c r="L1345" s="31"/>
      <c r="M1345" s="31"/>
      <c r="N1345" s="31"/>
      <c r="O1345" s="31"/>
      <c r="P1345" s="31"/>
      <c r="Q1345" s="31"/>
      <c r="R1345" s="31"/>
      <c r="S1345" s="31"/>
      <c r="T1345" s="31"/>
      <c r="U1345" s="31"/>
      <c r="V1345" s="31"/>
    </row>
    <row r="1346" spans="6:22" x14ac:dyDescent="0.25">
      <c r="F1346" s="31"/>
      <c r="G1346" s="31"/>
      <c r="H1346" s="31"/>
      <c r="I1346" s="31"/>
      <c r="J1346" s="31"/>
      <c r="K1346" s="31"/>
      <c r="L1346" s="31"/>
      <c r="M1346" s="31"/>
      <c r="N1346" s="31"/>
      <c r="O1346" s="31"/>
      <c r="P1346" s="31"/>
      <c r="Q1346" s="31"/>
      <c r="R1346" s="31"/>
      <c r="S1346" s="31"/>
      <c r="T1346" s="31"/>
      <c r="U1346" s="31"/>
      <c r="V1346" s="31"/>
    </row>
    <row r="1347" spans="6:22" x14ac:dyDescent="0.25">
      <c r="F1347" s="31"/>
      <c r="G1347" s="31"/>
      <c r="H1347" s="31"/>
      <c r="I1347" s="31"/>
      <c r="J1347" s="31"/>
      <c r="K1347" s="31"/>
      <c r="L1347" s="31"/>
      <c r="M1347" s="31"/>
      <c r="N1347" s="31"/>
      <c r="O1347" s="31"/>
      <c r="P1347" s="31"/>
      <c r="Q1347" s="31"/>
      <c r="R1347" s="31"/>
      <c r="S1347" s="31"/>
      <c r="T1347" s="31"/>
      <c r="U1347" s="31"/>
      <c r="V1347" s="31"/>
    </row>
    <row r="1348" spans="6:22" x14ac:dyDescent="0.25">
      <c r="F1348" s="31"/>
      <c r="G1348" s="31"/>
      <c r="H1348" s="31"/>
      <c r="I1348" s="31"/>
      <c r="J1348" s="31"/>
      <c r="K1348" s="31"/>
      <c r="L1348" s="31"/>
      <c r="M1348" s="31"/>
      <c r="N1348" s="31"/>
      <c r="O1348" s="31"/>
      <c r="P1348" s="31"/>
      <c r="Q1348" s="31"/>
      <c r="R1348" s="31"/>
      <c r="S1348" s="31"/>
      <c r="T1348" s="31"/>
      <c r="U1348" s="31"/>
      <c r="V1348" s="31"/>
    </row>
    <row r="1349" spans="6:22" x14ac:dyDescent="0.25">
      <c r="F1349" s="31"/>
      <c r="G1349" s="31"/>
      <c r="H1349" s="31"/>
      <c r="I1349" s="31"/>
      <c r="J1349" s="31"/>
      <c r="K1349" s="31"/>
      <c r="L1349" s="31"/>
      <c r="M1349" s="31"/>
      <c r="N1349" s="31"/>
      <c r="O1349" s="31"/>
      <c r="P1349" s="31"/>
      <c r="Q1349" s="31"/>
      <c r="R1349" s="31"/>
      <c r="S1349" s="31"/>
      <c r="T1349" s="31"/>
      <c r="U1349" s="31"/>
      <c r="V1349" s="31"/>
    </row>
    <row r="1350" spans="6:22" x14ac:dyDescent="0.25">
      <c r="F1350" s="31"/>
      <c r="G1350" s="31"/>
      <c r="H1350" s="31"/>
      <c r="I1350" s="31"/>
      <c r="J1350" s="31"/>
      <c r="K1350" s="31"/>
      <c r="L1350" s="31"/>
      <c r="M1350" s="31"/>
      <c r="N1350" s="31"/>
      <c r="O1350" s="31"/>
      <c r="P1350" s="31"/>
      <c r="Q1350" s="31"/>
      <c r="R1350" s="31"/>
      <c r="S1350" s="31"/>
      <c r="T1350" s="31"/>
      <c r="U1350" s="31"/>
      <c r="V1350" s="31"/>
    </row>
    <row r="1351" spans="6:22" x14ac:dyDescent="0.25">
      <c r="F1351" s="31"/>
      <c r="G1351" s="31"/>
      <c r="H1351" s="31"/>
      <c r="I1351" s="31"/>
      <c r="J1351" s="31"/>
      <c r="K1351" s="31"/>
      <c r="L1351" s="31"/>
      <c r="M1351" s="31"/>
      <c r="N1351" s="31"/>
      <c r="O1351" s="31"/>
      <c r="P1351" s="31"/>
      <c r="Q1351" s="31"/>
      <c r="R1351" s="31"/>
      <c r="S1351" s="31"/>
      <c r="T1351" s="31"/>
      <c r="U1351" s="31"/>
      <c r="V1351" s="31"/>
    </row>
    <row r="1352" spans="6:22" x14ac:dyDescent="0.25">
      <c r="F1352" s="31"/>
      <c r="G1352" s="31"/>
      <c r="H1352" s="31"/>
      <c r="I1352" s="31"/>
      <c r="J1352" s="31"/>
      <c r="K1352" s="31"/>
      <c r="L1352" s="31"/>
      <c r="M1352" s="31"/>
      <c r="N1352" s="31"/>
      <c r="O1352" s="31"/>
      <c r="P1352" s="31"/>
      <c r="Q1352" s="31"/>
      <c r="R1352" s="31"/>
      <c r="S1352" s="31"/>
      <c r="T1352" s="31"/>
      <c r="U1352" s="31"/>
      <c r="V1352" s="31"/>
    </row>
    <row r="1353" spans="6:22" x14ac:dyDescent="0.25">
      <c r="F1353" s="31"/>
      <c r="G1353" s="31"/>
      <c r="H1353" s="31"/>
      <c r="I1353" s="31"/>
      <c r="J1353" s="31"/>
      <c r="K1353" s="31"/>
      <c r="L1353" s="31"/>
      <c r="M1353" s="31"/>
      <c r="N1353" s="31"/>
      <c r="O1353" s="31"/>
      <c r="P1353" s="31"/>
      <c r="Q1353" s="31"/>
      <c r="R1353" s="31"/>
      <c r="S1353" s="31"/>
      <c r="T1353" s="31"/>
      <c r="U1353" s="31"/>
      <c r="V1353" s="31"/>
    </row>
    <row r="1354" spans="6:22" x14ac:dyDescent="0.25">
      <c r="F1354" s="31"/>
      <c r="G1354" s="31"/>
      <c r="H1354" s="31"/>
      <c r="I1354" s="31"/>
      <c r="J1354" s="31"/>
      <c r="K1354" s="31"/>
      <c r="L1354" s="31"/>
      <c r="M1354" s="31"/>
      <c r="N1354" s="31"/>
      <c r="O1354" s="31"/>
      <c r="P1354" s="31"/>
      <c r="Q1354" s="31"/>
      <c r="R1354" s="31"/>
      <c r="S1354" s="31"/>
      <c r="T1354" s="31"/>
      <c r="U1354" s="31"/>
      <c r="V1354" s="31"/>
    </row>
    <row r="1355" spans="6:22" x14ac:dyDescent="0.25">
      <c r="F1355" s="31"/>
      <c r="G1355" s="31"/>
      <c r="H1355" s="31"/>
      <c r="I1355" s="31"/>
      <c r="J1355" s="31"/>
      <c r="K1355" s="31"/>
      <c r="L1355" s="31"/>
      <c r="M1355" s="31"/>
      <c r="N1355" s="31"/>
      <c r="O1355" s="31"/>
      <c r="P1355" s="31"/>
      <c r="Q1355" s="31"/>
      <c r="R1355" s="31"/>
      <c r="S1355" s="31"/>
      <c r="T1355" s="31"/>
      <c r="U1355" s="31"/>
      <c r="V1355" s="31"/>
    </row>
    <row r="1356" spans="6:22" x14ac:dyDescent="0.25">
      <c r="F1356" s="31"/>
      <c r="G1356" s="31"/>
      <c r="H1356" s="31"/>
      <c r="I1356" s="31"/>
      <c r="J1356" s="31"/>
      <c r="K1356" s="31"/>
      <c r="L1356" s="31"/>
      <c r="M1356" s="31"/>
      <c r="N1356" s="31"/>
      <c r="O1356" s="31"/>
      <c r="P1356" s="31"/>
      <c r="Q1356" s="31"/>
      <c r="R1356" s="31"/>
      <c r="S1356" s="31"/>
      <c r="T1356" s="31"/>
      <c r="U1356" s="31"/>
      <c r="V1356" s="31"/>
    </row>
    <row r="1357" spans="6:22" x14ac:dyDescent="0.25">
      <c r="F1357" s="31"/>
      <c r="G1357" s="31"/>
      <c r="H1357" s="31"/>
      <c r="I1357" s="31"/>
      <c r="J1357" s="31"/>
      <c r="K1357" s="31"/>
      <c r="L1357" s="31"/>
      <c r="M1357" s="31"/>
      <c r="N1357" s="31"/>
      <c r="O1357" s="31"/>
      <c r="P1357" s="31"/>
      <c r="Q1357" s="31"/>
      <c r="R1357" s="31"/>
      <c r="S1357" s="31"/>
      <c r="T1357" s="31"/>
      <c r="U1357" s="31"/>
      <c r="V1357" s="31"/>
    </row>
    <row r="1358" spans="6:22" x14ac:dyDescent="0.25">
      <c r="F1358" s="31"/>
      <c r="G1358" s="31"/>
      <c r="H1358" s="31"/>
      <c r="I1358" s="31"/>
      <c r="J1358" s="31"/>
      <c r="K1358" s="31"/>
      <c r="L1358" s="31"/>
      <c r="M1358" s="31"/>
      <c r="N1358" s="31"/>
      <c r="O1358" s="31"/>
      <c r="P1358" s="31"/>
      <c r="Q1358" s="31"/>
      <c r="R1358" s="31"/>
      <c r="S1358" s="31"/>
      <c r="T1358" s="31"/>
      <c r="U1358" s="31"/>
      <c r="V1358" s="31"/>
    </row>
    <row r="1359" spans="6:22" x14ac:dyDescent="0.25">
      <c r="F1359" s="31"/>
      <c r="G1359" s="31"/>
      <c r="H1359" s="31"/>
      <c r="I1359" s="31"/>
      <c r="J1359" s="31"/>
      <c r="K1359" s="31"/>
      <c r="L1359" s="31"/>
      <c r="M1359" s="31"/>
      <c r="N1359" s="31"/>
      <c r="O1359" s="31"/>
      <c r="P1359" s="31"/>
      <c r="Q1359" s="31"/>
      <c r="R1359" s="31"/>
      <c r="S1359" s="31"/>
      <c r="T1359" s="31"/>
      <c r="U1359" s="31"/>
      <c r="V1359" s="31"/>
    </row>
    <row r="1360" spans="6:22" x14ac:dyDescent="0.25">
      <c r="F1360" s="31"/>
      <c r="G1360" s="31"/>
      <c r="H1360" s="31"/>
      <c r="I1360" s="31"/>
      <c r="J1360" s="31"/>
      <c r="K1360" s="31"/>
      <c r="L1360" s="31"/>
      <c r="M1360" s="31"/>
      <c r="N1360" s="31"/>
      <c r="O1360" s="31"/>
      <c r="P1360" s="31"/>
      <c r="Q1360" s="31"/>
      <c r="R1360" s="31"/>
      <c r="S1360" s="31"/>
      <c r="T1360" s="31"/>
      <c r="U1360" s="31"/>
      <c r="V1360" s="31"/>
    </row>
    <row r="1361" spans="6:22" x14ac:dyDescent="0.25">
      <c r="F1361" s="31"/>
      <c r="G1361" s="31"/>
      <c r="H1361" s="31"/>
      <c r="I1361" s="31"/>
      <c r="J1361" s="31"/>
      <c r="K1361" s="31"/>
      <c r="L1361" s="31"/>
      <c r="M1361" s="31"/>
      <c r="N1361" s="31"/>
      <c r="O1361" s="31"/>
      <c r="P1361" s="31"/>
      <c r="Q1361" s="31"/>
      <c r="R1361" s="31"/>
      <c r="S1361" s="31"/>
      <c r="T1361" s="31"/>
      <c r="U1361" s="31"/>
      <c r="V1361" s="31"/>
    </row>
    <row r="1362" spans="6:22" x14ac:dyDescent="0.25">
      <c r="F1362" s="31"/>
      <c r="G1362" s="31"/>
      <c r="H1362" s="31"/>
      <c r="I1362" s="31"/>
      <c r="J1362" s="31"/>
      <c r="K1362" s="31"/>
      <c r="L1362" s="31"/>
      <c r="M1362" s="31"/>
      <c r="N1362" s="31"/>
      <c r="O1362" s="31"/>
      <c r="P1362" s="31"/>
      <c r="Q1362" s="31"/>
      <c r="R1362" s="31"/>
      <c r="S1362" s="31"/>
      <c r="T1362" s="31"/>
      <c r="U1362" s="31"/>
      <c r="V1362" s="31"/>
    </row>
    <row r="1363" spans="6:22" x14ac:dyDescent="0.25">
      <c r="F1363" s="31"/>
      <c r="G1363" s="31"/>
      <c r="H1363" s="31"/>
      <c r="I1363" s="31"/>
      <c r="J1363" s="31"/>
      <c r="K1363" s="31"/>
      <c r="L1363" s="31"/>
      <c r="M1363" s="31"/>
      <c r="N1363" s="31"/>
      <c r="O1363" s="31"/>
      <c r="P1363" s="31"/>
      <c r="Q1363" s="31"/>
      <c r="R1363" s="31"/>
      <c r="S1363" s="31"/>
      <c r="T1363" s="31"/>
      <c r="U1363" s="31"/>
      <c r="V1363" s="31"/>
    </row>
    <row r="1364" spans="6:22" x14ac:dyDescent="0.25">
      <c r="F1364" s="31"/>
      <c r="G1364" s="31"/>
      <c r="H1364" s="31"/>
      <c r="I1364" s="31"/>
      <c r="J1364" s="31"/>
      <c r="K1364" s="31"/>
      <c r="L1364" s="31"/>
      <c r="M1364" s="31"/>
      <c r="N1364" s="31"/>
      <c r="O1364" s="31"/>
      <c r="P1364" s="31"/>
      <c r="Q1364" s="31"/>
      <c r="R1364" s="31"/>
      <c r="S1364" s="31"/>
      <c r="T1364" s="31"/>
      <c r="U1364" s="31"/>
      <c r="V1364" s="31"/>
    </row>
    <row r="1365" spans="6:22" x14ac:dyDescent="0.25">
      <c r="F1365" s="31"/>
      <c r="G1365" s="31"/>
      <c r="H1365" s="31"/>
      <c r="I1365" s="31"/>
      <c r="J1365" s="31"/>
      <c r="K1365" s="31"/>
      <c r="L1365" s="31"/>
      <c r="M1365" s="31"/>
      <c r="N1365" s="31"/>
      <c r="O1365" s="31"/>
      <c r="P1365" s="31"/>
      <c r="Q1365" s="31"/>
      <c r="R1365" s="31"/>
      <c r="S1365" s="31"/>
      <c r="T1365" s="31"/>
      <c r="U1365" s="31"/>
      <c r="V1365" s="31"/>
    </row>
    <row r="1366" spans="6:22" x14ac:dyDescent="0.25">
      <c r="F1366" s="31"/>
      <c r="G1366" s="31"/>
      <c r="H1366" s="31"/>
      <c r="I1366" s="31"/>
      <c r="J1366" s="31"/>
      <c r="K1366" s="31"/>
      <c r="L1366" s="31"/>
      <c r="M1366" s="31"/>
      <c r="N1366" s="31"/>
      <c r="O1366" s="31"/>
      <c r="P1366" s="31"/>
      <c r="Q1366" s="31"/>
      <c r="R1366" s="31"/>
      <c r="S1366" s="31"/>
      <c r="T1366" s="31"/>
      <c r="U1366" s="31"/>
      <c r="V1366" s="31"/>
    </row>
    <row r="1367" spans="6:22" x14ac:dyDescent="0.25">
      <c r="F1367" s="31"/>
      <c r="G1367" s="31"/>
      <c r="H1367" s="31"/>
      <c r="I1367" s="31"/>
      <c r="J1367" s="31"/>
      <c r="K1367" s="31"/>
      <c r="L1367" s="31"/>
      <c r="M1367" s="31"/>
      <c r="N1367" s="31"/>
      <c r="O1367" s="31"/>
      <c r="P1367" s="31"/>
      <c r="Q1367" s="31"/>
      <c r="R1367" s="31"/>
      <c r="S1367" s="31"/>
      <c r="T1367" s="31"/>
      <c r="U1367" s="31"/>
      <c r="V1367" s="31"/>
    </row>
    <row r="1368" spans="6:22" x14ac:dyDescent="0.25">
      <c r="F1368" s="31"/>
      <c r="G1368" s="31"/>
      <c r="H1368" s="31"/>
      <c r="I1368" s="31"/>
      <c r="J1368" s="31"/>
      <c r="K1368" s="31"/>
      <c r="L1368" s="31"/>
      <c r="M1368" s="31"/>
      <c r="N1368" s="31"/>
      <c r="O1368" s="31"/>
      <c r="P1368" s="31"/>
      <c r="Q1368" s="31"/>
      <c r="R1368" s="31"/>
      <c r="S1368" s="31"/>
      <c r="T1368" s="31"/>
      <c r="U1368" s="31"/>
      <c r="V1368" s="31"/>
    </row>
    <row r="1369" spans="6:22" x14ac:dyDescent="0.25">
      <c r="F1369" s="31"/>
      <c r="G1369" s="31"/>
      <c r="H1369" s="31"/>
      <c r="I1369" s="31"/>
      <c r="J1369" s="31"/>
      <c r="K1369" s="31"/>
      <c r="L1369" s="31"/>
      <c r="M1369" s="31"/>
      <c r="N1369" s="31"/>
      <c r="O1369" s="31"/>
      <c r="P1369" s="31"/>
      <c r="Q1369" s="31"/>
      <c r="R1369" s="31"/>
      <c r="S1369" s="31"/>
      <c r="T1369" s="31"/>
      <c r="U1369" s="31"/>
      <c r="V1369" s="31"/>
    </row>
    <row r="1370" spans="6:22" x14ac:dyDescent="0.25">
      <c r="F1370" s="31"/>
      <c r="G1370" s="31"/>
      <c r="H1370" s="31"/>
      <c r="I1370" s="31"/>
      <c r="J1370" s="31"/>
      <c r="K1370" s="31"/>
      <c r="L1370" s="31"/>
      <c r="M1370" s="31"/>
      <c r="N1370" s="31"/>
      <c r="O1370" s="31"/>
      <c r="P1370" s="31"/>
      <c r="Q1370" s="31"/>
      <c r="R1370" s="31"/>
      <c r="S1370" s="31"/>
      <c r="T1370" s="31"/>
      <c r="U1370" s="31"/>
      <c r="V1370" s="31"/>
    </row>
    <row r="1371" spans="6:22" x14ac:dyDescent="0.25">
      <c r="F1371" s="31"/>
      <c r="G1371" s="31"/>
      <c r="H1371" s="31"/>
      <c r="I1371" s="31"/>
      <c r="J1371" s="31"/>
      <c r="K1371" s="31"/>
      <c r="L1371" s="31"/>
      <c r="M1371" s="31"/>
      <c r="N1371" s="31"/>
      <c r="O1371" s="31"/>
      <c r="P1371" s="31"/>
      <c r="Q1371" s="31"/>
      <c r="R1371" s="31"/>
      <c r="S1371" s="31"/>
      <c r="T1371" s="31"/>
      <c r="U1371" s="31"/>
      <c r="V1371" s="31"/>
    </row>
    <row r="1372" spans="6:22" x14ac:dyDescent="0.25">
      <c r="F1372" s="31"/>
      <c r="G1372" s="31"/>
      <c r="H1372" s="31"/>
      <c r="I1372" s="31"/>
      <c r="J1372" s="31"/>
      <c r="K1372" s="31"/>
      <c r="L1372" s="31"/>
      <c r="M1372" s="31"/>
      <c r="N1372" s="31"/>
      <c r="O1372" s="31"/>
      <c r="P1372" s="31"/>
      <c r="Q1372" s="31"/>
      <c r="R1372" s="31"/>
      <c r="S1372" s="31"/>
      <c r="T1372" s="31"/>
      <c r="U1372" s="31"/>
      <c r="V1372" s="31"/>
    </row>
    <row r="1373" spans="6:22" x14ac:dyDescent="0.25">
      <c r="F1373" s="31"/>
      <c r="G1373" s="31"/>
      <c r="H1373" s="31"/>
      <c r="I1373" s="31"/>
      <c r="J1373" s="31"/>
      <c r="K1373" s="31"/>
      <c r="L1373" s="31"/>
      <c r="M1373" s="31"/>
      <c r="N1373" s="31"/>
      <c r="O1373" s="31"/>
      <c r="P1373" s="31"/>
      <c r="Q1373" s="31"/>
      <c r="R1373" s="31"/>
      <c r="S1373" s="31"/>
      <c r="T1373" s="31"/>
      <c r="U1373" s="31"/>
      <c r="V1373" s="31"/>
    </row>
    <row r="1374" spans="6:22" x14ac:dyDescent="0.25">
      <c r="F1374" s="31"/>
      <c r="G1374" s="31"/>
      <c r="H1374" s="31"/>
      <c r="I1374" s="31"/>
      <c r="J1374" s="31"/>
      <c r="K1374" s="31"/>
      <c r="L1374" s="31"/>
      <c r="M1374" s="31"/>
      <c r="N1374" s="31"/>
      <c r="O1374" s="31"/>
      <c r="P1374" s="31"/>
      <c r="Q1374" s="31"/>
      <c r="R1374" s="31"/>
      <c r="S1374" s="31"/>
      <c r="T1374" s="31"/>
      <c r="U1374" s="31"/>
      <c r="V1374" s="31"/>
    </row>
    <row r="1375" spans="6:22" x14ac:dyDescent="0.25">
      <c r="F1375" s="31"/>
      <c r="G1375" s="31"/>
      <c r="H1375" s="31"/>
      <c r="I1375" s="31"/>
      <c r="J1375" s="31"/>
      <c r="K1375" s="31"/>
      <c r="L1375" s="31"/>
      <c r="M1375" s="31"/>
      <c r="N1375" s="31"/>
      <c r="O1375" s="31"/>
      <c r="P1375" s="31"/>
      <c r="Q1375" s="31"/>
      <c r="R1375" s="31"/>
      <c r="S1375" s="31"/>
      <c r="T1375" s="31"/>
      <c r="U1375" s="31"/>
      <c r="V1375" s="31"/>
    </row>
    <row r="1376" spans="6:22" x14ac:dyDescent="0.25">
      <c r="F1376" s="31"/>
      <c r="G1376" s="31"/>
      <c r="H1376" s="31"/>
      <c r="I1376" s="31"/>
      <c r="J1376" s="31"/>
      <c r="K1376" s="31"/>
      <c r="L1376" s="31"/>
      <c r="M1376" s="31"/>
      <c r="N1376" s="31"/>
      <c r="O1376" s="31"/>
      <c r="P1376" s="31"/>
      <c r="Q1376" s="31"/>
      <c r="R1376" s="31"/>
      <c r="S1376" s="31"/>
      <c r="T1376" s="31"/>
      <c r="U1376" s="31"/>
      <c r="V1376" s="31"/>
    </row>
    <row r="1377" spans="6:22" x14ac:dyDescent="0.25">
      <c r="F1377" s="31"/>
      <c r="G1377" s="31"/>
      <c r="H1377" s="31"/>
      <c r="I1377" s="31"/>
      <c r="J1377" s="31"/>
      <c r="K1377" s="31"/>
      <c r="L1377" s="31"/>
      <c r="M1377" s="31"/>
      <c r="N1377" s="31"/>
      <c r="O1377" s="31"/>
      <c r="P1377" s="31"/>
      <c r="Q1377" s="31"/>
      <c r="R1377" s="31"/>
      <c r="S1377" s="31"/>
      <c r="T1377" s="31"/>
      <c r="U1377" s="31"/>
      <c r="V1377" s="31"/>
    </row>
    <row r="1378" spans="6:22" x14ac:dyDescent="0.25">
      <c r="F1378" s="31"/>
      <c r="G1378" s="31"/>
      <c r="H1378" s="31"/>
      <c r="I1378" s="31"/>
      <c r="J1378" s="31"/>
      <c r="K1378" s="31"/>
      <c r="L1378" s="31"/>
      <c r="M1378" s="31"/>
      <c r="N1378" s="31"/>
      <c r="O1378" s="31"/>
      <c r="P1378" s="31"/>
      <c r="Q1378" s="31"/>
      <c r="R1378" s="31"/>
      <c r="S1378" s="31"/>
      <c r="T1378" s="31"/>
      <c r="U1378" s="31"/>
      <c r="V1378" s="31"/>
    </row>
    <row r="1379" spans="6:22" x14ac:dyDescent="0.25">
      <c r="F1379" s="31"/>
      <c r="G1379" s="31"/>
      <c r="H1379" s="31"/>
      <c r="I1379" s="31"/>
      <c r="J1379" s="31"/>
      <c r="K1379" s="31"/>
      <c r="L1379" s="31"/>
      <c r="M1379" s="31"/>
      <c r="N1379" s="31"/>
      <c r="O1379" s="31"/>
      <c r="P1379" s="31"/>
      <c r="Q1379" s="31"/>
      <c r="R1379" s="31"/>
      <c r="S1379" s="31"/>
      <c r="T1379" s="31"/>
      <c r="U1379" s="31"/>
      <c r="V1379" s="31"/>
    </row>
    <row r="1380" spans="6:22" x14ac:dyDescent="0.25">
      <c r="F1380" s="31"/>
      <c r="G1380" s="31"/>
      <c r="H1380" s="31"/>
      <c r="I1380" s="31"/>
      <c r="J1380" s="31"/>
      <c r="K1380" s="31"/>
      <c r="L1380" s="31"/>
      <c r="M1380" s="31"/>
      <c r="N1380" s="31"/>
      <c r="O1380" s="31"/>
      <c r="P1380" s="31"/>
      <c r="Q1380" s="31"/>
      <c r="R1380" s="31"/>
      <c r="S1380" s="31"/>
      <c r="T1380" s="31"/>
      <c r="U1380" s="31"/>
      <c r="V1380" s="31"/>
    </row>
    <row r="1381" spans="6:22" x14ac:dyDescent="0.25">
      <c r="F1381" s="31"/>
      <c r="G1381" s="31"/>
      <c r="H1381" s="31"/>
      <c r="I1381" s="31"/>
      <c r="J1381" s="31"/>
      <c r="K1381" s="31"/>
      <c r="L1381" s="31"/>
      <c r="M1381" s="31"/>
      <c r="N1381" s="31"/>
      <c r="O1381" s="31"/>
      <c r="P1381" s="31"/>
      <c r="Q1381" s="31"/>
      <c r="R1381" s="31"/>
      <c r="S1381" s="31"/>
      <c r="T1381" s="31"/>
      <c r="U1381" s="31"/>
      <c r="V1381" s="31"/>
    </row>
    <row r="1382" spans="6:22" x14ac:dyDescent="0.25">
      <c r="F1382" s="31"/>
      <c r="G1382" s="31"/>
      <c r="H1382" s="31"/>
      <c r="I1382" s="31"/>
      <c r="J1382" s="31"/>
      <c r="K1382" s="31"/>
      <c r="L1382" s="31"/>
      <c r="M1382" s="31"/>
      <c r="N1382" s="31"/>
      <c r="O1382" s="31"/>
      <c r="P1382" s="31"/>
      <c r="Q1382" s="31"/>
      <c r="R1382" s="31"/>
      <c r="S1382" s="31"/>
      <c r="T1382" s="31"/>
      <c r="U1382" s="31"/>
      <c r="V1382" s="31"/>
    </row>
    <row r="1383" spans="6:22" x14ac:dyDescent="0.25">
      <c r="F1383" s="31"/>
      <c r="G1383" s="31"/>
      <c r="H1383" s="31"/>
      <c r="I1383" s="31"/>
      <c r="J1383" s="31"/>
      <c r="K1383" s="31"/>
      <c r="L1383" s="31"/>
      <c r="M1383" s="31"/>
      <c r="N1383" s="31"/>
      <c r="O1383" s="31"/>
      <c r="P1383" s="31"/>
      <c r="Q1383" s="31"/>
      <c r="R1383" s="31"/>
      <c r="S1383" s="31"/>
      <c r="T1383" s="31"/>
      <c r="U1383" s="31"/>
      <c r="V1383" s="31"/>
    </row>
    <row r="1384" spans="6:22" x14ac:dyDescent="0.25">
      <c r="F1384" s="31"/>
      <c r="G1384" s="31"/>
      <c r="H1384" s="31"/>
      <c r="I1384" s="31"/>
      <c r="J1384" s="31"/>
      <c r="K1384" s="31"/>
      <c r="L1384" s="31"/>
      <c r="M1384" s="31"/>
      <c r="N1384" s="31"/>
      <c r="O1384" s="31"/>
      <c r="P1384" s="31"/>
      <c r="Q1384" s="31"/>
      <c r="R1384" s="31"/>
      <c r="S1384" s="31"/>
      <c r="T1384" s="31"/>
      <c r="U1384" s="31"/>
      <c r="V1384" s="31"/>
    </row>
    <row r="1385" spans="6:22" x14ac:dyDescent="0.25">
      <c r="F1385" s="31"/>
      <c r="G1385" s="31"/>
      <c r="H1385" s="31"/>
      <c r="I1385" s="31"/>
      <c r="J1385" s="31"/>
      <c r="K1385" s="31"/>
      <c r="L1385" s="31"/>
      <c r="M1385" s="31"/>
      <c r="N1385" s="31"/>
      <c r="O1385" s="31"/>
      <c r="P1385" s="31"/>
      <c r="Q1385" s="31"/>
      <c r="R1385" s="31"/>
      <c r="S1385" s="31"/>
      <c r="T1385" s="31"/>
      <c r="U1385" s="31"/>
      <c r="V1385" s="31"/>
    </row>
    <row r="1386" spans="6:22" x14ac:dyDescent="0.25">
      <c r="F1386" s="31"/>
      <c r="G1386" s="31"/>
      <c r="H1386" s="31"/>
      <c r="I1386" s="31"/>
      <c r="J1386" s="31"/>
      <c r="K1386" s="31"/>
      <c r="L1386" s="31"/>
      <c r="M1386" s="31"/>
      <c r="N1386" s="31"/>
      <c r="O1386" s="31"/>
      <c r="P1386" s="31"/>
      <c r="Q1386" s="31"/>
      <c r="R1386" s="31"/>
      <c r="S1386" s="31"/>
      <c r="T1386" s="31"/>
      <c r="U1386" s="31"/>
      <c r="V1386" s="31"/>
    </row>
    <row r="1387" spans="6:22" x14ac:dyDescent="0.25">
      <c r="F1387" s="31"/>
      <c r="G1387" s="31"/>
      <c r="H1387" s="31"/>
      <c r="I1387" s="31"/>
      <c r="J1387" s="31"/>
      <c r="K1387" s="31"/>
      <c r="L1387" s="31"/>
      <c r="M1387" s="31"/>
      <c r="N1387" s="31"/>
      <c r="O1387" s="31"/>
      <c r="P1387" s="31"/>
      <c r="Q1387" s="31"/>
      <c r="R1387" s="31"/>
      <c r="S1387" s="31"/>
      <c r="T1387" s="31"/>
      <c r="U1387" s="31"/>
      <c r="V1387" s="31"/>
    </row>
    <row r="1388" spans="6:22" x14ac:dyDescent="0.25">
      <c r="F1388" s="31"/>
      <c r="G1388" s="31"/>
      <c r="H1388" s="31"/>
      <c r="I1388" s="31"/>
      <c r="J1388" s="31"/>
      <c r="K1388" s="31"/>
      <c r="L1388" s="31"/>
      <c r="M1388" s="31"/>
      <c r="N1388" s="31"/>
      <c r="O1388" s="31"/>
      <c r="P1388" s="31"/>
      <c r="Q1388" s="31"/>
      <c r="R1388" s="31"/>
      <c r="S1388" s="31"/>
      <c r="T1388" s="31"/>
      <c r="U1388" s="31"/>
      <c r="V1388" s="31"/>
    </row>
    <row r="1389" spans="6:22" x14ac:dyDescent="0.25">
      <c r="F1389" s="31"/>
      <c r="G1389" s="31"/>
      <c r="H1389" s="31"/>
      <c r="I1389" s="31"/>
      <c r="J1389" s="31"/>
      <c r="K1389" s="31"/>
      <c r="L1389" s="31"/>
      <c r="M1389" s="31"/>
      <c r="N1389" s="31"/>
      <c r="O1389" s="31"/>
      <c r="P1389" s="31"/>
      <c r="Q1389" s="31"/>
      <c r="R1389" s="31"/>
      <c r="S1389" s="31"/>
      <c r="T1389" s="31"/>
      <c r="U1389" s="31"/>
      <c r="V1389" s="31"/>
    </row>
    <row r="1390" spans="6:22" x14ac:dyDescent="0.25">
      <c r="F1390" s="31"/>
      <c r="G1390" s="31"/>
      <c r="H1390" s="31"/>
      <c r="I1390" s="31"/>
      <c r="J1390" s="31"/>
      <c r="K1390" s="31"/>
      <c r="L1390" s="31"/>
      <c r="M1390" s="31"/>
      <c r="N1390" s="31"/>
      <c r="O1390" s="31"/>
      <c r="P1390" s="31"/>
      <c r="Q1390" s="31"/>
      <c r="R1390" s="31"/>
      <c r="S1390" s="31"/>
      <c r="T1390" s="31"/>
      <c r="U1390" s="31"/>
      <c r="V1390" s="31"/>
    </row>
    <row r="1391" spans="6:22" x14ac:dyDescent="0.25">
      <c r="F1391" s="31"/>
      <c r="G1391" s="31"/>
      <c r="H1391" s="31"/>
      <c r="I1391" s="31"/>
      <c r="J1391" s="31"/>
      <c r="K1391" s="31"/>
      <c r="L1391" s="31"/>
      <c r="M1391" s="31"/>
      <c r="N1391" s="31"/>
      <c r="O1391" s="31"/>
      <c r="P1391" s="31"/>
      <c r="Q1391" s="31"/>
      <c r="R1391" s="31"/>
      <c r="S1391" s="31"/>
      <c r="T1391" s="31"/>
      <c r="U1391" s="31"/>
      <c r="V1391" s="31"/>
    </row>
    <row r="1392" spans="6:22" x14ac:dyDescent="0.25">
      <c r="F1392" s="31"/>
      <c r="G1392" s="31"/>
      <c r="H1392" s="31"/>
      <c r="I1392" s="31"/>
      <c r="J1392" s="31"/>
      <c r="K1392" s="31"/>
      <c r="L1392" s="31"/>
      <c r="M1392" s="31"/>
      <c r="N1392" s="31"/>
      <c r="O1392" s="31"/>
      <c r="P1392" s="31"/>
      <c r="Q1392" s="31"/>
      <c r="R1392" s="31"/>
      <c r="S1392" s="31"/>
      <c r="T1392" s="31"/>
      <c r="U1392" s="31"/>
      <c r="V1392" s="31"/>
    </row>
    <row r="1393" spans="6:22" x14ac:dyDescent="0.25">
      <c r="F1393" s="31"/>
      <c r="G1393" s="31"/>
      <c r="H1393" s="31"/>
      <c r="I1393" s="31"/>
      <c r="J1393" s="31"/>
      <c r="K1393" s="31"/>
      <c r="L1393" s="31"/>
      <c r="M1393" s="31"/>
      <c r="N1393" s="31"/>
      <c r="O1393" s="31"/>
      <c r="P1393" s="31"/>
      <c r="Q1393" s="31"/>
      <c r="R1393" s="31"/>
      <c r="S1393" s="31"/>
      <c r="T1393" s="31"/>
      <c r="U1393" s="31"/>
      <c r="V1393" s="31"/>
    </row>
    <row r="1394" spans="6:22" x14ac:dyDescent="0.25">
      <c r="F1394" s="31"/>
      <c r="G1394" s="31"/>
      <c r="H1394" s="31"/>
      <c r="I1394" s="31"/>
      <c r="J1394" s="31"/>
      <c r="K1394" s="31"/>
      <c r="L1394" s="31"/>
      <c r="M1394" s="31"/>
      <c r="N1394" s="31"/>
      <c r="O1394" s="31"/>
      <c r="P1394" s="31"/>
      <c r="Q1394" s="31"/>
      <c r="R1394" s="31"/>
      <c r="S1394" s="31"/>
      <c r="T1394" s="31"/>
      <c r="U1394" s="31"/>
      <c r="V1394" s="31"/>
    </row>
    <row r="1395" spans="6:22" x14ac:dyDescent="0.25">
      <c r="F1395" s="31"/>
      <c r="G1395" s="31"/>
      <c r="H1395" s="31"/>
      <c r="I1395" s="31"/>
      <c r="J1395" s="31"/>
      <c r="K1395" s="31"/>
      <c r="L1395" s="31"/>
      <c r="M1395" s="31"/>
      <c r="N1395" s="31"/>
      <c r="O1395" s="31"/>
      <c r="P1395" s="31"/>
      <c r="Q1395" s="31"/>
      <c r="R1395" s="31"/>
      <c r="S1395" s="31"/>
      <c r="T1395" s="31"/>
      <c r="U1395" s="31"/>
      <c r="V1395" s="31"/>
    </row>
    <row r="1396" spans="6:22" x14ac:dyDescent="0.25">
      <c r="F1396" s="31"/>
      <c r="G1396" s="31"/>
      <c r="H1396" s="31"/>
      <c r="I1396" s="31"/>
      <c r="J1396" s="31"/>
      <c r="K1396" s="31"/>
      <c r="L1396" s="31"/>
      <c r="M1396" s="31"/>
      <c r="N1396" s="31"/>
      <c r="O1396" s="31"/>
      <c r="P1396" s="31"/>
      <c r="Q1396" s="31"/>
      <c r="R1396" s="31"/>
      <c r="S1396" s="31"/>
      <c r="T1396" s="31"/>
      <c r="U1396" s="31"/>
      <c r="V1396" s="31"/>
    </row>
    <row r="1397" spans="6:22" x14ac:dyDescent="0.25">
      <c r="F1397" s="31"/>
      <c r="G1397" s="31"/>
      <c r="H1397" s="31"/>
      <c r="I1397" s="31"/>
      <c r="J1397" s="31"/>
      <c r="K1397" s="31"/>
      <c r="L1397" s="31"/>
      <c r="M1397" s="31"/>
      <c r="N1397" s="31"/>
      <c r="O1397" s="31"/>
      <c r="P1397" s="31"/>
      <c r="Q1397" s="31"/>
      <c r="R1397" s="31"/>
      <c r="S1397" s="31"/>
      <c r="T1397" s="31"/>
      <c r="U1397" s="31"/>
      <c r="V1397" s="31"/>
    </row>
    <row r="1398" spans="6:22" x14ac:dyDescent="0.25">
      <c r="F1398" s="31"/>
      <c r="G1398" s="31"/>
      <c r="H1398" s="31"/>
      <c r="I1398" s="31"/>
      <c r="J1398" s="31"/>
      <c r="K1398" s="31"/>
      <c r="L1398" s="31"/>
      <c r="M1398" s="31"/>
      <c r="N1398" s="31"/>
      <c r="O1398" s="31"/>
      <c r="P1398" s="31"/>
      <c r="Q1398" s="31"/>
      <c r="R1398" s="31"/>
      <c r="S1398" s="31"/>
      <c r="T1398" s="31"/>
      <c r="U1398" s="31"/>
      <c r="V1398" s="31"/>
    </row>
    <row r="1399" spans="6:22" x14ac:dyDescent="0.25">
      <c r="F1399" s="31"/>
      <c r="G1399" s="31"/>
      <c r="H1399" s="31"/>
      <c r="I1399" s="31"/>
      <c r="J1399" s="31"/>
      <c r="K1399" s="31"/>
      <c r="L1399" s="31"/>
      <c r="M1399" s="31"/>
      <c r="N1399" s="31"/>
      <c r="O1399" s="31"/>
      <c r="P1399" s="31"/>
      <c r="Q1399" s="31"/>
      <c r="R1399" s="31"/>
      <c r="S1399" s="31"/>
      <c r="T1399" s="31"/>
      <c r="U1399" s="31"/>
      <c r="V1399" s="31"/>
    </row>
    <row r="1400" spans="6:22" x14ac:dyDescent="0.25">
      <c r="F1400" s="31"/>
      <c r="G1400" s="31"/>
      <c r="H1400" s="31"/>
      <c r="I1400" s="31"/>
      <c r="J1400" s="31"/>
      <c r="K1400" s="31"/>
      <c r="L1400" s="31"/>
      <c r="M1400" s="31"/>
      <c r="N1400" s="31"/>
      <c r="O1400" s="31"/>
      <c r="P1400" s="31"/>
      <c r="Q1400" s="31"/>
      <c r="R1400" s="31"/>
      <c r="S1400" s="31"/>
      <c r="T1400" s="31"/>
      <c r="U1400" s="31"/>
      <c r="V1400" s="31"/>
    </row>
    <row r="1401" spans="6:22" x14ac:dyDescent="0.25">
      <c r="F1401" s="31"/>
      <c r="G1401" s="31"/>
      <c r="H1401" s="31"/>
      <c r="I1401" s="31"/>
      <c r="J1401" s="31"/>
      <c r="K1401" s="31"/>
      <c r="L1401" s="31"/>
      <c r="M1401" s="31"/>
      <c r="N1401" s="31"/>
      <c r="O1401" s="31"/>
      <c r="P1401" s="31"/>
      <c r="Q1401" s="31"/>
      <c r="R1401" s="31"/>
      <c r="S1401" s="31"/>
      <c r="T1401" s="31"/>
      <c r="U1401" s="31"/>
      <c r="V1401" s="31"/>
    </row>
    <row r="1402" spans="6:22" x14ac:dyDescent="0.25">
      <c r="F1402" s="31"/>
      <c r="G1402" s="31"/>
      <c r="H1402" s="31"/>
      <c r="I1402" s="31"/>
      <c r="J1402" s="31"/>
      <c r="K1402" s="31"/>
      <c r="L1402" s="31"/>
      <c r="M1402" s="31"/>
      <c r="N1402" s="31"/>
      <c r="O1402" s="31"/>
      <c r="P1402" s="31"/>
      <c r="Q1402" s="31"/>
      <c r="R1402" s="31"/>
      <c r="S1402" s="31"/>
      <c r="T1402" s="31"/>
      <c r="U1402" s="31"/>
      <c r="V1402" s="31"/>
    </row>
    <row r="1403" spans="6:22" x14ac:dyDescent="0.25">
      <c r="F1403" s="31"/>
      <c r="G1403" s="31"/>
      <c r="H1403" s="31"/>
      <c r="I1403" s="31"/>
      <c r="J1403" s="31"/>
      <c r="K1403" s="31"/>
      <c r="L1403" s="31"/>
      <c r="M1403" s="31"/>
      <c r="N1403" s="31"/>
      <c r="O1403" s="31"/>
      <c r="P1403" s="31"/>
      <c r="Q1403" s="31"/>
      <c r="R1403" s="31"/>
      <c r="S1403" s="31"/>
      <c r="T1403" s="31"/>
      <c r="U1403" s="31"/>
      <c r="V1403" s="31"/>
    </row>
    <row r="1404" spans="6:22" x14ac:dyDescent="0.25">
      <c r="F1404" s="31"/>
      <c r="G1404" s="31"/>
      <c r="H1404" s="31"/>
      <c r="I1404" s="31"/>
      <c r="J1404" s="31"/>
      <c r="K1404" s="31"/>
      <c r="L1404" s="31"/>
      <c r="M1404" s="31"/>
      <c r="N1404" s="31"/>
      <c r="O1404" s="31"/>
      <c r="P1404" s="31"/>
      <c r="Q1404" s="31"/>
      <c r="R1404" s="31"/>
      <c r="S1404" s="31"/>
      <c r="T1404" s="31"/>
      <c r="U1404" s="31"/>
      <c r="V1404" s="31"/>
    </row>
    <row r="1405" spans="6:22" x14ac:dyDescent="0.25">
      <c r="F1405" s="31"/>
      <c r="G1405" s="31"/>
      <c r="H1405" s="31"/>
      <c r="I1405" s="31"/>
      <c r="J1405" s="31"/>
      <c r="K1405" s="31"/>
      <c r="L1405" s="31"/>
      <c r="M1405" s="31"/>
      <c r="N1405" s="31"/>
      <c r="O1405" s="31"/>
      <c r="P1405" s="31"/>
      <c r="Q1405" s="31"/>
      <c r="R1405" s="31"/>
      <c r="S1405" s="31"/>
      <c r="T1405" s="31"/>
      <c r="U1405" s="31"/>
      <c r="V1405" s="31"/>
    </row>
    <row r="1406" spans="6:22" x14ac:dyDescent="0.25">
      <c r="F1406" s="31"/>
      <c r="G1406" s="31"/>
      <c r="H1406" s="31"/>
      <c r="I1406" s="31"/>
      <c r="J1406" s="31"/>
      <c r="K1406" s="31"/>
      <c r="L1406" s="31"/>
      <c r="M1406" s="31"/>
      <c r="N1406" s="31"/>
      <c r="O1406" s="31"/>
      <c r="P1406" s="31"/>
      <c r="Q1406" s="31"/>
      <c r="R1406" s="31"/>
      <c r="S1406" s="31"/>
      <c r="T1406" s="31"/>
      <c r="U1406" s="31"/>
      <c r="V1406" s="31"/>
    </row>
    <row r="1407" spans="6:22" x14ac:dyDescent="0.25">
      <c r="F1407" s="31"/>
      <c r="G1407" s="31"/>
      <c r="H1407" s="31"/>
      <c r="I1407" s="31"/>
      <c r="J1407" s="31"/>
      <c r="K1407" s="31"/>
      <c r="L1407" s="31"/>
      <c r="M1407" s="31"/>
      <c r="N1407" s="31"/>
      <c r="O1407" s="31"/>
      <c r="P1407" s="31"/>
      <c r="Q1407" s="31"/>
      <c r="R1407" s="31"/>
      <c r="S1407" s="31"/>
      <c r="T1407" s="31"/>
      <c r="U1407" s="31"/>
      <c r="V1407" s="31"/>
    </row>
    <row r="1408" spans="6:22" x14ac:dyDescent="0.25">
      <c r="F1408" s="31"/>
      <c r="G1408" s="31"/>
      <c r="H1408" s="31"/>
      <c r="I1408" s="31"/>
      <c r="J1408" s="31"/>
      <c r="K1408" s="31"/>
      <c r="L1408" s="31"/>
      <c r="M1408" s="31"/>
      <c r="N1408" s="31"/>
      <c r="O1408" s="31"/>
      <c r="P1408" s="31"/>
      <c r="Q1408" s="31"/>
      <c r="R1408" s="31"/>
      <c r="S1408" s="31"/>
      <c r="T1408" s="31"/>
      <c r="U1408" s="31"/>
      <c r="V1408" s="31"/>
    </row>
    <row r="1409" spans="6:22" x14ac:dyDescent="0.25">
      <c r="F1409" s="31"/>
      <c r="G1409" s="31"/>
      <c r="H1409" s="31"/>
      <c r="I1409" s="31"/>
      <c r="J1409" s="31"/>
      <c r="K1409" s="31"/>
      <c r="L1409" s="31"/>
      <c r="M1409" s="31"/>
      <c r="N1409" s="31"/>
      <c r="O1409" s="31"/>
      <c r="P1409" s="31"/>
      <c r="Q1409" s="31"/>
      <c r="R1409" s="31"/>
      <c r="S1409" s="31"/>
      <c r="T1409" s="31"/>
      <c r="U1409" s="31"/>
      <c r="V1409" s="31"/>
    </row>
    <row r="1410" spans="6:22" x14ac:dyDescent="0.25">
      <c r="F1410" s="31"/>
      <c r="G1410" s="31"/>
      <c r="H1410" s="31"/>
      <c r="I1410" s="31"/>
      <c r="J1410" s="31"/>
      <c r="K1410" s="31"/>
      <c r="L1410" s="31"/>
      <c r="M1410" s="31"/>
      <c r="N1410" s="31"/>
      <c r="O1410" s="31"/>
      <c r="P1410" s="31"/>
      <c r="Q1410" s="31"/>
      <c r="R1410" s="31"/>
      <c r="S1410" s="31"/>
      <c r="T1410" s="31"/>
      <c r="U1410" s="31"/>
      <c r="V1410" s="31"/>
    </row>
    <row r="1411" spans="6:22" x14ac:dyDescent="0.25">
      <c r="F1411" s="31"/>
      <c r="G1411" s="31"/>
      <c r="H1411" s="31"/>
      <c r="I1411" s="31"/>
      <c r="J1411" s="31"/>
      <c r="K1411" s="31"/>
      <c r="L1411" s="31"/>
      <c r="M1411" s="31"/>
      <c r="N1411" s="31"/>
      <c r="O1411" s="31"/>
      <c r="P1411" s="31"/>
      <c r="Q1411" s="31"/>
      <c r="R1411" s="31"/>
      <c r="S1411" s="31"/>
      <c r="T1411" s="31"/>
      <c r="U1411" s="31"/>
      <c r="V1411" s="31"/>
    </row>
    <row r="1412" spans="6:22" x14ac:dyDescent="0.25">
      <c r="F1412" s="31"/>
      <c r="G1412" s="31"/>
      <c r="H1412" s="31"/>
      <c r="I1412" s="31"/>
      <c r="J1412" s="31"/>
      <c r="K1412" s="31"/>
      <c r="L1412" s="31"/>
      <c r="M1412" s="31"/>
      <c r="N1412" s="31"/>
      <c r="O1412" s="31"/>
      <c r="P1412" s="31"/>
      <c r="Q1412" s="31"/>
      <c r="R1412" s="31"/>
      <c r="S1412" s="31"/>
      <c r="T1412" s="31"/>
      <c r="U1412" s="31"/>
      <c r="V1412" s="31"/>
    </row>
    <row r="1413" spans="6:22" x14ac:dyDescent="0.25">
      <c r="F1413" s="31"/>
      <c r="G1413" s="31"/>
      <c r="H1413" s="31"/>
      <c r="I1413" s="31"/>
      <c r="J1413" s="31"/>
      <c r="K1413" s="31"/>
      <c r="L1413" s="31"/>
      <c r="M1413" s="31"/>
      <c r="N1413" s="31"/>
      <c r="O1413" s="31"/>
      <c r="P1413" s="31"/>
      <c r="Q1413" s="31"/>
      <c r="R1413" s="31"/>
      <c r="S1413" s="31"/>
      <c r="T1413" s="31"/>
      <c r="U1413" s="31"/>
      <c r="V1413" s="31"/>
    </row>
    <row r="1414" spans="6:22" x14ac:dyDescent="0.25">
      <c r="F1414" s="31"/>
      <c r="G1414" s="31"/>
      <c r="H1414" s="31"/>
      <c r="I1414" s="31"/>
      <c r="J1414" s="31"/>
      <c r="K1414" s="31"/>
      <c r="L1414" s="31"/>
      <c r="M1414" s="31"/>
      <c r="N1414" s="31"/>
      <c r="O1414" s="31"/>
      <c r="P1414" s="31"/>
      <c r="Q1414" s="31"/>
      <c r="R1414" s="31"/>
      <c r="S1414" s="31"/>
      <c r="T1414" s="31"/>
      <c r="U1414" s="31"/>
      <c r="V1414" s="31"/>
    </row>
    <row r="1415" spans="6:22" x14ac:dyDescent="0.25">
      <c r="F1415" s="31"/>
      <c r="G1415" s="31"/>
      <c r="H1415" s="31"/>
      <c r="I1415" s="31"/>
      <c r="J1415" s="31"/>
      <c r="K1415" s="31"/>
      <c r="L1415" s="31"/>
      <c r="M1415" s="31"/>
      <c r="N1415" s="31"/>
      <c r="O1415" s="31"/>
      <c r="P1415" s="31"/>
      <c r="Q1415" s="31"/>
      <c r="R1415" s="31"/>
      <c r="S1415" s="31"/>
      <c r="T1415" s="31"/>
      <c r="U1415" s="31"/>
      <c r="V1415" s="31"/>
    </row>
    <row r="1416" spans="6:22" x14ac:dyDescent="0.25">
      <c r="F1416" s="31"/>
      <c r="G1416" s="31"/>
      <c r="H1416" s="31"/>
      <c r="I1416" s="31"/>
      <c r="J1416" s="31"/>
      <c r="K1416" s="31"/>
      <c r="L1416" s="31"/>
      <c r="M1416" s="31"/>
      <c r="N1416" s="31"/>
      <c r="O1416" s="31"/>
      <c r="P1416" s="31"/>
      <c r="Q1416" s="31"/>
      <c r="R1416" s="31"/>
      <c r="S1416" s="31"/>
      <c r="T1416" s="31"/>
      <c r="U1416" s="31"/>
      <c r="V1416" s="31"/>
    </row>
    <row r="1417" spans="6:22" x14ac:dyDescent="0.25">
      <c r="F1417" s="31"/>
      <c r="G1417" s="31"/>
      <c r="H1417" s="31"/>
      <c r="I1417" s="31"/>
      <c r="J1417" s="31"/>
      <c r="K1417" s="31"/>
      <c r="L1417" s="31"/>
      <c r="M1417" s="31"/>
      <c r="N1417" s="31"/>
      <c r="O1417" s="31"/>
      <c r="P1417" s="31"/>
      <c r="Q1417" s="31"/>
      <c r="R1417" s="31"/>
      <c r="S1417" s="31"/>
      <c r="T1417" s="31"/>
      <c r="U1417" s="31"/>
      <c r="V1417" s="31"/>
    </row>
    <row r="1418" spans="6:22" x14ac:dyDescent="0.25">
      <c r="F1418" s="31"/>
      <c r="G1418" s="31"/>
      <c r="H1418" s="31"/>
      <c r="I1418" s="31"/>
      <c r="J1418" s="31"/>
      <c r="K1418" s="31"/>
      <c r="L1418" s="31"/>
      <c r="M1418" s="31"/>
      <c r="N1418" s="31"/>
      <c r="O1418" s="31"/>
      <c r="P1418" s="31"/>
      <c r="Q1418" s="31"/>
      <c r="R1418" s="31"/>
      <c r="S1418" s="31"/>
      <c r="T1418" s="31"/>
      <c r="U1418" s="31"/>
      <c r="V1418" s="31"/>
    </row>
    <row r="1419" spans="6:22" x14ac:dyDescent="0.25">
      <c r="F1419" s="31"/>
      <c r="G1419" s="31"/>
      <c r="H1419" s="31"/>
      <c r="I1419" s="31"/>
      <c r="J1419" s="31"/>
      <c r="K1419" s="31"/>
      <c r="L1419" s="31"/>
      <c r="M1419" s="31"/>
      <c r="N1419" s="31"/>
      <c r="O1419" s="31"/>
      <c r="P1419" s="31"/>
      <c r="Q1419" s="31"/>
      <c r="R1419" s="31"/>
      <c r="S1419" s="31"/>
      <c r="T1419" s="31"/>
      <c r="U1419" s="31"/>
      <c r="V1419" s="31"/>
    </row>
    <row r="1420" spans="6:22" x14ac:dyDescent="0.25">
      <c r="F1420" s="31"/>
      <c r="G1420" s="31"/>
      <c r="H1420" s="31"/>
      <c r="I1420" s="31"/>
      <c r="J1420" s="31"/>
      <c r="K1420" s="31"/>
      <c r="L1420" s="31"/>
      <c r="M1420" s="31"/>
      <c r="N1420" s="31"/>
      <c r="O1420" s="31"/>
      <c r="P1420" s="31"/>
      <c r="Q1420" s="31"/>
      <c r="R1420" s="31"/>
      <c r="S1420" s="31"/>
      <c r="T1420" s="31"/>
      <c r="U1420" s="31"/>
      <c r="V1420" s="31"/>
    </row>
    <row r="1421" spans="6:22" x14ac:dyDescent="0.25">
      <c r="F1421" s="31"/>
      <c r="G1421" s="31"/>
      <c r="H1421" s="31"/>
      <c r="I1421" s="31"/>
      <c r="J1421" s="31"/>
      <c r="K1421" s="31"/>
      <c r="L1421" s="31"/>
      <c r="M1421" s="31"/>
      <c r="N1421" s="31"/>
      <c r="O1421" s="31"/>
      <c r="P1421" s="31"/>
      <c r="Q1421" s="31"/>
      <c r="R1421" s="31"/>
      <c r="S1421" s="31"/>
      <c r="T1421" s="31"/>
      <c r="U1421" s="31"/>
      <c r="V1421" s="31"/>
    </row>
    <row r="1422" spans="6:22" x14ac:dyDescent="0.25">
      <c r="F1422" s="31"/>
      <c r="G1422" s="31"/>
      <c r="H1422" s="31"/>
      <c r="I1422" s="31"/>
      <c r="J1422" s="31"/>
      <c r="K1422" s="31"/>
      <c r="L1422" s="31"/>
      <c r="M1422" s="31"/>
      <c r="N1422" s="31"/>
      <c r="O1422" s="31"/>
      <c r="P1422" s="31"/>
      <c r="Q1422" s="31"/>
      <c r="R1422" s="31"/>
      <c r="S1422" s="31"/>
      <c r="T1422" s="31"/>
      <c r="U1422" s="31"/>
      <c r="V1422" s="31"/>
    </row>
    <row r="1423" spans="6:22" x14ac:dyDescent="0.25">
      <c r="F1423" s="31"/>
      <c r="G1423" s="31"/>
      <c r="H1423" s="31"/>
      <c r="I1423" s="31"/>
      <c r="J1423" s="31"/>
      <c r="K1423" s="31"/>
      <c r="L1423" s="31"/>
      <c r="M1423" s="31"/>
      <c r="N1423" s="31"/>
      <c r="O1423" s="31"/>
      <c r="P1423" s="31"/>
      <c r="Q1423" s="31"/>
      <c r="R1423" s="31"/>
      <c r="S1423" s="31"/>
      <c r="T1423" s="31"/>
      <c r="U1423" s="31"/>
      <c r="V1423" s="31"/>
    </row>
    <row r="1424" spans="6:22" x14ac:dyDescent="0.25">
      <c r="F1424" s="31"/>
      <c r="G1424" s="31"/>
      <c r="H1424" s="31"/>
      <c r="I1424" s="31"/>
      <c r="J1424" s="31"/>
      <c r="K1424" s="31"/>
      <c r="L1424" s="31"/>
      <c r="M1424" s="31"/>
      <c r="N1424" s="31"/>
      <c r="O1424" s="31"/>
      <c r="P1424" s="31"/>
      <c r="Q1424" s="31"/>
      <c r="R1424" s="31"/>
      <c r="S1424" s="31"/>
      <c r="T1424" s="31"/>
      <c r="U1424" s="31"/>
      <c r="V1424" s="31"/>
    </row>
    <row r="1425" spans="6:22" x14ac:dyDescent="0.25">
      <c r="F1425" s="31"/>
      <c r="G1425" s="31"/>
      <c r="H1425" s="31"/>
      <c r="I1425" s="31"/>
      <c r="J1425" s="31"/>
      <c r="K1425" s="31"/>
      <c r="L1425" s="31"/>
      <c r="M1425" s="31"/>
      <c r="N1425" s="31"/>
      <c r="O1425" s="31"/>
      <c r="P1425" s="31"/>
      <c r="Q1425" s="31"/>
      <c r="R1425" s="31"/>
      <c r="S1425" s="31"/>
      <c r="T1425" s="31"/>
      <c r="U1425" s="31"/>
      <c r="V1425" s="31"/>
    </row>
    <row r="1426" spans="6:22" x14ac:dyDescent="0.25">
      <c r="F1426" s="31"/>
      <c r="G1426" s="31"/>
      <c r="H1426" s="31"/>
      <c r="I1426" s="31"/>
      <c r="J1426" s="31"/>
      <c r="K1426" s="31"/>
      <c r="L1426" s="31"/>
      <c r="M1426" s="31"/>
      <c r="N1426" s="31"/>
      <c r="O1426" s="31"/>
      <c r="P1426" s="31"/>
      <c r="Q1426" s="31"/>
      <c r="R1426" s="31"/>
      <c r="S1426" s="31"/>
      <c r="T1426" s="31"/>
      <c r="U1426" s="31"/>
      <c r="V1426" s="31"/>
    </row>
    <row r="1427" spans="6:22" x14ac:dyDescent="0.25">
      <c r="F1427" s="31"/>
      <c r="G1427" s="31"/>
      <c r="H1427" s="31"/>
      <c r="I1427" s="31"/>
      <c r="J1427" s="31"/>
      <c r="K1427" s="31"/>
      <c r="L1427" s="31"/>
      <c r="M1427" s="31"/>
      <c r="N1427" s="31"/>
      <c r="O1427" s="31"/>
      <c r="P1427" s="31"/>
      <c r="Q1427" s="31"/>
      <c r="R1427" s="31"/>
      <c r="S1427" s="31"/>
      <c r="T1427" s="31"/>
      <c r="U1427" s="31"/>
      <c r="V1427" s="31"/>
    </row>
    <row r="1428" spans="6:22" x14ac:dyDescent="0.25">
      <c r="F1428" s="31"/>
      <c r="G1428" s="31"/>
      <c r="H1428" s="31"/>
      <c r="I1428" s="31"/>
      <c r="J1428" s="31"/>
      <c r="K1428" s="31"/>
      <c r="L1428" s="31"/>
      <c r="M1428" s="31"/>
      <c r="N1428" s="31"/>
      <c r="O1428" s="31"/>
      <c r="P1428" s="31"/>
      <c r="Q1428" s="31"/>
      <c r="R1428" s="31"/>
      <c r="S1428" s="31"/>
      <c r="T1428" s="31"/>
      <c r="U1428" s="31"/>
      <c r="V1428" s="31"/>
    </row>
    <row r="1429" spans="6:22" x14ac:dyDescent="0.25">
      <c r="F1429" s="31"/>
      <c r="G1429" s="31"/>
      <c r="H1429" s="31"/>
      <c r="I1429" s="31"/>
      <c r="J1429" s="31"/>
      <c r="K1429" s="31"/>
      <c r="L1429" s="31"/>
      <c r="M1429" s="31"/>
      <c r="N1429" s="31"/>
      <c r="O1429" s="31"/>
      <c r="P1429" s="31"/>
      <c r="Q1429" s="31"/>
      <c r="R1429" s="31"/>
      <c r="S1429" s="31"/>
      <c r="T1429" s="31"/>
      <c r="U1429" s="31"/>
      <c r="V1429" s="31"/>
    </row>
    <row r="1430" spans="6:22" x14ac:dyDescent="0.25">
      <c r="F1430" s="31"/>
      <c r="G1430" s="31"/>
      <c r="H1430" s="31"/>
      <c r="I1430" s="31"/>
      <c r="J1430" s="31"/>
      <c r="K1430" s="31"/>
      <c r="L1430" s="31"/>
      <c r="M1430" s="31"/>
      <c r="N1430" s="31"/>
      <c r="O1430" s="31"/>
      <c r="P1430" s="31"/>
      <c r="Q1430" s="31"/>
      <c r="R1430" s="31"/>
      <c r="S1430" s="31"/>
      <c r="T1430" s="31"/>
      <c r="U1430" s="31"/>
      <c r="V1430" s="31"/>
    </row>
    <row r="1431" spans="6:22" x14ac:dyDescent="0.25">
      <c r="F1431" s="31"/>
      <c r="G1431" s="31"/>
      <c r="H1431" s="31"/>
      <c r="I1431" s="31"/>
      <c r="J1431" s="31"/>
      <c r="K1431" s="31"/>
      <c r="L1431" s="31"/>
      <c r="M1431" s="31"/>
      <c r="N1431" s="31"/>
      <c r="O1431" s="31"/>
      <c r="P1431" s="31"/>
      <c r="Q1431" s="31"/>
      <c r="R1431" s="31"/>
      <c r="S1431" s="31"/>
      <c r="T1431" s="31"/>
      <c r="U1431" s="31"/>
      <c r="V1431" s="31"/>
    </row>
    <row r="1432" spans="6:22" x14ac:dyDescent="0.25">
      <c r="F1432" s="31"/>
      <c r="G1432" s="31"/>
      <c r="H1432" s="31"/>
      <c r="I1432" s="31"/>
      <c r="J1432" s="31"/>
      <c r="K1432" s="31"/>
      <c r="L1432" s="31"/>
      <c r="M1432" s="31"/>
      <c r="N1432" s="31"/>
      <c r="O1432" s="31"/>
      <c r="P1432" s="31"/>
      <c r="Q1432" s="31"/>
      <c r="R1432" s="31"/>
      <c r="S1432" s="31"/>
      <c r="T1432" s="31"/>
      <c r="U1432" s="31"/>
      <c r="V1432" s="31"/>
    </row>
    <row r="1433" spans="6:22" x14ac:dyDescent="0.25">
      <c r="F1433" s="31"/>
      <c r="G1433" s="31"/>
      <c r="H1433" s="31"/>
      <c r="I1433" s="31"/>
      <c r="J1433" s="31"/>
      <c r="K1433" s="31"/>
      <c r="L1433" s="31"/>
      <c r="M1433" s="31"/>
      <c r="N1433" s="31"/>
      <c r="O1433" s="31"/>
      <c r="P1433" s="31"/>
      <c r="Q1433" s="31"/>
      <c r="R1433" s="31"/>
      <c r="S1433" s="31"/>
      <c r="T1433" s="31"/>
      <c r="U1433" s="31"/>
      <c r="V1433" s="31"/>
    </row>
    <row r="1434" spans="6:22" x14ac:dyDescent="0.25">
      <c r="F1434" s="31"/>
      <c r="G1434" s="31"/>
      <c r="H1434" s="31"/>
      <c r="I1434" s="31"/>
      <c r="J1434" s="31"/>
      <c r="K1434" s="31"/>
      <c r="L1434" s="31"/>
      <c r="M1434" s="31"/>
      <c r="N1434" s="31"/>
      <c r="O1434" s="31"/>
      <c r="P1434" s="31"/>
      <c r="Q1434" s="31"/>
      <c r="R1434" s="31"/>
      <c r="S1434" s="31"/>
      <c r="T1434" s="31"/>
      <c r="U1434" s="31"/>
      <c r="V1434" s="31"/>
    </row>
    <row r="1435" spans="6:22" x14ac:dyDescent="0.25">
      <c r="F1435" s="31"/>
      <c r="G1435" s="31"/>
      <c r="H1435" s="31"/>
      <c r="I1435" s="31"/>
      <c r="J1435" s="31"/>
      <c r="K1435" s="31"/>
      <c r="L1435" s="31"/>
      <c r="M1435" s="31"/>
      <c r="N1435" s="31"/>
      <c r="O1435" s="31"/>
      <c r="P1435" s="31"/>
      <c r="Q1435" s="31"/>
      <c r="R1435" s="31"/>
      <c r="S1435" s="31"/>
      <c r="T1435" s="31"/>
      <c r="U1435" s="31"/>
      <c r="V1435" s="31"/>
    </row>
    <row r="1436" spans="6:22" x14ac:dyDescent="0.25">
      <c r="F1436" s="31"/>
      <c r="G1436" s="31"/>
      <c r="H1436" s="31"/>
      <c r="I1436" s="31"/>
      <c r="J1436" s="31"/>
      <c r="K1436" s="31"/>
      <c r="L1436" s="31"/>
      <c r="M1436" s="31"/>
      <c r="N1436" s="31"/>
      <c r="O1436" s="31"/>
      <c r="P1436" s="31"/>
      <c r="Q1436" s="31"/>
      <c r="R1436" s="31"/>
      <c r="S1436" s="31"/>
      <c r="T1436" s="31"/>
      <c r="U1436" s="31"/>
      <c r="V1436" s="31"/>
    </row>
    <row r="1437" spans="6:22" x14ac:dyDescent="0.25">
      <c r="F1437" s="31"/>
      <c r="G1437" s="31"/>
      <c r="H1437" s="31"/>
      <c r="I1437" s="31"/>
      <c r="J1437" s="31"/>
      <c r="K1437" s="31"/>
      <c r="L1437" s="31"/>
      <c r="M1437" s="31"/>
      <c r="N1437" s="31"/>
      <c r="O1437" s="31"/>
      <c r="P1437" s="31"/>
      <c r="Q1437" s="31"/>
      <c r="R1437" s="31"/>
      <c r="S1437" s="31"/>
      <c r="T1437" s="31"/>
      <c r="U1437" s="31"/>
      <c r="V1437" s="31"/>
    </row>
    <row r="1438" spans="6:22" x14ac:dyDescent="0.25">
      <c r="F1438" s="31"/>
      <c r="G1438" s="31"/>
      <c r="H1438" s="31"/>
      <c r="I1438" s="31"/>
      <c r="J1438" s="31"/>
      <c r="K1438" s="31"/>
      <c r="L1438" s="31"/>
      <c r="M1438" s="31"/>
      <c r="N1438" s="31"/>
      <c r="O1438" s="31"/>
      <c r="P1438" s="31"/>
      <c r="Q1438" s="31"/>
      <c r="R1438" s="31"/>
      <c r="S1438" s="31"/>
      <c r="T1438" s="31"/>
      <c r="U1438" s="31"/>
      <c r="V1438" s="31"/>
    </row>
    <row r="1439" spans="6:22" x14ac:dyDescent="0.25">
      <c r="F1439" s="31"/>
      <c r="G1439" s="31"/>
      <c r="H1439" s="31"/>
      <c r="I1439" s="31"/>
      <c r="J1439" s="31"/>
      <c r="K1439" s="31"/>
      <c r="L1439" s="31"/>
      <c r="M1439" s="31"/>
      <c r="N1439" s="31"/>
      <c r="O1439" s="31"/>
      <c r="P1439" s="31"/>
      <c r="Q1439" s="31"/>
      <c r="R1439" s="31"/>
      <c r="S1439" s="31"/>
      <c r="T1439" s="31"/>
      <c r="U1439" s="31"/>
      <c r="V1439" s="31"/>
    </row>
    <row r="1440" spans="6:22" x14ac:dyDescent="0.25">
      <c r="F1440" s="31"/>
      <c r="G1440" s="31"/>
      <c r="H1440" s="31"/>
      <c r="I1440" s="31"/>
      <c r="J1440" s="31"/>
      <c r="K1440" s="31"/>
      <c r="L1440" s="31"/>
      <c r="M1440" s="31"/>
      <c r="N1440" s="31"/>
      <c r="O1440" s="31"/>
      <c r="P1440" s="31"/>
      <c r="Q1440" s="31"/>
      <c r="R1440" s="31"/>
      <c r="S1440" s="31"/>
      <c r="T1440" s="31"/>
      <c r="U1440" s="31"/>
      <c r="V1440" s="31"/>
    </row>
    <row r="1441" spans="6:22" x14ac:dyDescent="0.25">
      <c r="F1441" s="31"/>
      <c r="G1441" s="31"/>
      <c r="H1441" s="31"/>
      <c r="I1441" s="31"/>
      <c r="J1441" s="31"/>
      <c r="K1441" s="31"/>
      <c r="L1441" s="31"/>
      <c r="M1441" s="31"/>
      <c r="N1441" s="31"/>
      <c r="O1441" s="31"/>
      <c r="P1441" s="31"/>
      <c r="Q1441" s="31"/>
      <c r="R1441" s="31"/>
      <c r="S1441" s="31"/>
      <c r="T1441" s="31"/>
      <c r="U1441" s="31"/>
      <c r="V1441" s="31"/>
    </row>
    <row r="1442" spans="6:22" x14ac:dyDescent="0.25">
      <c r="F1442" s="31"/>
      <c r="G1442" s="31"/>
      <c r="H1442" s="31"/>
      <c r="I1442" s="31"/>
      <c r="J1442" s="31"/>
      <c r="K1442" s="31"/>
      <c r="L1442" s="31"/>
      <c r="M1442" s="31"/>
      <c r="N1442" s="31"/>
      <c r="O1442" s="31"/>
      <c r="P1442" s="31"/>
      <c r="Q1442" s="31"/>
      <c r="R1442" s="31"/>
      <c r="S1442" s="31"/>
      <c r="T1442" s="31"/>
      <c r="U1442" s="31"/>
      <c r="V1442" s="31"/>
    </row>
    <row r="1443" spans="6:22" x14ac:dyDescent="0.25">
      <c r="F1443" s="31"/>
      <c r="G1443" s="31"/>
      <c r="H1443" s="31"/>
      <c r="I1443" s="31"/>
      <c r="J1443" s="31"/>
      <c r="K1443" s="31"/>
      <c r="L1443" s="31"/>
      <c r="M1443" s="31"/>
      <c r="N1443" s="31"/>
      <c r="O1443" s="31"/>
      <c r="P1443" s="31"/>
      <c r="Q1443" s="31"/>
      <c r="R1443" s="31"/>
      <c r="S1443" s="31"/>
      <c r="T1443" s="31"/>
      <c r="U1443" s="31"/>
      <c r="V1443" s="31"/>
    </row>
    <row r="1444" spans="6:22" x14ac:dyDescent="0.25">
      <c r="F1444" s="31"/>
      <c r="G1444" s="31"/>
      <c r="H1444" s="31"/>
      <c r="I1444" s="31"/>
      <c r="J1444" s="31"/>
      <c r="K1444" s="31"/>
      <c r="L1444" s="31"/>
      <c r="M1444" s="31"/>
      <c r="N1444" s="31"/>
      <c r="O1444" s="31"/>
      <c r="P1444" s="31"/>
      <c r="Q1444" s="31"/>
      <c r="R1444" s="31"/>
      <c r="S1444" s="31"/>
      <c r="T1444" s="31"/>
      <c r="U1444" s="31"/>
      <c r="V1444" s="31"/>
    </row>
    <row r="1445" spans="6:22" x14ac:dyDescent="0.25">
      <c r="F1445" s="31"/>
      <c r="G1445" s="31"/>
      <c r="H1445" s="31"/>
      <c r="I1445" s="31"/>
      <c r="J1445" s="31"/>
      <c r="K1445" s="31"/>
      <c r="L1445" s="31"/>
      <c r="M1445" s="31"/>
      <c r="N1445" s="31"/>
      <c r="O1445" s="31"/>
      <c r="P1445" s="31"/>
      <c r="Q1445" s="31"/>
      <c r="R1445" s="31"/>
      <c r="S1445" s="31"/>
      <c r="T1445" s="31"/>
      <c r="U1445" s="31"/>
      <c r="V1445" s="31"/>
    </row>
    <row r="1446" spans="6:22" x14ac:dyDescent="0.25">
      <c r="F1446" s="31"/>
      <c r="G1446" s="31"/>
      <c r="H1446" s="31"/>
      <c r="I1446" s="31"/>
      <c r="J1446" s="31"/>
      <c r="K1446" s="31"/>
      <c r="L1446" s="31"/>
      <c r="M1446" s="31"/>
      <c r="N1446" s="31"/>
      <c r="O1446" s="31"/>
      <c r="P1446" s="31"/>
      <c r="Q1446" s="31"/>
      <c r="R1446" s="31"/>
      <c r="S1446" s="31"/>
      <c r="T1446" s="31"/>
      <c r="U1446" s="31"/>
      <c r="V1446" s="31"/>
    </row>
    <row r="1447" spans="6:22" x14ac:dyDescent="0.25">
      <c r="F1447" s="31"/>
      <c r="G1447" s="31"/>
      <c r="H1447" s="31"/>
      <c r="I1447" s="31"/>
      <c r="J1447" s="31"/>
      <c r="K1447" s="31"/>
      <c r="L1447" s="31"/>
      <c r="M1447" s="31"/>
      <c r="N1447" s="31"/>
      <c r="O1447" s="31"/>
      <c r="P1447" s="31"/>
      <c r="Q1447" s="31"/>
      <c r="R1447" s="31"/>
      <c r="S1447" s="31"/>
      <c r="T1447" s="31"/>
      <c r="U1447" s="31"/>
      <c r="V1447" s="31"/>
    </row>
    <row r="1448" spans="6:22" x14ac:dyDescent="0.25">
      <c r="F1448" s="31"/>
      <c r="G1448" s="31"/>
      <c r="H1448" s="31"/>
      <c r="I1448" s="31"/>
      <c r="J1448" s="31"/>
      <c r="K1448" s="31"/>
      <c r="L1448" s="31"/>
      <c r="M1448" s="31"/>
      <c r="N1448" s="31"/>
      <c r="O1448" s="31"/>
      <c r="P1448" s="31"/>
      <c r="Q1448" s="31"/>
      <c r="R1448" s="31"/>
      <c r="S1448" s="31"/>
      <c r="T1448" s="31"/>
      <c r="U1448" s="31"/>
      <c r="V1448" s="31"/>
    </row>
    <row r="1449" spans="6:22" x14ac:dyDescent="0.25">
      <c r="F1449" s="31"/>
      <c r="G1449" s="31"/>
      <c r="H1449" s="31"/>
      <c r="I1449" s="31"/>
      <c r="J1449" s="31"/>
      <c r="K1449" s="31"/>
      <c r="L1449" s="31"/>
      <c r="M1449" s="31"/>
      <c r="N1449" s="31"/>
      <c r="O1449" s="31"/>
      <c r="P1449" s="31"/>
      <c r="Q1449" s="31"/>
      <c r="R1449" s="31"/>
      <c r="S1449" s="31"/>
      <c r="T1449" s="31"/>
      <c r="U1449" s="31"/>
      <c r="V1449" s="31"/>
    </row>
    <row r="1450" spans="6:22" x14ac:dyDescent="0.25">
      <c r="F1450" s="31"/>
      <c r="G1450" s="31"/>
      <c r="H1450" s="31"/>
      <c r="I1450" s="31"/>
      <c r="J1450" s="31"/>
      <c r="K1450" s="31"/>
      <c r="L1450" s="31"/>
      <c r="M1450" s="31"/>
      <c r="N1450" s="31"/>
      <c r="O1450" s="31"/>
      <c r="P1450" s="31"/>
      <c r="Q1450" s="31"/>
      <c r="R1450" s="31"/>
      <c r="S1450" s="31"/>
      <c r="T1450" s="31"/>
      <c r="U1450" s="31"/>
      <c r="V1450" s="31"/>
    </row>
    <row r="1451" spans="6:22" x14ac:dyDescent="0.25">
      <c r="F1451" s="31"/>
      <c r="G1451" s="31"/>
      <c r="H1451" s="31"/>
      <c r="I1451" s="31"/>
      <c r="J1451" s="31"/>
      <c r="K1451" s="31"/>
      <c r="L1451" s="31"/>
      <c r="M1451" s="31"/>
      <c r="N1451" s="31"/>
      <c r="O1451" s="31"/>
      <c r="P1451" s="31"/>
      <c r="Q1451" s="31"/>
      <c r="R1451" s="31"/>
      <c r="S1451" s="31"/>
      <c r="T1451" s="31"/>
      <c r="U1451" s="31"/>
      <c r="V1451" s="31"/>
    </row>
    <row r="1452" spans="6:22" x14ac:dyDescent="0.25">
      <c r="F1452" s="31"/>
      <c r="G1452" s="31"/>
      <c r="H1452" s="31"/>
      <c r="I1452" s="31"/>
      <c r="J1452" s="31"/>
      <c r="K1452" s="31"/>
      <c r="L1452" s="31"/>
      <c r="M1452" s="31"/>
      <c r="N1452" s="31"/>
      <c r="O1452" s="31"/>
      <c r="P1452" s="31"/>
      <c r="Q1452" s="31"/>
      <c r="R1452" s="31"/>
      <c r="S1452" s="31"/>
      <c r="T1452" s="31"/>
      <c r="U1452" s="31"/>
      <c r="V1452" s="31"/>
    </row>
    <row r="1453" spans="6:22" x14ac:dyDescent="0.25">
      <c r="F1453" s="31"/>
      <c r="G1453" s="31"/>
      <c r="H1453" s="31"/>
      <c r="I1453" s="31"/>
      <c r="J1453" s="31"/>
      <c r="K1453" s="31"/>
      <c r="L1453" s="31"/>
      <c r="M1453" s="31"/>
      <c r="N1453" s="31"/>
      <c r="O1453" s="31"/>
      <c r="P1453" s="31"/>
      <c r="Q1453" s="31"/>
      <c r="R1453" s="31"/>
      <c r="S1453" s="31"/>
      <c r="T1453" s="31"/>
      <c r="U1453" s="31"/>
      <c r="V1453" s="31"/>
    </row>
    <row r="1454" spans="6:22" x14ac:dyDescent="0.25">
      <c r="F1454" s="31"/>
      <c r="G1454" s="31"/>
      <c r="H1454" s="31"/>
      <c r="I1454" s="31"/>
      <c r="J1454" s="31"/>
      <c r="K1454" s="31"/>
      <c r="L1454" s="31"/>
      <c r="M1454" s="31"/>
      <c r="N1454" s="31"/>
      <c r="O1454" s="31"/>
      <c r="P1454" s="31"/>
      <c r="Q1454" s="31"/>
      <c r="R1454" s="31"/>
      <c r="S1454" s="31"/>
      <c r="T1454" s="31"/>
      <c r="U1454" s="31"/>
      <c r="V1454" s="31"/>
    </row>
    <row r="1455" spans="6:22" x14ac:dyDescent="0.25">
      <c r="F1455" s="31"/>
      <c r="G1455" s="31"/>
      <c r="H1455" s="31"/>
      <c r="I1455" s="31"/>
      <c r="J1455" s="31"/>
      <c r="K1455" s="31"/>
      <c r="L1455" s="31"/>
      <c r="M1455" s="31"/>
      <c r="N1455" s="31"/>
      <c r="O1455" s="31"/>
      <c r="P1455" s="31"/>
      <c r="Q1455" s="31"/>
      <c r="R1455" s="31"/>
      <c r="S1455" s="31"/>
      <c r="T1455" s="31"/>
      <c r="U1455" s="31"/>
      <c r="V1455" s="31"/>
    </row>
    <row r="1456" spans="6:22" x14ac:dyDescent="0.25">
      <c r="F1456" s="31"/>
      <c r="G1456" s="31"/>
      <c r="H1456" s="31"/>
      <c r="I1456" s="31"/>
      <c r="J1456" s="31"/>
      <c r="K1456" s="31"/>
      <c r="L1456" s="31"/>
      <c r="M1456" s="31"/>
      <c r="N1456" s="31"/>
      <c r="O1456" s="31"/>
      <c r="P1456" s="31"/>
      <c r="Q1456" s="31"/>
      <c r="R1456" s="31"/>
      <c r="S1456" s="31"/>
      <c r="T1456" s="31"/>
      <c r="U1456" s="31"/>
      <c r="V1456" s="31"/>
    </row>
    <row r="1457" spans="6:22" x14ac:dyDescent="0.25">
      <c r="F1457" s="31"/>
      <c r="G1457" s="31"/>
      <c r="H1457" s="31"/>
      <c r="I1457" s="31"/>
      <c r="J1457" s="31"/>
      <c r="K1457" s="31"/>
      <c r="L1457" s="31"/>
      <c r="M1457" s="31"/>
      <c r="N1457" s="31"/>
      <c r="O1457" s="31"/>
      <c r="P1457" s="31"/>
      <c r="Q1457" s="31"/>
      <c r="R1457" s="31"/>
      <c r="S1457" s="31"/>
      <c r="T1457" s="31"/>
      <c r="U1457" s="31"/>
      <c r="V1457" s="31"/>
    </row>
    <row r="1458" spans="6:22" x14ac:dyDescent="0.25">
      <c r="F1458" s="31"/>
      <c r="G1458" s="31"/>
      <c r="H1458" s="31"/>
      <c r="I1458" s="31"/>
      <c r="J1458" s="31"/>
      <c r="K1458" s="31"/>
      <c r="L1458" s="31"/>
      <c r="M1458" s="31"/>
      <c r="N1458" s="31"/>
      <c r="O1458" s="31"/>
      <c r="P1458" s="31"/>
      <c r="Q1458" s="31"/>
      <c r="R1458" s="31"/>
      <c r="S1458" s="31"/>
      <c r="T1458" s="31"/>
      <c r="U1458" s="31"/>
      <c r="V1458" s="31"/>
    </row>
    <row r="1459" spans="6:22" x14ac:dyDescent="0.25">
      <c r="F1459" s="31"/>
      <c r="G1459" s="31"/>
      <c r="H1459" s="31"/>
      <c r="I1459" s="31"/>
      <c r="J1459" s="31"/>
      <c r="K1459" s="31"/>
      <c r="L1459" s="31"/>
      <c r="M1459" s="31"/>
      <c r="N1459" s="31"/>
      <c r="O1459" s="31"/>
      <c r="P1459" s="31"/>
      <c r="Q1459" s="31"/>
      <c r="R1459" s="31"/>
      <c r="S1459" s="31"/>
      <c r="T1459" s="31"/>
      <c r="U1459" s="31"/>
      <c r="V1459" s="31"/>
    </row>
    <row r="1460" spans="6:22" x14ac:dyDescent="0.25">
      <c r="F1460" s="31"/>
      <c r="G1460" s="31"/>
      <c r="H1460" s="31"/>
      <c r="I1460" s="31"/>
      <c r="J1460" s="31"/>
      <c r="K1460" s="31"/>
      <c r="L1460" s="31"/>
      <c r="M1460" s="31"/>
      <c r="N1460" s="31"/>
      <c r="O1460" s="31"/>
      <c r="P1460" s="31"/>
      <c r="Q1460" s="31"/>
      <c r="R1460" s="31"/>
      <c r="S1460" s="31"/>
      <c r="T1460" s="31"/>
      <c r="U1460" s="31"/>
      <c r="V1460" s="31"/>
    </row>
    <row r="1461" spans="6:22" x14ac:dyDescent="0.25">
      <c r="F1461" s="31"/>
      <c r="G1461" s="31"/>
      <c r="H1461" s="31"/>
      <c r="I1461" s="31"/>
      <c r="J1461" s="31"/>
      <c r="K1461" s="31"/>
      <c r="L1461" s="31"/>
      <c r="M1461" s="31"/>
      <c r="N1461" s="31"/>
      <c r="O1461" s="31"/>
      <c r="P1461" s="31"/>
      <c r="Q1461" s="31"/>
      <c r="R1461" s="31"/>
      <c r="S1461" s="31"/>
      <c r="T1461" s="31"/>
      <c r="U1461" s="31"/>
      <c r="V1461" s="31"/>
    </row>
    <row r="1462" spans="6:22" x14ac:dyDescent="0.25">
      <c r="F1462" s="31"/>
      <c r="G1462" s="31"/>
      <c r="H1462" s="31"/>
      <c r="I1462" s="31"/>
      <c r="J1462" s="31"/>
      <c r="K1462" s="31"/>
      <c r="L1462" s="31"/>
      <c r="M1462" s="31"/>
      <c r="N1462" s="31"/>
      <c r="O1462" s="31"/>
      <c r="P1462" s="31"/>
      <c r="Q1462" s="31"/>
      <c r="R1462" s="31"/>
      <c r="S1462" s="31"/>
      <c r="T1462" s="31"/>
      <c r="U1462" s="31"/>
      <c r="V1462" s="31"/>
    </row>
    <row r="1463" spans="6:22" x14ac:dyDescent="0.25">
      <c r="F1463" s="31"/>
      <c r="G1463" s="31"/>
      <c r="H1463" s="31"/>
      <c r="I1463" s="31"/>
      <c r="J1463" s="31"/>
      <c r="K1463" s="31"/>
      <c r="L1463" s="31"/>
      <c r="M1463" s="31"/>
      <c r="N1463" s="31"/>
      <c r="O1463" s="31"/>
      <c r="P1463" s="31"/>
      <c r="Q1463" s="31"/>
      <c r="R1463" s="31"/>
      <c r="S1463" s="31"/>
      <c r="T1463" s="31"/>
      <c r="U1463" s="31"/>
      <c r="V1463" s="31"/>
    </row>
    <row r="1464" spans="6:22" x14ac:dyDescent="0.25">
      <c r="F1464" s="31"/>
      <c r="G1464" s="31"/>
      <c r="H1464" s="31"/>
      <c r="I1464" s="31"/>
      <c r="J1464" s="31"/>
      <c r="K1464" s="31"/>
      <c r="L1464" s="31"/>
      <c r="M1464" s="31"/>
      <c r="N1464" s="31"/>
      <c r="O1464" s="31"/>
      <c r="P1464" s="31"/>
      <c r="Q1464" s="31"/>
      <c r="R1464" s="31"/>
      <c r="S1464" s="31"/>
      <c r="T1464" s="31"/>
      <c r="U1464" s="31"/>
      <c r="V1464" s="31"/>
    </row>
    <row r="1465" spans="6:22" x14ac:dyDescent="0.25">
      <c r="F1465" s="31"/>
      <c r="G1465" s="31"/>
      <c r="H1465" s="31"/>
      <c r="I1465" s="31"/>
      <c r="J1465" s="31"/>
      <c r="K1465" s="31"/>
      <c r="L1465" s="31"/>
      <c r="M1465" s="31"/>
      <c r="N1465" s="31"/>
      <c r="O1465" s="31"/>
      <c r="P1465" s="31"/>
      <c r="Q1465" s="31"/>
      <c r="R1465" s="31"/>
      <c r="S1465" s="31"/>
      <c r="T1465" s="31"/>
      <c r="U1465" s="31"/>
      <c r="V1465" s="31"/>
    </row>
    <row r="1466" spans="6:22" x14ac:dyDescent="0.25">
      <c r="F1466" s="31"/>
      <c r="G1466" s="31"/>
      <c r="H1466" s="31"/>
      <c r="I1466" s="31"/>
      <c r="J1466" s="31"/>
      <c r="K1466" s="31"/>
      <c r="L1466" s="31"/>
      <c r="M1466" s="31"/>
      <c r="N1466" s="31"/>
      <c r="O1466" s="31"/>
      <c r="P1466" s="31"/>
      <c r="Q1466" s="31"/>
      <c r="R1466" s="31"/>
      <c r="S1466" s="31"/>
      <c r="T1466" s="31"/>
      <c r="U1466" s="31"/>
      <c r="V1466" s="31"/>
    </row>
    <row r="1467" spans="6:22" x14ac:dyDescent="0.25">
      <c r="F1467" s="31"/>
      <c r="G1467" s="31"/>
      <c r="H1467" s="31"/>
      <c r="I1467" s="31"/>
      <c r="J1467" s="31"/>
      <c r="K1467" s="31"/>
      <c r="L1467" s="31"/>
      <c r="M1467" s="31"/>
      <c r="N1467" s="31"/>
      <c r="O1467" s="31"/>
      <c r="P1467" s="31"/>
      <c r="Q1467" s="31"/>
      <c r="R1467" s="31"/>
      <c r="S1467" s="31"/>
      <c r="T1467" s="31"/>
      <c r="U1467" s="31"/>
      <c r="V1467" s="31"/>
    </row>
    <row r="1468" spans="6:22" x14ac:dyDescent="0.25">
      <c r="F1468" s="31"/>
      <c r="G1468" s="31"/>
      <c r="H1468" s="31"/>
      <c r="I1468" s="31"/>
      <c r="J1468" s="31"/>
      <c r="K1468" s="31"/>
      <c r="L1468" s="31"/>
      <c r="M1468" s="31"/>
      <c r="N1468" s="31"/>
      <c r="O1468" s="31"/>
      <c r="P1468" s="31"/>
      <c r="Q1468" s="31"/>
      <c r="R1468" s="31"/>
      <c r="S1468" s="31"/>
      <c r="T1468" s="31"/>
      <c r="U1468" s="31"/>
      <c r="V1468" s="31"/>
    </row>
    <row r="1469" spans="6:22" x14ac:dyDescent="0.25">
      <c r="F1469" s="31"/>
      <c r="G1469" s="31"/>
      <c r="H1469" s="31"/>
      <c r="I1469" s="31"/>
      <c r="J1469" s="31"/>
      <c r="K1469" s="31"/>
      <c r="L1469" s="31"/>
      <c r="M1469" s="31"/>
      <c r="N1469" s="31"/>
      <c r="O1469" s="31"/>
      <c r="P1469" s="31"/>
      <c r="Q1469" s="31"/>
      <c r="R1469" s="31"/>
      <c r="S1469" s="31"/>
      <c r="T1469" s="31"/>
      <c r="U1469" s="31"/>
      <c r="V1469" s="31"/>
    </row>
    <row r="1470" spans="6:22" x14ac:dyDescent="0.25">
      <c r="F1470" s="31"/>
      <c r="G1470" s="31"/>
      <c r="H1470" s="31"/>
      <c r="I1470" s="31"/>
      <c r="J1470" s="31"/>
      <c r="K1470" s="31"/>
      <c r="L1470" s="31"/>
      <c r="M1470" s="31"/>
      <c r="N1470" s="31"/>
      <c r="O1470" s="31"/>
      <c r="P1470" s="31"/>
      <c r="Q1470" s="31"/>
      <c r="R1470" s="31"/>
      <c r="S1470" s="31"/>
      <c r="T1470" s="31"/>
      <c r="U1470" s="31"/>
      <c r="V1470" s="31"/>
    </row>
    <row r="1471" spans="6:22" x14ac:dyDescent="0.25">
      <c r="F1471" s="31"/>
      <c r="G1471" s="31"/>
      <c r="H1471" s="31"/>
      <c r="I1471" s="31"/>
      <c r="J1471" s="31"/>
      <c r="K1471" s="31"/>
      <c r="L1471" s="31"/>
      <c r="M1471" s="31"/>
      <c r="N1471" s="31"/>
      <c r="O1471" s="31"/>
      <c r="P1471" s="31"/>
      <c r="Q1471" s="31"/>
      <c r="R1471" s="31"/>
      <c r="S1471" s="31"/>
      <c r="T1471" s="31"/>
      <c r="U1471" s="31"/>
      <c r="V1471" s="31"/>
    </row>
    <row r="1472" spans="6:22" x14ac:dyDescent="0.25">
      <c r="F1472" s="31"/>
      <c r="G1472" s="31"/>
      <c r="H1472" s="31"/>
      <c r="I1472" s="31"/>
      <c r="J1472" s="31"/>
      <c r="K1472" s="31"/>
      <c r="L1472" s="31"/>
      <c r="M1472" s="31"/>
      <c r="N1472" s="31"/>
      <c r="O1472" s="31"/>
      <c r="P1472" s="31"/>
      <c r="Q1472" s="31"/>
      <c r="R1472" s="31"/>
      <c r="S1472" s="31"/>
      <c r="T1472" s="31"/>
      <c r="U1472" s="31"/>
      <c r="V1472" s="31"/>
    </row>
    <row r="1473" spans="6:22" x14ac:dyDescent="0.25">
      <c r="F1473" s="31"/>
      <c r="G1473" s="31"/>
      <c r="H1473" s="31"/>
      <c r="I1473" s="31"/>
      <c r="J1473" s="31"/>
      <c r="K1473" s="31"/>
      <c r="L1473" s="31"/>
      <c r="M1473" s="31"/>
      <c r="N1473" s="31"/>
      <c r="O1473" s="31"/>
      <c r="P1473" s="31"/>
      <c r="Q1473" s="31"/>
      <c r="R1473" s="31"/>
      <c r="S1473" s="31"/>
      <c r="T1473" s="31"/>
      <c r="U1473" s="31"/>
      <c r="V1473" s="31"/>
    </row>
    <row r="1474" spans="6:22" x14ac:dyDescent="0.25">
      <c r="F1474" s="31"/>
      <c r="G1474" s="31"/>
      <c r="H1474" s="31"/>
      <c r="I1474" s="31"/>
      <c r="J1474" s="31"/>
      <c r="K1474" s="31"/>
      <c r="L1474" s="31"/>
      <c r="M1474" s="31"/>
      <c r="N1474" s="31"/>
      <c r="O1474" s="31"/>
      <c r="P1474" s="31"/>
      <c r="Q1474" s="31"/>
      <c r="R1474" s="31"/>
      <c r="S1474" s="31"/>
      <c r="T1474" s="31"/>
      <c r="U1474" s="31"/>
      <c r="V1474" s="31"/>
    </row>
    <row r="1475" spans="6:22" x14ac:dyDescent="0.25">
      <c r="F1475" s="31"/>
      <c r="G1475" s="31"/>
      <c r="H1475" s="31"/>
      <c r="I1475" s="31"/>
      <c r="J1475" s="31"/>
      <c r="K1475" s="31"/>
      <c r="L1475" s="31"/>
      <c r="M1475" s="31"/>
      <c r="N1475" s="31"/>
      <c r="O1475" s="31"/>
      <c r="P1475" s="31"/>
      <c r="Q1475" s="31"/>
      <c r="R1475" s="31"/>
      <c r="S1475" s="31"/>
      <c r="T1475" s="31"/>
      <c r="U1475" s="31"/>
      <c r="V1475" s="31"/>
    </row>
    <row r="1476" spans="6:22" x14ac:dyDescent="0.25">
      <c r="F1476" s="31"/>
      <c r="G1476" s="31"/>
      <c r="H1476" s="31"/>
      <c r="I1476" s="31"/>
      <c r="J1476" s="31"/>
      <c r="K1476" s="31"/>
      <c r="L1476" s="31"/>
      <c r="M1476" s="31"/>
      <c r="N1476" s="31"/>
      <c r="O1476" s="31"/>
      <c r="P1476" s="31"/>
      <c r="Q1476" s="31"/>
      <c r="R1476" s="31"/>
      <c r="S1476" s="31"/>
      <c r="T1476" s="31"/>
      <c r="U1476" s="31"/>
      <c r="V1476" s="31"/>
    </row>
    <row r="1477" spans="6:22" x14ac:dyDescent="0.25">
      <c r="F1477" s="31"/>
      <c r="G1477" s="31"/>
      <c r="H1477" s="31"/>
      <c r="I1477" s="31"/>
      <c r="J1477" s="31"/>
      <c r="K1477" s="31"/>
      <c r="L1477" s="31"/>
      <c r="M1477" s="31"/>
      <c r="N1477" s="31"/>
      <c r="O1477" s="31"/>
      <c r="P1477" s="31"/>
      <c r="Q1477" s="31"/>
      <c r="R1477" s="31"/>
      <c r="S1477" s="31"/>
      <c r="T1477" s="31"/>
      <c r="U1477" s="31"/>
      <c r="V1477" s="31"/>
    </row>
    <row r="1478" spans="6:22" x14ac:dyDescent="0.25">
      <c r="F1478" s="31"/>
      <c r="G1478" s="31"/>
      <c r="H1478" s="31"/>
      <c r="I1478" s="31"/>
      <c r="J1478" s="31"/>
      <c r="K1478" s="31"/>
      <c r="L1478" s="31"/>
      <c r="M1478" s="31"/>
      <c r="N1478" s="31"/>
      <c r="O1478" s="31"/>
      <c r="P1478" s="31"/>
      <c r="Q1478" s="31"/>
      <c r="R1478" s="31"/>
      <c r="S1478" s="31"/>
      <c r="T1478" s="31"/>
      <c r="U1478" s="31"/>
      <c r="V1478" s="31"/>
    </row>
    <row r="1479" spans="6:22" x14ac:dyDescent="0.25">
      <c r="F1479" s="31"/>
      <c r="G1479" s="31"/>
      <c r="H1479" s="31"/>
      <c r="I1479" s="31"/>
      <c r="J1479" s="31"/>
      <c r="K1479" s="31"/>
      <c r="L1479" s="31"/>
      <c r="M1479" s="31"/>
      <c r="N1479" s="31"/>
      <c r="O1479" s="31"/>
      <c r="P1479" s="31"/>
      <c r="Q1479" s="31"/>
      <c r="R1479" s="31"/>
      <c r="S1479" s="31"/>
      <c r="T1479" s="31"/>
      <c r="U1479" s="31"/>
      <c r="V1479" s="31"/>
    </row>
    <row r="1480" spans="6:22" x14ac:dyDescent="0.25">
      <c r="F1480" s="31"/>
      <c r="G1480" s="31"/>
      <c r="H1480" s="31"/>
      <c r="I1480" s="31"/>
      <c r="J1480" s="31"/>
      <c r="K1480" s="31"/>
      <c r="L1480" s="31"/>
      <c r="M1480" s="31"/>
      <c r="N1480" s="31"/>
      <c r="O1480" s="31"/>
      <c r="P1480" s="31"/>
      <c r="Q1480" s="31"/>
      <c r="R1480" s="31"/>
      <c r="S1480" s="31"/>
      <c r="T1480" s="31"/>
      <c r="U1480" s="31"/>
      <c r="V1480" s="31"/>
    </row>
    <row r="1481" spans="6:22" x14ac:dyDescent="0.25">
      <c r="F1481" s="31"/>
      <c r="G1481" s="31"/>
      <c r="H1481" s="31"/>
      <c r="I1481" s="31"/>
      <c r="J1481" s="31"/>
      <c r="K1481" s="31"/>
      <c r="L1481" s="31"/>
      <c r="M1481" s="31"/>
      <c r="N1481" s="31"/>
      <c r="O1481" s="31"/>
      <c r="P1481" s="31"/>
      <c r="Q1481" s="31"/>
      <c r="R1481" s="31"/>
      <c r="S1481" s="31"/>
      <c r="T1481" s="31"/>
      <c r="U1481" s="31"/>
      <c r="V1481" s="31"/>
    </row>
    <row r="1482" spans="6:22" x14ac:dyDescent="0.25">
      <c r="F1482" s="31"/>
      <c r="G1482" s="31"/>
      <c r="H1482" s="31"/>
      <c r="I1482" s="31"/>
      <c r="J1482" s="31"/>
      <c r="K1482" s="31"/>
      <c r="L1482" s="31"/>
      <c r="M1482" s="31"/>
      <c r="N1482" s="31"/>
      <c r="O1482" s="31"/>
      <c r="P1482" s="31"/>
      <c r="Q1482" s="31"/>
      <c r="R1482" s="31"/>
      <c r="S1482" s="31"/>
      <c r="T1482" s="31"/>
      <c r="U1482" s="31"/>
      <c r="V1482" s="31"/>
    </row>
    <row r="1483" spans="6:22" x14ac:dyDescent="0.25">
      <c r="F1483" s="31"/>
      <c r="G1483" s="31"/>
      <c r="H1483" s="31"/>
      <c r="I1483" s="31"/>
      <c r="J1483" s="31"/>
      <c r="K1483" s="31"/>
      <c r="L1483" s="31"/>
      <c r="M1483" s="31"/>
      <c r="N1483" s="31"/>
      <c r="O1483" s="31"/>
      <c r="P1483" s="31"/>
      <c r="Q1483" s="31"/>
      <c r="R1483" s="31"/>
      <c r="S1483" s="31"/>
      <c r="T1483" s="31"/>
      <c r="U1483" s="31"/>
      <c r="V1483" s="31"/>
    </row>
    <row r="1484" spans="6:22" x14ac:dyDescent="0.25">
      <c r="F1484" s="31"/>
      <c r="G1484" s="31"/>
      <c r="H1484" s="31"/>
      <c r="I1484" s="31"/>
      <c r="J1484" s="31"/>
      <c r="K1484" s="31"/>
      <c r="L1484" s="31"/>
      <c r="M1484" s="31"/>
      <c r="N1484" s="31"/>
      <c r="O1484" s="31"/>
      <c r="P1484" s="31"/>
      <c r="Q1484" s="31"/>
      <c r="R1484" s="31"/>
      <c r="S1484" s="31"/>
      <c r="T1484" s="31"/>
      <c r="U1484" s="31"/>
      <c r="V1484" s="31"/>
    </row>
    <row r="1485" spans="6:22" x14ac:dyDescent="0.25">
      <c r="F1485" s="31"/>
      <c r="G1485" s="31"/>
      <c r="H1485" s="31"/>
      <c r="I1485" s="31"/>
      <c r="J1485" s="31"/>
      <c r="K1485" s="31"/>
      <c r="L1485" s="31"/>
      <c r="M1485" s="31"/>
      <c r="N1485" s="31"/>
      <c r="O1485" s="31"/>
      <c r="P1485" s="31"/>
      <c r="Q1485" s="31"/>
      <c r="R1485" s="31"/>
      <c r="S1485" s="31"/>
      <c r="T1485" s="31"/>
      <c r="U1485" s="31"/>
      <c r="V1485" s="31"/>
    </row>
    <row r="1486" spans="6:22" x14ac:dyDescent="0.25">
      <c r="F1486" s="31"/>
      <c r="G1486" s="31"/>
      <c r="H1486" s="31"/>
      <c r="I1486" s="31"/>
      <c r="J1486" s="31"/>
      <c r="K1486" s="31"/>
      <c r="L1486" s="31"/>
      <c r="M1486" s="31"/>
      <c r="N1486" s="31"/>
      <c r="O1486" s="31"/>
      <c r="P1486" s="31"/>
      <c r="Q1486" s="31"/>
      <c r="R1486" s="31"/>
      <c r="S1486" s="31"/>
      <c r="T1486" s="31"/>
      <c r="U1486" s="31"/>
      <c r="V1486" s="31"/>
    </row>
    <row r="1487" spans="6:22" x14ac:dyDescent="0.25">
      <c r="F1487" s="31"/>
      <c r="G1487" s="31"/>
      <c r="H1487" s="31"/>
      <c r="I1487" s="31"/>
      <c r="J1487" s="31"/>
      <c r="K1487" s="31"/>
      <c r="L1487" s="31"/>
      <c r="M1487" s="31"/>
      <c r="N1487" s="31"/>
      <c r="O1487" s="31"/>
      <c r="P1487" s="31"/>
      <c r="Q1487" s="31"/>
      <c r="R1487" s="31"/>
      <c r="S1487" s="31"/>
      <c r="T1487" s="31"/>
      <c r="U1487" s="31"/>
      <c r="V1487" s="31"/>
    </row>
    <row r="1488" spans="6:22" x14ac:dyDescent="0.25">
      <c r="F1488" s="31"/>
      <c r="G1488" s="31"/>
      <c r="H1488" s="31"/>
      <c r="I1488" s="31"/>
      <c r="J1488" s="31"/>
      <c r="K1488" s="31"/>
      <c r="L1488" s="31"/>
      <c r="M1488" s="31"/>
      <c r="N1488" s="31"/>
      <c r="O1488" s="31"/>
      <c r="P1488" s="31"/>
      <c r="Q1488" s="31"/>
      <c r="R1488" s="31"/>
      <c r="S1488" s="31"/>
      <c r="T1488" s="31"/>
      <c r="U1488" s="31"/>
      <c r="V1488" s="31"/>
    </row>
    <row r="1489" spans="6:22" x14ac:dyDescent="0.25">
      <c r="F1489" s="31"/>
      <c r="G1489" s="31"/>
      <c r="H1489" s="31"/>
      <c r="I1489" s="31"/>
      <c r="J1489" s="31"/>
      <c r="K1489" s="31"/>
      <c r="L1489" s="31"/>
      <c r="M1489" s="31"/>
      <c r="N1489" s="31"/>
      <c r="O1489" s="31"/>
      <c r="P1489" s="31"/>
      <c r="Q1489" s="31"/>
      <c r="R1489" s="31"/>
      <c r="S1489" s="31"/>
      <c r="T1489" s="31"/>
      <c r="U1489" s="31"/>
      <c r="V1489" s="31"/>
    </row>
    <row r="1490" spans="6:22" x14ac:dyDescent="0.25">
      <c r="F1490" s="31"/>
      <c r="G1490" s="31"/>
      <c r="H1490" s="31"/>
      <c r="I1490" s="31"/>
      <c r="J1490" s="31"/>
      <c r="K1490" s="31"/>
      <c r="L1490" s="31"/>
      <c r="M1490" s="31"/>
      <c r="N1490" s="31"/>
      <c r="O1490" s="31"/>
      <c r="P1490" s="31"/>
      <c r="Q1490" s="31"/>
      <c r="R1490" s="31"/>
      <c r="S1490" s="31"/>
      <c r="T1490" s="31"/>
      <c r="U1490" s="31"/>
      <c r="V1490" s="31"/>
    </row>
    <row r="1491" spans="6:22" x14ac:dyDescent="0.25">
      <c r="F1491" s="31"/>
      <c r="G1491" s="31"/>
      <c r="H1491" s="31"/>
      <c r="I1491" s="31"/>
      <c r="J1491" s="31"/>
      <c r="K1491" s="31"/>
      <c r="L1491" s="31"/>
      <c r="M1491" s="31"/>
      <c r="N1491" s="31"/>
      <c r="O1491" s="31"/>
      <c r="P1491" s="31"/>
      <c r="Q1491" s="31"/>
      <c r="R1491" s="31"/>
      <c r="S1491" s="31"/>
      <c r="T1491" s="31"/>
      <c r="U1491" s="31"/>
      <c r="V1491" s="31"/>
    </row>
    <row r="1492" spans="6:22" x14ac:dyDescent="0.25">
      <c r="F1492" s="31"/>
      <c r="G1492" s="31"/>
      <c r="H1492" s="31"/>
      <c r="I1492" s="31"/>
      <c r="J1492" s="31"/>
      <c r="K1492" s="31"/>
      <c r="L1492" s="31"/>
      <c r="M1492" s="31"/>
      <c r="N1492" s="31"/>
      <c r="O1492" s="31"/>
      <c r="P1492" s="31"/>
      <c r="Q1492" s="31"/>
      <c r="R1492" s="31"/>
      <c r="S1492" s="31"/>
      <c r="T1492" s="31"/>
      <c r="U1492" s="31"/>
      <c r="V1492" s="31"/>
    </row>
    <row r="1493" spans="6:22" x14ac:dyDescent="0.25">
      <c r="F1493" s="31"/>
      <c r="G1493" s="31"/>
      <c r="H1493" s="31"/>
      <c r="I1493" s="31"/>
      <c r="J1493" s="31"/>
      <c r="K1493" s="31"/>
      <c r="L1493" s="31"/>
      <c r="M1493" s="31"/>
      <c r="N1493" s="31"/>
      <c r="O1493" s="31"/>
      <c r="P1493" s="31"/>
      <c r="Q1493" s="31"/>
      <c r="R1493" s="31"/>
      <c r="S1493" s="31"/>
      <c r="T1493" s="31"/>
      <c r="U1493" s="31"/>
      <c r="V1493" s="31"/>
    </row>
    <row r="1494" spans="6:22" x14ac:dyDescent="0.25">
      <c r="F1494" s="31"/>
      <c r="G1494" s="31"/>
      <c r="H1494" s="31"/>
      <c r="I1494" s="31"/>
      <c r="J1494" s="31"/>
      <c r="K1494" s="31"/>
      <c r="L1494" s="31"/>
      <c r="M1494" s="31"/>
      <c r="N1494" s="31"/>
      <c r="O1494" s="31"/>
      <c r="P1494" s="31"/>
      <c r="Q1494" s="31"/>
      <c r="R1494" s="31"/>
      <c r="S1494" s="31"/>
      <c r="T1494" s="31"/>
      <c r="U1494" s="31"/>
      <c r="V1494" s="31"/>
    </row>
    <row r="1495" spans="6:22" x14ac:dyDescent="0.25">
      <c r="F1495" s="31"/>
      <c r="G1495" s="31"/>
      <c r="H1495" s="31"/>
      <c r="I1495" s="31"/>
      <c r="J1495" s="31"/>
      <c r="K1495" s="31"/>
      <c r="L1495" s="31"/>
      <c r="M1495" s="31"/>
      <c r="N1495" s="31"/>
      <c r="O1495" s="31"/>
      <c r="P1495" s="31"/>
      <c r="Q1495" s="31"/>
      <c r="R1495" s="31"/>
      <c r="S1495" s="31"/>
      <c r="T1495" s="31"/>
      <c r="U1495" s="31"/>
      <c r="V1495" s="31"/>
    </row>
    <row r="1496" spans="6:22" x14ac:dyDescent="0.25">
      <c r="F1496" s="31"/>
      <c r="G1496" s="31"/>
      <c r="H1496" s="31"/>
      <c r="I1496" s="31"/>
      <c r="J1496" s="31"/>
      <c r="K1496" s="31"/>
      <c r="L1496" s="31"/>
      <c r="M1496" s="31"/>
      <c r="N1496" s="31"/>
      <c r="O1496" s="31"/>
      <c r="P1496" s="31"/>
      <c r="Q1496" s="31"/>
      <c r="R1496" s="31"/>
      <c r="S1496" s="31"/>
      <c r="T1496" s="31"/>
      <c r="U1496" s="31"/>
      <c r="V1496" s="31"/>
    </row>
    <row r="1497" spans="6:22" x14ac:dyDescent="0.25">
      <c r="F1497" s="31"/>
      <c r="G1497" s="31"/>
      <c r="H1497" s="31"/>
      <c r="I1497" s="31"/>
      <c r="J1497" s="31"/>
      <c r="K1497" s="31"/>
      <c r="L1497" s="31"/>
      <c r="M1497" s="31"/>
      <c r="N1497" s="31"/>
      <c r="O1497" s="31"/>
      <c r="P1497" s="31"/>
      <c r="Q1497" s="31"/>
      <c r="R1497" s="31"/>
      <c r="S1497" s="31"/>
      <c r="T1497" s="31"/>
      <c r="U1497" s="31"/>
      <c r="V1497" s="31"/>
    </row>
    <row r="1498" spans="6:22" x14ac:dyDescent="0.25">
      <c r="F1498" s="31"/>
      <c r="G1498" s="31"/>
      <c r="H1498" s="31"/>
      <c r="I1498" s="31"/>
      <c r="J1498" s="31"/>
      <c r="K1498" s="31"/>
      <c r="L1498" s="31"/>
      <c r="M1498" s="31"/>
      <c r="N1498" s="31"/>
      <c r="O1498" s="31"/>
      <c r="P1498" s="31"/>
      <c r="Q1498" s="31"/>
      <c r="R1498" s="31"/>
      <c r="S1498" s="31"/>
      <c r="T1498" s="31"/>
      <c r="U1498" s="31"/>
      <c r="V1498" s="31"/>
    </row>
    <row r="1499" spans="6:22" x14ac:dyDescent="0.25">
      <c r="F1499" s="31"/>
      <c r="G1499" s="31"/>
      <c r="H1499" s="31"/>
      <c r="I1499" s="31"/>
      <c r="J1499" s="31"/>
      <c r="K1499" s="31"/>
      <c r="L1499" s="31"/>
      <c r="M1499" s="31"/>
      <c r="N1499" s="31"/>
      <c r="O1499" s="31"/>
      <c r="P1499" s="31"/>
      <c r="Q1499" s="31"/>
      <c r="R1499" s="31"/>
      <c r="S1499" s="31"/>
      <c r="T1499" s="31"/>
      <c r="U1499" s="31"/>
      <c r="V1499" s="31"/>
    </row>
    <row r="1500" spans="6:22" x14ac:dyDescent="0.25">
      <c r="F1500" s="31"/>
      <c r="G1500" s="31"/>
      <c r="H1500" s="31"/>
      <c r="I1500" s="31"/>
      <c r="J1500" s="31"/>
      <c r="K1500" s="31"/>
      <c r="L1500" s="31"/>
      <c r="M1500" s="31"/>
      <c r="N1500" s="31"/>
      <c r="O1500" s="31"/>
      <c r="P1500" s="31"/>
      <c r="Q1500" s="31"/>
      <c r="R1500" s="31"/>
      <c r="S1500" s="31"/>
      <c r="T1500" s="31"/>
      <c r="U1500" s="31"/>
      <c r="V1500" s="31"/>
    </row>
    <row r="1501" spans="6:22" x14ac:dyDescent="0.25">
      <c r="F1501" s="31"/>
      <c r="G1501" s="31"/>
      <c r="H1501" s="31"/>
      <c r="I1501" s="31"/>
      <c r="J1501" s="31"/>
      <c r="K1501" s="31"/>
      <c r="L1501" s="31"/>
      <c r="M1501" s="31"/>
      <c r="N1501" s="31"/>
      <c r="O1501" s="31"/>
      <c r="P1501" s="31"/>
      <c r="Q1501" s="31"/>
      <c r="R1501" s="31"/>
      <c r="S1501" s="31"/>
      <c r="T1501" s="31"/>
      <c r="U1501" s="31"/>
      <c r="V1501" s="31"/>
    </row>
    <row r="1502" spans="6:22" x14ac:dyDescent="0.25">
      <c r="F1502" s="31"/>
      <c r="G1502" s="31"/>
      <c r="H1502" s="31"/>
      <c r="I1502" s="31"/>
      <c r="J1502" s="31"/>
      <c r="K1502" s="31"/>
      <c r="L1502" s="31"/>
      <c r="M1502" s="31"/>
      <c r="N1502" s="31"/>
      <c r="O1502" s="31"/>
      <c r="P1502" s="31"/>
      <c r="Q1502" s="31"/>
      <c r="R1502" s="31"/>
      <c r="S1502" s="31"/>
      <c r="T1502" s="31"/>
      <c r="U1502" s="31"/>
      <c r="V1502" s="31"/>
    </row>
    <row r="1503" spans="6:22" x14ac:dyDescent="0.25">
      <c r="F1503" s="31"/>
      <c r="G1503" s="31"/>
      <c r="H1503" s="31"/>
      <c r="I1503" s="31"/>
      <c r="J1503" s="31"/>
      <c r="K1503" s="31"/>
      <c r="L1503" s="31"/>
      <c r="M1503" s="31"/>
      <c r="N1503" s="31"/>
      <c r="O1503" s="31"/>
      <c r="P1503" s="31"/>
      <c r="Q1503" s="31"/>
      <c r="R1503" s="31"/>
      <c r="S1503" s="31"/>
      <c r="T1503" s="31"/>
      <c r="U1503" s="31"/>
      <c r="V1503" s="31"/>
    </row>
    <row r="1504" spans="6:22" x14ac:dyDescent="0.25">
      <c r="F1504" s="31"/>
      <c r="G1504" s="31"/>
      <c r="H1504" s="31"/>
      <c r="I1504" s="31"/>
      <c r="J1504" s="31"/>
      <c r="K1504" s="31"/>
      <c r="L1504" s="31"/>
      <c r="M1504" s="31"/>
      <c r="N1504" s="31"/>
      <c r="O1504" s="31"/>
      <c r="P1504" s="31"/>
      <c r="Q1504" s="31"/>
      <c r="R1504" s="31"/>
      <c r="S1504" s="31"/>
      <c r="T1504" s="31"/>
      <c r="U1504" s="31"/>
      <c r="V1504" s="31"/>
    </row>
    <row r="1505" spans="6:22" x14ac:dyDescent="0.25">
      <c r="F1505" s="31"/>
      <c r="G1505" s="31"/>
      <c r="H1505" s="31"/>
      <c r="I1505" s="31"/>
      <c r="J1505" s="31"/>
      <c r="K1505" s="31"/>
      <c r="L1505" s="31"/>
      <c r="M1505" s="31"/>
      <c r="N1505" s="31"/>
      <c r="O1505" s="31"/>
      <c r="P1505" s="31"/>
      <c r="Q1505" s="31"/>
      <c r="R1505" s="31"/>
      <c r="S1505" s="31"/>
      <c r="T1505" s="31"/>
      <c r="U1505" s="31"/>
      <c r="V1505" s="31"/>
    </row>
    <row r="1506" spans="6:22" x14ac:dyDescent="0.25">
      <c r="F1506" s="31"/>
      <c r="G1506" s="31"/>
      <c r="H1506" s="31"/>
      <c r="I1506" s="31"/>
      <c r="J1506" s="31"/>
      <c r="K1506" s="31"/>
      <c r="L1506" s="31"/>
      <c r="M1506" s="31"/>
      <c r="N1506" s="31"/>
      <c r="O1506" s="31"/>
      <c r="P1506" s="31"/>
      <c r="Q1506" s="31"/>
      <c r="R1506" s="31"/>
      <c r="S1506" s="31"/>
      <c r="T1506" s="31"/>
      <c r="U1506" s="31"/>
      <c r="V1506" s="31"/>
    </row>
    <row r="1507" spans="6:22" x14ac:dyDescent="0.25">
      <c r="F1507" s="31"/>
      <c r="G1507" s="31"/>
      <c r="H1507" s="31"/>
      <c r="I1507" s="31"/>
      <c r="J1507" s="31"/>
      <c r="K1507" s="31"/>
      <c r="L1507" s="31"/>
      <c r="M1507" s="31"/>
      <c r="N1507" s="31"/>
      <c r="O1507" s="31"/>
      <c r="P1507" s="31"/>
      <c r="Q1507" s="31"/>
      <c r="R1507" s="31"/>
      <c r="S1507" s="31"/>
      <c r="T1507" s="31"/>
      <c r="U1507" s="31"/>
      <c r="V1507" s="31"/>
    </row>
    <row r="1508" spans="6:22" x14ac:dyDescent="0.25">
      <c r="F1508" s="31"/>
      <c r="G1508" s="31"/>
      <c r="H1508" s="31"/>
      <c r="I1508" s="31"/>
      <c r="J1508" s="31"/>
      <c r="K1508" s="31"/>
      <c r="L1508" s="31"/>
      <c r="M1508" s="31"/>
      <c r="N1508" s="31"/>
      <c r="O1508" s="31"/>
      <c r="P1508" s="31"/>
      <c r="Q1508" s="31"/>
      <c r="R1508" s="31"/>
      <c r="S1508" s="31"/>
      <c r="T1508" s="31"/>
      <c r="U1508" s="31"/>
      <c r="V1508" s="31"/>
    </row>
    <row r="1509" spans="6:22" x14ac:dyDescent="0.25">
      <c r="F1509" s="31"/>
      <c r="G1509" s="31"/>
      <c r="H1509" s="31"/>
      <c r="I1509" s="31"/>
      <c r="J1509" s="31"/>
      <c r="K1509" s="31"/>
      <c r="L1509" s="31"/>
      <c r="M1509" s="31"/>
      <c r="N1509" s="31"/>
      <c r="O1509" s="31"/>
      <c r="P1509" s="31"/>
      <c r="Q1509" s="31"/>
      <c r="R1509" s="31"/>
      <c r="S1509" s="31"/>
      <c r="T1509" s="31"/>
      <c r="U1509" s="31"/>
      <c r="V1509" s="31"/>
    </row>
    <row r="1510" spans="6:22" x14ac:dyDescent="0.25">
      <c r="F1510" s="31"/>
      <c r="G1510" s="31"/>
      <c r="H1510" s="31"/>
      <c r="I1510" s="31"/>
      <c r="J1510" s="31"/>
      <c r="K1510" s="31"/>
      <c r="L1510" s="31"/>
      <c r="M1510" s="31"/>
      <c r="N1510" s="31"/>
      <c r="O1510" s="31"/>
      <c r="P1510" s="31"/>
      <c r="Q1510" s="31"/>
      <c r="R1510" s="31"/>
      <c r="S1510" s="31"/>
      <c r="T1510" s="31"/>
      <c r="U1510" s="31"/>
      <c r="V1510" s="31"/>
    </row>
    <row r="1511" spans="6:22" x14ac:dyDescent="0.25">
      <c r="F1511" s="31"/>
      <c r="G1511" s="31"/>
      <c r="H1511" s="31"/>
      <c r="I1511" s="31"/>
      <c r="J1511" s="31"/>
      <c r="K1511" s="31"/>
      <c r="L1511" s="31"/>
      <c r="M1511" s="31"/>
      <c r="N1511" s="31"/>
      <c r="O1511" s="31"/>
      <c r="P1511" s="31"/>
      <c r="Q1511" s="31"/>
      <c r="R1511" s="31"/>
      <c r="S1511" s="31"/>
      <c r="T1511" s="31"/>
      <c r="U1511" s="31"/>
      <c r="V1511" s="31"/>
    </row>
    <row r="1512" spans="6:22" x14ac:dyDescent="0.25">
      <c r="F1512" s="31"/>
      <c r="G1512" s="31"/>
      <c r="H1512" s="31"/>
      <c r="I1512" s="31"/>
      <c r="J1512" s="31"/>
      <c r="K1512" s="31"/>
      <c r="L1512" s="31"/>
      <c r="M1512" s="31"/>
      <c r="N1512" s="31"/>
      <c r="O1512" s="31"/>
      <c r="P1512" s="31"/>
      <c r="Q1512" s="31"/>
      <c r="R1512" s="31"/>
      <c r="S1512" s="31"/>
      <c r="T1512" s="31"/>
      <c r="U1512" s="31"/>
      <c r="V1512" s="31"/>
    </row>
    <row r="1513" spans="6:22" x14ac:dyDescent="0.25">
      <c r="F1513" s="31"/>
      <c r="G1513" s="31"/>
      <c r="H1513" s="31"/>
      <c r="I1513" s="31"/>
      <c r="J1513" s="31"/>
      <c r="K1513" s="31"/>
      <c r="L1513" s="31"/>
      <c r="M1513" s="31"/>
      <c r="N1513" s="31"/>
      <c r="O1513" s="31"/>
      <c r="P1513" s="31"/>
      <c r="Q1513" s="31"/>
      <c r="R1513" s="31"/>
      <c r="S1513" s="31"/>
      <c r="T1513" s="31"/>
      <c r="U1513" s="31"/>
      <c r="V1513" s="31"/>
    </row>
    <row r="1514" spans="6:22" x14ac:dyDescent="0.25">
      <c r="F1514" s="31"/>
      <c r="G1514" s="31"/>
      <c r="H1514" s="31"/>
      <c r="I1514" s="31"/>
      <c r="J1514" s="31"/>
      <c r="K1514" s="31"/>
      <c r="L1514" s="31"/>
      <c r="M1514" s="31"/>
      <c r="N1514" s="31"/>
      <c r="O1514" s="31"/>
      <c r="P1514" s="31"/>
      <c r="Q1514" s="31"/>
      <c r="R1514" s="31"/>
      <c r="S1514" s="31"/>
      <c r="T1514" s="31"/>
      <c r="U1514" s="31"/>
      <c r="V1514" s="31"/>
    </row>
    <row r="1515" spans="6:22" x14ac:dyDescent="0.25">
      <c r="F1515" s="31"/>
      <c r="G1515" s="31"/>
      <c r="H1515" s="31"/>
      <c r="I1515" s="31"/>
      <c r="J1515" s="31"/>
      <c r="K1515" s="31"/>
      <c r="L1515" s="31"/>
      <c r="M1515" s="31"/>
      <c r="N1515" s="31"/>
      <c r="O1515" s="31"/>
      <c r="P1515" s="31"/>
      <c r="Q1515" s="31"/>
      <c r="R1515" s="31"/>
      <c r="S1515" s="31"/>
      <c r="T1515" s="31"/>
      <c r="U1515" s="31"/>
      <c r="V1515" s="31"/>
    </row>
    <row r="1516" spans="6:22" x14ac:dyDescent="0.25">
      <c r="F1516" s="31"/>
      <c r="G1516" s="31"/>
      <c r="H1516" s="31"/>
      <c r="I1516" s="31"/>
      <c r="J1516" s="31"/>
      <c r="K1516" s="31"/>
      <c r="L1516" s="31"/>
      <c r="M1516" s="31"/>
      <c r="N1516" s="31"/>
      <c r="O1516" s="31"/>
      <c r="P1516" s="31"/>
      <c r="Q1516" s="31"/>
      <c r="R1516" s="31"/>
      <c r="S1516" s="31"/>
      <c r="T1516" s="31"/>
      <c r="U1516" s="31"/>
      <c r="V1516" s="31"/>
    </row>
    <row r="1517" spans="6:22" x14ac:dyDescent="0.25">
      <c r="F1517" s="31"/>
      <c r="G1517" s="31"/>
      <c r="H1517" s="31"/>
      <c r="I1517" s="31"/>
      <c r="J1517" s="31"/>
      <c r="K1517" s="31"/>
      <c r="L1517" s="31"/>
      <c r="M1517" s="31"/>
      <c r="N1517" s="31"/>
      <c r="O1517" s="31"/>
      <c r="P1517" s="31"/>
      <c r="Q1517" s="31"/>
      <c r="R1517" s="31"/>
      <c r="S1517" s="31"/>
      <c r="T1517" s="31"/>
      <c r="U1517" s="31"/>
      <c r="V1517" s="31"/>
    </row>
    <row r="1518" spans="6:22" x14ac:dyDescent="0.25">
      <c r="F1518" s="31"/>
      <c r="G1518" s="31"/>
      <c r="H1518" s="31"/>
      <c r="I1518" s="31"/>
      <c r="J1518" s="31"/>
      <c r="K1518" s="31"/>
      <c r="L1518" s="31"/>
      <c r="M1518" s="31"/>
      <c r="N1518" s="31"/>
      <c r="O1518" s="31"/>
      <c r="P1518" s="31"/>
      <c r="Q1518" s="31"/>
      <c r="R1518" s="31"/>
      <c r="S1518" s="31"/>
      <c r="T1518" s="31"/>
      <c r="U1518" s="31"/>
      <c r="V1518" s="31"/>
    </row>
    <row r="1519" spans="6:22" x14ac:dyDescent="0.25">
      <c r="F1519" s="31"/>
      <c r="G1519" s="31"/>
      <c r="H1519" s="31"/>
      <c r="I1519" s="31"/>
      <c r="J1519" s="31"/>
      <c r="K1519" s="31"/>
      <c r="L1519" s="31"/>
      <c r="M1519" s="31"/>
      <c r="N1519" s="31"/>
      <c r="O1519" s="31"/>
      <c r="P1519" s="31"/>
      <c r="Q1519" s="31"/>
      <c r="R1519" s="31"/>
      <c r="S1519" s="31"/>
      <c r="T1519" s="31"/>
      <c r="U1519" s="31"/>
      <c r="V1519" s="31"/>
    </row>
    <row r="1520" spans="6:22" x14ac:dyDescent="0.25">
      <c r="F1520" s="31"/>
      <c r="G1520" s="31"/>
      <c r="H1520" s="31"/>
      <c r="I1520" s="31"/>
      <c r="J1520" s="31"/>
      <c r="K1520" s="31"/>
      <c r="L1520" s="31"/>
      <c r="M1520" s="31"/>
      <c r="N1520" s="31"/>
      <c r="O1520" s="31"/>
      <c r="P1520" s="31"/>
      <c r="Q1520" s="31"/>
      <c r="R1520" s="31"/>
      <c r="S1520" s="31"/>
      <c r="T1520" s="31"/>
      <c r="U1520" s="31"/>
      <c r="V1520" s="31"/>
    </row>
    <row r="1521" spans="6:22" x14ac:dyDescent="0.25">
      <c r="F1521" s="31"/>
      <c r="G1521" s="31"/>
      <c r="H1521" s="31"/>
      <c r="I1521" s="31"/>
      <c r="J1521" s="31"/>
      <c r="K1521" s="31"/>
      <c r="L1521" s="31"/>
      <c r="M1521" s="31"/>
      <c r="N1521" s="31"/>
      <c r="O1521" s="31"/>
      <c r="P1521" s="31"/>
      <c r="Q1521" s="31"/>
      <c r="R1521" s="31"/>
      <c r="S1521" s="31"/>
      <c r="T1521" s="31"/>
      <c r="U1521" s="31"/>
      <c r="V1521" s="31"/>
    </row>
    <row r="1522" spans="6:22" x14ac:dyDescent="0.25">
      <c r="F1522" s="31"/>
      <c r="G1522" s="31"/>
      <c r="H1522" s="31"/>
      <c r="I1522" s="31"/>
      <c r="J1522" s="31"/>
      <c r="K1522" s="31"/>
      <c r="L1522" s="31"/>
      <c r="M1522" s="31"/>
      <c r="N1522" s="31"/>
      <c r="O1522" s="31"/>
      <c r="P1522" s="31"/>
      <c r="Q1522" s="31"/>
      <c r="R1522" s="31"/>
      <c r="S1522" s="31"/>
      <c r="T1522" s="31"/>
      <c r="U1522" s="31"/>
      <c r="V1522" s="31"/>
    </row>
    <row r="1523" spans="6:22" x14ac:dyDescent="0.25">
      <c r="F1523" s="31"/>
      <c r="G1523" s="31"/>
      <c r="H1523" s="31"/>
      <c r="I1523" s="31"/>
      <c r="J1523" s="31"/>
      <c r="K1523" s="31"/>
      <c r="L1523" s="31"/>
      <c r="M1523" s="31"/>
      <c r="N1523" s="31"/>
      <c r="O1523" s="31"/>
      <c r="P1523" s="31"/>
      <c r="Q1523" s="31"/>
      <c r="R1523" s="31"/>
      <c r="S1523" s="31"/>
      <c r="T1523" s="31"/>
      <c r="U1523" s="31"/>
      <c r="V1523" s="31"/>
    </row>
    <row r="1524" spans="6:22" x14ac:dyDescent="0.25">
      <c r="F1524" s="31"/>
      <c r="G1524" s="31"/>
      <c r="H1524" s="31"/>
      <c r="I1524" s="31"/>
      <c r="J1524" s="31"/>
      <c r="K1524" s="31"/>
      <c r="L1524" s="31"/>
      <c r="M1524" s="31"/>
      <c r="N1524" s="31"/>
      <c r="O1524" s="31"/>
      <c r="P1524" s="31"/>
      <c r="Q1524" s="31"/>
      <c r="R1524" s="31"/>
      <c r="S1524" s="31"/>
      <c r="T1524" s="31"/>
      <c r="U1524" s="31"/>
      <c r="V1524" s="31"/>
    </row>
    <row r="1525" spans="6:22" x14ac:dyDescent="0.25">
      <c r="F1525" s="31"/>
      <c r="G1525" s="31"/>
      <c r="H1525" s="31"/>
      <c r="I1525" s="31"/>
      <c r="J1525" s="31"/>
      <c r="K1525" s="31"/>
      <c r="L1525" s="31"/>
      <c r="M1525" s="31"/>
      <c r="N1525" s="31"/>
      <c r="O1525" s="31"/>
      <c r="P1525" s="31"/>
      <c r="Q1525" s="31"/>
      <c r="R1525" s="31"/>
      <c r="S1525" s="31"/>
      <c r="T1525" s="31"/>
      <c r="U1525" s="31"/>
      <c r="V1525" s="31"/>
    </row>
    <row r="1526" spans="6:22" x14ac:dyDescent="0.25">
      <c r="F1526" s="31"/>
      <c r="G1526" s="31"/>
      <c r="H1526" s="31"/>
      <c r="I1526" s="31"/>
      <c r="J1526" s="31"/>
      <c r="K1526" s="31"/>
      <c r="L1526" s="31"/>
      <c r="M1526" s="31"/>
      <c r="N1526" s="31"/>
      <c r="O1526" s="31"/>
      <c r="P1526" s="31"/>
      <c r="Q1526" s="31"/>
      <c r="R1526" s="31"/>
      <c r="S1526" s="31"/>
      <c r="T1526" s="31"/>
      <c r="U1526" s="31"/>
      <c r="V1526" s="31"/>
    </row>
    <row r="1527" spans="6:22" x14ac:dyDescent="0.25">
      <c r="F1527" s="31"/>
      <c r="G1527" s="31"/>
      <c r="H1527" s="31"/>
      <c r="I1527" s="31"/>
      <c r="J1527" s="31"/>
      <c r="K1527" s="31"/>
      <c r="L1527" s="31"/>
      <c r="M1527" s="31"/>
      <c r="N1527" s="31"/>
      <c r="O1527" s="31"/>
      <c r="P1527" s="31"/>
      <c r="Q1527" s="31"/>
      <c r="R1527" s="31"/>
      <c r="S1527" s="31"/>
      <c r="T1527" s="31"/>
      <c r="U1527" s="31"/>
      <c r="V1527" s="31"/>
    </row>
    <row r="1528" spans="6:22" x14ac:dyDescent="0.25">
      <c r="F1528" s="31"/>
      <c r="G1528" s="31"/>
      <c r="H1528" s="31"/>
      <c r="I1528" s="31"/>
      <c r="J1528" s="31"/>
      <c r="K1528" s="31"/>
      <c r="L1528" s="31"/>
      <c r="M1528" s="31"/>
      <c r="N1528" s="31"/>
      <c r="O1528" s="31"/>
      <c r="P1528" s="31"/>
      <c r="Q1528" s="31"/>
      <c r="R1528" s="31"/>
      <c r="S1528" s="31"/>
      <c r="T1528" s="31"/>
      <c r="U1528" s="31"/>
      <c r="V1528" s="31"/>
    </row>
    <row r="1529" spans="6:22" x14ac:dyDescent="0.25">
      <c r="F1529" s="31"/>
      <c r="G1529" s="31"/>
      <c r="H1529" s="31"/>
      <c r="I1529" s="31"/>
      <c r="J1529" s="31"/>
      <c r="K1529" s="31"/>
      <c r="L1529" s="31"/>
      <c r="M1529" s="31"/>
      <c r="N1529" s="31"/>
      <c r="O1529" s="31"/>
      <c r="P1529" s="31"/>
      <c r="Q1529" s="31"/>
      <c r="R1529" s="31"/>
      <c r="S1529" s="31"/>
      <c r="T1529" s="31"/>
      <c r="U1529" s="31"/>
      <c r="V1529" s="31"/>
    </row>
    <row r="1530" spans="6:22" x14ac:dyDescent="0.25">
      <c r="F1530" s="31"/>
      <c r="G1530" s="31"/>
      <c r="H1530" s="31"/>
      <c r="I1530" s="31"/>
      <c r="J1530" s="31"/>
      <c r="K1530" s="31"/>
      <c r="L1530" s="31"/>
      <c r="M1530" s="31"/>
      <c r="N1530" s="31"/>
      <c r="O1530" s="31"/>
      <c r="P1530" s="31"/>
      <c r="Q1530" s="31"/>
      <c r="R1530" s="31"/>
      <c r="S1530" s="31"/>
      <c r="T1530" s="31"/>
      <c r="U1530" s="31"/>
      <c r="V1530" s="31"/>
    </row>
    <row r="1531" spans="6:22" x14ac:dyDescent="0.25">
      <c r="F1531" s="31"/>
      <c r="G1531" s="31"/>
      <c r="H1531" s="31"/>
      <c r="I1531" s="31"/>
      <c r="J1531" s="31"/>
      <c r="K1531" s="31"/>
      <c r="L1531" s="31"/>
      <c r="M1531" s="31"/>
      <c r="N1531" s="31"/>
      <c r="O1531" s="31"/>
      <c r="P1531" s="31"/>
      <c r="Q1531" s="31"/>
      <c r="R1531" s="31"/>
      <c r="S1531" s="31"/>
      <c r="T1531" s="31"/>
      <c r="U1531" s="31"/>
      <c r="V1531" s="31"/>
    </row>
    <row r="1532" spans="6:22" x14ac:dyDescent="0.25">
      <c r="F1532" s="31"/>
      <c r="G1532" s="31"/>
      <c r="H1532" s="31"/>
      <c r="I1532" s="31"/>
      <c r="J1532" s="31"/>
      <c r="K1532" s="31"/>
      <c r="L1532" s="31"/>
      <c r="M1532" s="31"/>
      <c r="N1532" s="31"/>
      <c r="O1532" s="31"/>
      <c r="P1532" s="31"/>
      <c r="Q1532" s="31"/>
      <c r="R1532" s="31"/>
      <c r="S1532" s="31"/>
      <c r="T1532" s="31"/>
      <c r="U1532" s="31"/>
      <c r="V1532" s="31"/>
    </row>
    <row r="1533" spans="6:22" x14ac:dyDescent="0.25">
      <c r="F1533" s="31"/>
      <c r="G1533" s="31"/>
      <c r="H1533" s="31"/>
      <c r="I1533" s="31"/>
      <c r="J1533" s="31"/>
      <c r="K1533" s="31"/>
      <c r="L1533" s="31"/>
      <c r="M1533" s="31"/>
      <c r="N1533" s="31"/>
      <c r="O1533" s="31"/>
      <c r="P1533" s="31"/>
      <c r="Q1533" s="31"/>
      <c r="R1533" s="31"/>
      <c r="S1533" s="31"/>
      <c r="T1533" s="31"/>
      <c r="U1533" s="31"/>
      <c r="V1533" s="31"/>
    </row>
    <row r="1534" spans="6:22" x14ac:dyDescent="0.25">
      <c r="F1534" s="31"/>
      <c r="G1534" s="31"/>
      <c r="H1534" s="31"/>
      <c r="I1534" s="31"/>
      <c r="J1534" s="31"/>
      <c r="K1534" s="31"/>
      <c r="L1534" s="31"/>
      <c r="M1534" s="31"/>
      <c r="N1534" s="31"/>
      <c r="O1534" s="31"/>
      <c r="P1534" s="31"/>
      <c r="Q1534" s="31"/>
      <c r="R1534" s="31"/>
      <c r="S1534" s="31"/>
      <c r="T1534" s="31"/>
      <c r="U1534" s="31"/>
      <c r="V1534" s="31"/>
    </row>
    <row r="1535" spans="6:22" x14ac:dyDescent="0.25">
      <c r="F1535" s="31"/>
      <c r="G1535" s="31"/>
      <c r="H1535" s="31"/>
      <c r="I1535" s="31"/>
      <c r="J1535" s="31"/>
      <c r="K1535" s="31"/>
      <c r="L1535" s="31"/>
      <c r="M1535" s="31"/>
      <c r="N1535" s="31"/>
      <c r="O1535" s="31"/>
      <c r="P1535" s="31"/>
      <c r="Q1535" s="31"/>
      <c r="R1535" s="31"/>
      <c r="S1535" s="31"/>
      <c r="T1535" s="31"/>
      <c r="U1535" s="31"/>
      <c r="V1535" s="31"/>
    </row>
    <row r="1536" spans="6:22" x14ac:dyDescent="0.25">
      <c r="F1536" s="31"/>
      <c r="G1536" s="31"/>
      <c r="H1536" s="31"/>
      <c r="I1536" s="31"/>
      <c r="J1536" s="31"/>
      <c r="K1536" s="31"/>
      <c r="L1536" s="31"/>
      <c r="M1536" s="31"/>
      <c r="N1536" s="31"/>
      <c r="O1536" s="31"/>
      <c r="P1536" s="31"/>
      <c r="Q1536" s="31"/>
      <c r="R1536" s="31"/>
      <c r="S1536" s="31"/>
      <c r="T1536" s="31"/>
      <c r="U1536" s="31"/>
      <c r="V1536" s="31"/>
    </row>
    <row r="1537" spans="6:22" x14ac:dyDescent="0.25">
      <c r="F1537" s="31"/>
      <c r="G1537" s="31"/>
      <c r="H1537" s="31"/>
      <c r="I1537" s="31"/>
      <c r="J1537" s="31"/>
      <c r="K1537" s="31"/>
      <c r="L1537" s="31"/>
      <c r="M1537" s="31"/>
      <c r="N1537" s="31"/>
      <c r="O1537" s="31"/>
      <c r="P1537" s="31"/>
      <c r="Q1537" s="31"/>
      <c r="R1537" s="31"/>
      <c r="S1537" s="31"/>
      <c r="T1537" s="31"/>
      <c r="U1537" s="31"/>
      <c r="V1537" s="31"/>
    </row>
    <row r="1538" spans="6:22" x14ac:dyDescent="0.25">
      <c r="F1538" s="31"/>
      <c r="G1538" s="31"/>
      <c r="H1538" s="31"/>
      <c r="I1538" s="31"/>
      <c r="J1538" s="31"/>
      <c r="K1538" s="31"/>
      <c r="L1538" s="31"/>
      <c r="M1538" s="31"/>
      <c r="N1538" s="31"/>
      <c r="O1538" s="31"/>
      <c r="P1538" s="31"/>
      <c r="Q1538" s="31"/>
      <c r="R1538" s="31"/>
      <c r="S1538" s="31"/>
      <c r="T1538" s="31"/>
      <c r="U1538" s="31"/>
      <c r="V1538" s="31"/>
    </row>
    <row r="1539" spans="6:22" x14ac:dyDescent="0.25">
      <c r="F1539" s="31"/>
      <c r="G1539" s="31"/>
      <c r="H1539" s="31"/>
      <c r="I1539" s="31"/>
      <c r="J1539" s="31"/>
      <c r="K1539" s="31"/>
      <c r="L1539" s="31"/>
      <c r="M1539" s="31"/>
      <c r="N1539" s="31"/>
      <c r="O1539" s="31"/>
      <c r="P1539" s="31"/>
      <c r="Q1539" s="31"/>
      <c r="R1539" s="31"/>
      <c r="S1539" s="31"/>
      <c r="T1539" s="31"/>
      <c r="U1539" s="31"/>
      <c r="V1539" s="31"/>
    </row>
    <row r="1540" spans="6:22" x14ac:dyDescent="0.25">
      <c r="F1540" s="31"/>
      <c r="G1540" s="31"/>
      <c r="H1540" s="31"/>
      <c r="I1540" s="31"/>
      <c r="J1540" s="31"/>
      <c r="K1540" s="31"/>
      <c r="L1540" s="31"/>
      <c r="M1540" s="31"/>
      <c r="N1540" s="31"/>
      <c r="O1540" s="31"/>
      <c r="P1540" s="31"/>
      <c r="Q1540" s="31"/>
      <c r="R1540" s="31"/>
      <c r="S1540" s="31"/>
      <c r="T1540" s="31"/>
      <c r="U1540" s="31"/>
      <c r="V1540" s="31"/>
    </row>
    <row r="1541" spans="6:22" x14ac:dyDescent="0.25">
      <c r="F1541" s="31"/>
      <c r="G1541" s="31"/>
      <c r="H1541" s="31"/>
      <c r="I1541" s="31"/>
      <c r="J1541" s="31"/>
      <c r="K1541" s="31"/>
      <c r="L1541" s="31"/>
      <c r="M1541" s="31"/>
      <c r="N1541" s="31"/>
      <c r="O1541" s="31"/>
      <c r="P1541" s="31"/>
      <c r="Q1541" s="31"/>
      <c r="R1541" s="31"/>
      <c r="S1541" s="31"/>
      <c r="T1541" s="31"/>
      <c r="U1541" s="31"/>
      <c r="V1541" s="31"/>
    </row>
    <row r="1542" spans="6:22" x14ac:dyDescent="0.25">
      <c r="F1542" s="31"/>
      <c r="G1542" s="31"/>
      <c r="H1542" s="31"/>
      <c r="I1542" s="31"/>
      <c r="J1542" s="31"/>
      <c r="K1542" s="31"/>
      <c r="L1542" s="31"/>
      <c r="M1542" s="31"/>
      <c r="N1542" s="31"/>
      <c r="O1542" s="31"/>
      <c r="P1542" s="31"/>
      <c r="Q1542" s="31"/>
      <c r="R1542" s="31"/>
      <c r="S1542" s="31"/>
      <c r="T1542" s="31"/>
      <c r="U1542" s="31"/>
      <c r="V1542" s="31"/>
    </row>
    <row r="1543" spans="6:22" x14ac:dyDescent="0.25">
      <c r="F1543" s="31"/>
      <c r="G1543" s="31"/>
      <c r="H1543" s="31"/>
      <c r="I1543" s="31"/>
      <c r="J1543" s="31"/>
      <c r="K1543" s="31"/>
      <c r="L1543" s="31"/>
      <c r="M1543" s="31"/>
      <c r="N1543" s="31"/>
      <c r="O1543" s="31"/>
      <c r="P1543" s="31"/>
      <c r="Q1543" s="31"/>
      <c r="R1543" s="31"/>
      <c r="S1543" s="31"/>
      <c r="T1543" s="31"/>
      <c r="U1543" s="31"/>
      <c r="V1543" s="31"/>
    </row>
    <row r="1544" spans="6:22" x14ac:dyDescent="0.25">
      <c r="F1544" s="31"/>
      <c r="G1544" s="31"/>
      <c r="H1544" s="31"/>
      <c r="I1544" s="31"/>
      <c r="J1544" s="31"/>
      <c r="K1544" s="31"/>
      <c r="L1544" s="31"/>
      <c r="M1544" s="31"/>
      <c r="N1544" s="31"/>
      <c r="O1544" s="31"/>
      <c r="P1544" s="31"/>
      <c r="Q1544" s="31"/>
      <c r="R1544" s="31"/>
      <c r="S1544" s="31"/>
      <c r="T1544" s="31"/>
      <c r="U1544" s="31"/>
      <c r="V1544" s="31"/>
    </row>
    <row r="1545" spans="6:22" x14ac:dyDescent="0.25">
      <c r="F1545" s="31"/>
      <c r="G1545" s="31"/>
      <c r="H1545" s="31"/>
      <c r="I1545" s="31"/>
      <c r="J1545" s="31"/>
      <c r="K1545" s="31"/>
      <c r="L1545" s="31"/>
      <c r="M1545" s="31"/>
      <c r="N1545" s="31"/>
      <c r="O1545" s="31"/>
      <c r="P1545" s="31"/>
      <c r="Q1545" s="31"/>
      <c r="R1545" s="31"/>
      <c r="S1545" s="31"/>
      <c r="T1545" s="31"/>
      <c r="U1545" s="31"/>
      <c r="V1545" s="31"/>
    </row>
    <row r="1546" spans="6:22" x14ac:dyDescent="0.25">
      <c r="F1546" s="31"/>
      <c r="G1546" s="31"/>
      <c r="H1546" s="31"/>
      <c r="I1546" s="31"/>
      <c r="J1546" s="31"/>
      <c r="K1546" s="31"/>
      <c r="L1546" s="31"/>
      <c r="M1546" s="31"/>
      <c r="N1546" s="31"/>
      <c r="O1546" s="31"/>
      <c r="P1546" s="31"/>
      <c r="Q1546" s="31"/>
      <c r="R1546" s="31"/>
      <c r="S1546" s="31"/>
      <c r="T1546" s="31"/>
      <c r="U1546" s="31"/>
      <c r="V1546" s="31"/>
    </row>
    <row r="1547" spans="6:22" x14ac:dyDescent="0.25">
      <c r="F1547" s="31"/>
      <c r="G1547" s="31"/>
      <c r="H1547" s="31"/>
      <c r="I1547" s="31"/>
      <c r="J1547" s="31"/>
      <c r="K1547" s="31"/>
      <c r="L1547" s="31"/>
      <c r="M1547" s="31"/>
      <c r="N1547" s="31"/>
      <c r="O1547" s="31"/>
      <c r="P1547" s="31"/>
      <c r="Q1547" s="31"/>
      <c r="R1547" s="31"/>
      <c r="S1547" s="31"/>
      <c r="T1547" s="31"/>
      <c r="U1547" s="31"/>
      <c r="V1547" s="31"/>
    </row>
    <row r="1548" spans="6:22" x14ac:dyDescent="0.25">
      <c r="F1548" s="31"/>
      <c r="G1548" s="31"/>
      <c r="H1548" s="31"/>
      <c r="I1548" s="31"/>
      <c r="J1548" s="31"/>
      <c r="K1548" s="31"/>
      <c r="L1548" s="31"/>
      <c r="M1548" s="31"/>
      <c r="N1548" s="31"/>
      <c r="O1548" s="31"/>
      <c r="P1548" s="31"/>
      <c r="Q1548" s="31"/>
      <c r="R1548" s="31"/>
      <c r="S1548" s="31"/>
      <c r="T1548" s="31"/>
      <c r="U1548" s="31"/>
      <c r="V1548" s="31"/>
    </row>
    <row r="1549" spans="6:22" x14ac:dyDescent="0.25">
      <c r="F1549" s="31"/>
      <c r="G1549" s="31"/>
      <c r="H1549" s="31"/>
      <c r="I1549" s="31"/>
      <c r="J1549" s="31"/>
      <c r="K1549" s="31"/>
      <c r="L1549" s="31"/>
      <c r="M1549" s="31"/>
      <c r="N1549" s="31"/>
      <c r="O1549" s="31"/>
      <c r="P1549" s="31"/>
      <c r="Q1549" s="31"/>
      <c r="R1549" s="31"/>
      <c r="S1549" s="31"/>
      <c r="T1549" s="31"/>
      <c r="U1549" s="31"/>
      <c r="V1549" s="31"/>
    </row>
    <row r="1550" spans="6:22" x14ac:dyDescent="0.25">
      <c r="F1550" s="31"/>
      <c r="G1550" s="31"/>
      <c r="H1550" s="31"/>
      <c r="I1550" s="31"/>
      <c r="J1550" s="31"/>
      <c r="K1550" s="31"/>
      <c r="L1550" s="31"/>
      <c r="M1550" s="31"/>
      <c r="N1550" s="31"/>
      <c r="O1550" s="31"/>
      <c r="P1550" s="31"/>
      <c r="Q1550" s="31"/>
      <c r="R1550" s="31"/>
      <c r="S1550" s="31"/>
      <c r="T1550" s="31"/>
      <c r="U1550" s="31"/>
      <c r="V1550" s="31"/>
    </row>
    <row r="1551" spans="6:22" x14ac:dyDescent="0.25">
      <c r="F1551" s="31"/>
      <c r="G1551" s="31"/>
      <c r="H1551" s="31"/>
      <c r="I1551" s="31"/>
      <c r="J1551" s="31"/>
      <c r="K1551" s="31"/>
      <c r="L1551" s="31"/>
      <c r="M1551" s="31"/>
      <c r="N1551" s="31"/>
      <c r="O1551" s="31"/>
      <c r="P1551" s="31"/>
      <c r="Q1551" s="31"/>
      <c r="R1551" s="31"/>
      <c r="S1551" s="31"/>
      <c r="T1551" s="31"/>
      <c r="U1551" s="31"/>
      <c r="V1551" s="31"/>
    </row>
    <row r="1552" spans="6:22" x14ac:dyDescent="0.25">
      <c r="F1552" s="31"/>
      <c r="G1552" s="31"/>
      <c r="H1552" s="31"/>
      <c r="I1552" s="31"/>
      <c r="J1552" s="31"/>
      <c r="K1552" s="31"/>
      <c r="L1552" s="31"/>
      <c r="M1552" s="31"/>
      <c r="N1552" s="31"/>
      <c r="O1552" s="31"/>
      <c r="P1552" s="31"/>
      <c r="Q1552" s="31"/>
      <c r="R1552" s="31"/>
      <c r="S1552" s="31"/>
      <c r="T1552" s="31"/>
      <c r="U1552" s="31"/>
      <c r="V1552" s="31"/>
    </row>
    <row r="1553" spans="6:22" x14ac:dyDescent="0.25">
      <c r="F1553" s="31"/>
      <c r="G1553" s="31"/>
      <c r="H1553" s="31"/>
      <c r="I1553" s="31"/>
      <c r="J1553" s="31"/>
      <c r="K1553" s="31"/>
      <c r="L1553" s="31"/>
      <c r="M1553" s="31"/>
      <c r="N1553" s="31"/>
      <c r="O1553" s="31"/>
      <c r="P1553" s="31"/>
      <c r="Q1553" s="31"/>
      <c r="R1553" s="31"/>
      <c r="S1553" s="31"/>
      <c r="T1553" s="31"/>
      <c r="U1553" s="31"/>
      <c r="V1553" s="31"/>
    </row>
    <row r="1554" spans="6:22" x14ac:dyDescent="0.25">
      <c r="F1554" s="31"/>
      <c r="G1554" s="31"/>
      <c r="H1554" s="31"/>
      <c r="I1554" s="31"/>
      <c r="J1554" s="31"/>
      <c r="K1554" s="31"/>
      <c r="L1554" s="31"/>
      <c r="M1554" s="31"/>
      <c r="N1554" s="31"/>
      <c r="O1554" s="31"/>
      <c r="P1554" s="31"/>
      <c r="Q1554" s="31"/>
      <c r="R1554" s="31"/>
      <c r="S1554" s="31"/>
      <c r="T1554" s="31"/>
      <c r="U1554" s="31"/>
      <c r="V1554" s="31"/>
    </row>
    <row r="1555" spans="6:22" x14ac:dyDescent="0.25">
      <c r="F1555" s="31"/>
      <c r="G1555" s="31"/>
      <c r="H1555" s="31"/>
      <c r="I1555" s="31"/>
      <c r="J1555" s="31"/>
      <c r="K1555" s="31"/>
      <c r="L1555" s="31"/>
      <c r="M1555" s="31"/>
      <c r="N1555" s="31"/>
      <c r="O1555" s="31"/>
      <c r="P1555" s="31"/>
      <c r="Q1555" s="31"/>
      <c r="R1555" s="31"/>
      <c r="S1555" s="31"/>
      <c r="T1555" s="31"/>
      <c r="U1555" s="31"/>
      <c r="V1555" s="31"/>
    </row>
    <row r="1556" spans="6:22" x14ac:dyDescent="0.25">
      <c r="F1556" s="31"/>
      <c r="G1556" s="31"/>
      <c r="H1556" s="31"/>
      <c r="I1556" s="31"/>
      <c r="J1556" s="31"/>
      <c r="K1556" s="31"/>
      <c r="L1556" s="31"/>
      <c r="M1556" s="31"/>
      <c r="N1556" s="31"/>
      <c r="O1556" s="31"/>
      <c r="P1556" s="31"/>
      <c r="Q1556" s="31"/>
      <c r="R1556" s="31"/>
      <c r="S1556" s="31"/>
      <c r="T1556" s="31"/>
      <c r="U1556" s="31"/>
      <c r="V1556" s="31"/>
    </row>
    <row r="1557" spans="6:22" x14ac:dyDescent="0.25">
      <c r="F1557" s="31"/>
      <c r="G1557" s="31"/>
      <c r="H1557" s="31"/>
      <c r="I1557" s="31"/>
      <c r="J1557" s="31"/>
      <c r="K1557" s="31"/>
      <c r="L1557" s="31"/>
      <c r="M1557" s="31"/>
      <c r="N1557" s="31"/>
      <c r="O1557" s="31"/>
      <c r="P1557" s="31"/>
      <c r="Q1557" s="31"/>
      <c r="R1557" s="31"/>
      <c r="S1557" s="31"/>
      <c r="T1557" s="31"/>
      <c r="U1557" s="31"/>
      <c r="V1557" s="31"/>
    </row>
    <row r="1558" spans="6:22" x14ac:dyDescent="0.25">
      <c r="F1558" s="31"/>
      <c r="G1558" s="31"/>
      <c r="H1558" s="31"/>
      <c r="I1558" s="31"/>
      <c r="J1558" s="31"/>
      <c r="K1558" s="31"/>
      <c r="L1558" s="31"/>
      <c r="M1558" s="31"/>
      <c r="N1558" s="31"/>
      <c r="O1558" s="31"/>
      <c r="P1558" s="31"/>
      <c r="Q1558" s="31"/>
      <c r="R1558" s="31"/>
      <c r="S1558" s="31"/>
      <c r="T1558" s="31"/>
      <c r="U1558" s="31"/>
      <c r="V1558" s="31"/>
    </row>
    <row r="1559" spans="6:22" x14ac:dyDescent="0.25">
      <c r="F1559" s="31"/>
      <c r="G1559" s="31"/>
      <c r="H1559" s="31"/>
      <c r="I1559" s="31"/>
      <c r="J1559" s="31"/>
      <c r="K1559" s="31"/>
      <c r="L1559" s="31"/>
      <c r="M1559" s="31"/>
      <c r="N1559" s="31"/>
      <c r="O1559" s="31"/>
      <c r="P1559" s="31"/>
      <c r="Q1559" s="31"/>
      <c r="R1559" s="31"/>
      <c r="S1559" s="31"/>
      <c r="T1559" s="31"/>
      <c r="U1559" s="31"/>
      <c r="V1559" s="31"/>
    </row>
    <row r="1560" spans="6:22" x14ac:dyDescent="0.25">
      <c r="F1560" s="31"/>
      <c r="G1560" s="31"/>
      <c r="H1560" s="31"/>
      <c r="I1560" s="31"/>
      <c r="J1560" s="31"/>
      <c r="K1560" s="31"/>
      <c r="L1560" s="31"/>
      <c r="M1560" s="31"/>
      <c r="N1560" s="31"/>
      <c r="O1560" s="31"/>
      <c r="P1560" s="31"/>
      <c r="Q1560" s="31"/>
      <c r="R1560" s="31"/>
      <c r="S1560" s="31"/>
      <c r="T1560" s="31"/>
      <c r="U1560" s="31"/>
      <c r="V1560" s="31"/>
    </row>
    <row r="1561" spans="6:22" x14ac:dyDescent="0.25">
      <c r="F1561" s="31"/>
      <c r="G1561" s="31"/>
      <c r="H1561" s="31"/>
      <c r="I1561" s="31"/>
      <c r="J1561" s="31"/>
      <c r="K1561" s="31"/>
      <c r="L1561" s="31"/>
      <c r="M1561" s="31"/>
      <c r="N1561" s="31"/>
      <c r="O1561" s="31"/>
      <c r="P1561" s="31"/>
      <c r="Q1561" s="31"/>
      <c r="R1561" s="31"/>
      <c r="S1561" s="31"/>
      <c r="T1561" s="31"/>
      <c r="U1561" s="31"/>
      <c r="V1561" s="31"/>
    </row>
    <row r="1562" spans="6:22" x14ac:dyDescent="0.25">
      <c r="F1562" s="31"/>
      <c r="G1562" s="31"/>
      <c r="H1562" s="31"/>
      <c r="I1562" s="31"/>
      <c r="J1562" s="31"/>
      <c r="K1562" s="31"/>
      <c r="L1562" s="31"/>
      <c r="M1562" s="31"/>
      <c r="N1562" s="31"/>
      <c r="O1562" s="31"/>
      <c r="P1562" s="31"/>
      <c r="Q1562" s="31"/>
      <c r="R1562" s="31"/>
      <c r="S1562" s="31"/>
      <c r="T1562" s="31"/>
      <c r="U1562" s="31"/>
      <c r="V1562" s="31"/>
    </row>
    <row r="1563" spans="6:22" x14ac:dyDescent="0.25">
      <c r="F1563" s="31"/>
      <c r="G1563" s="31"/>
      <c r="H1563" s="31"/>
      <c r="I1563" s="31"/>
      <c r="J1563" s="31"/>
      <c r="K1563" s="31"/>
      <c r="L1563" s="31"/>
      <c r="M1563" s="31"/>
      <c r="N1563" s="31"/>
      <c r="O1563" s="31"/>
      <c r="P1563" s="31"/>
      <c r="Q1563" s="31"/>
      <c r="R1563" s="31"/>
      <c r="S1563" s="31"/>
      <c r="T1563" s="31"/>
      <c r="U1563" s="31"/>
      <c r="V1563" s="31"/>
    </row>
    <row r="1564" spans="6:22" x14ac:dyDescent="0.25">
      <c r="F1564" s="31"/>
      <c r="G1564" s="31"/>
      <c r="H1564" s="31"/>
      <c r="I1564" s="31"/>
      <c r="J1564" s="31"/>
      <c r="K1564" s="31"/>
      <c r="L1564" s="31"/>
      <c r="M1564" s="31"/>
      <c r="N1564" s="31"/>
      <c r="O1564" s="31"/>
      <c r="P1564" s="31"/>
      <c r="Q1564" s="31"/>
      <c r="R1564" s="31"/>
      <c r="S1564" s="31"/>
      <c r="T1564" s="31"/>
      <c r="U1564" s="31"/>
      <c r="V1564" s="31"/>
    </row>
    <row r="1565" spans="6:22" x14ac:dyDescent="0.25">
      <c r="F1565" s="31"/>
      <c r="G1565" s="31"/>
      <c r="H1565" s="31"/>
      <c r="I1565" s="31"/>
      <c r="J1565" s="31"/>
      <c r="K1565" s="31"/>
      <c r="L1565" s="31"/>
      <c r="M1565" s="31"/>
      <c r="N1565" s="31"/>
      <c r="O1565" s="31"/>
      <c r="P1565" s="31"/>
      <c r="Q1565" s="31"/>
      <c r="R1565" s="31"/>
      <c r="S1565" s="31"/>
      <c r="T1565" s="31"/>
      <c r="U1565" s="31"/>
      <c r="V1565" s="31"/>
    </row>
    <row r="1566" spans="6:22" x14ac:dyDescent="0.25">
      <c r="F1566" s="31"/>
      <c r="G1566" s="31"/>
      <c r="H1566" s="31"/>
      <c r="I1566" s="31"/>
      <c r="J1566" s="31"/>
      <c r="K1566" s="31"/>
      <c r="L1566" s="31"/>
      <c r="M1566" s="31"/>
      <c r="N1566" s="31"/>
      <c r="O1566" s="31"/>
      <c r="P1566" s="31"/>
      <c r="Q1566" s="31"/>
      <c r="R1566" s="31"/>
      <c r="S1566" s="31"/>
      <c r="T1566" s="31"/>
      <c r="U1566" s="31"/>
      <c r="V1566" s="31"/>
    </row>
    <row r="1567" spans="6:22" x14ac:dyDescent="0.25">
      <c r="F1567" s="31"/>
      <c r="G1567" s="31"/>
      <c r="H1567" s="31"/>
      <c r="I1567" s="31"/>
      <c r="J1567" s="31"/>
      <c r="K1567" s="31"/>
      <c r="L1567" s="31"/>
      <c r="M1567" s="31"/>
      <c r="N1567" s="31"/>
      <c r="O1567" s="31"/>
      <c r="P1567" s="31"/>
      <c r="Q1567" s="31"/>
      <c r="R1567" s="31"/>
      <c r="S1567" s="31"/>
      <c r="T1567" s="31"/>
      <c r="U1567" s="31"/>
      <c r="V1567" s="31"/>
    </row>
    <row r="1568" spans="6:22" x14ac:dyDescent="0.25">
      <c r="F1568" s="31"/>
      <c r="G1568" s="31"/>
      <c r="H1568" s="31"/>
      <c r="I1568" s="31"/>
      <c r="J1568" s="31"/>
      <c r="K1568" s="31"/>
      <c r="L1568" s="31"/>
      <c r="M1568" s="31"/>
      <c r="N1568" s="31"/>
      <c r="O1568" s="31"/>
      <c r="P1568" s="31"/>
      <c r="Q1568" s="31"/>
      <c r="R1568" s="31"/>
      <c r="S1568" s="31"/>
      <c r="T1568" s="31"/>
      <c r="U1568" s="31"/>
      <c r="V1568" s="31"/>
    </row>
    <row r="1569" spans="6:22" x14ac:dyDescent="0.25">
      <c r="F1569" s="31"/>
      <c r="G1569" s="31"/>
      <c r="H1569" s="31"/>
      <c r="I1569" s="31"/>
      <c r="J1569" s="31"/>
      <c r="K1569" s="31"/>
      <c r="L1569" s="31"/>
      <c r="M1569" s="31"/>
      <c r="N1569" s="31"/>
      <c r="O1569" s="31"/>
      <c r="P1569" s="31"/>
      <c r="Q1569" s="31"/>
      <c r="R1569" s="31"/>
      <c r="S1569" s="31"/>
      <c r="T1569" s="31"/>
      <c r="U1569" s="31"/>
      <c r="V1569" s="31"/>
    </row>
    <row r="1570" spans="6:22" x14ac:dyDescent="0.25">
      <c r="F1570" s="31"/>
      <c r="G1570" s="31"/>
      <c r="H1570" s="31"/>
      <c r="I1570" s="31"/>
      <c r="J1570" s="31"/>
      <c r="K1570" s="31"/>
      <c r="L1570" s="31"/>
      <c r="M1570" s="31"/>
      <c r="N1570" s="31"/>
      <c r="O1570" s="31"/>
      <c r="P1570" s="31"/>
      <c r="Q1570" s="31"/>
      <c r="R1570" s="31"/>
      <c r="S1570" s="31"/>
      <c r="T1570" s="31"/>
      <c r="U1570" s="31"/>
      <c r="V1570" s="31"/>
    </row>
    <row r="1571" spans="6:22" x14ac:dyDescent="0.25">
      <c r="F1571" s="31"/>
      <c r="G1571" s="31"/>
      <c r="H1571" s="31"/>
      <c r="I1571" s="31"/>
      <c r="J1571" s="31"/>
      <c r="K1571" s="31"/>
      <c r="L1571" s="31"/>
      <c r="M1571" s="31"/>
      <c r="N1571" s="31"/>
      <c r="O1571" s="31"/>
      <c r="P1571" s="31"/>
      <c r="Q1571" s="31"/>
      <c r="R1571" s="31"/>
      <c r="S1571" s="31"/>
      <c r="T1571" s="31"/>
      <c r="U1571" s="31"/>
      <c r="V1571" s="31"/>
    </row>
    <row r="1572" spans="6:22" x14ac:dyDescent="0.25">
      <c r="F1572" s="31"/>
      <c r="G1572" s="31"/>
      <c r="H1572" s="31"/>
      <c r="I1572" s="31"/>
      <c r="J1572" s="31"/>
      <c r="K1572" s="31"/>
      <c r="L1572" s="31"/>
      <c r="M1572" s="31"/>
      <c r="N1572" s="31"/>
      <c r="O1572" s="31"/>
      <c r="P1572" s="31"/>
      <c r="Q1572" s="31"/>
      <c r="R1572" s="31"/>
      <c r="S1572" s="31"/>
      <c r="T1572" s="31"/>
      <c r="U1572" s="31"/>
      <c r="V1572" s="31"/>
    </row>
    <row r="1573" spans="6:22" x14ac:dyDescent="0.25">
      <c r="F1573" s="31"/>
      <c r="G1573" s="31"/>
      <c r="H1573" s="31"/>
      <c r="I1573" s="31"/>
      <c r="J1573" s="31"/>
      <c r="K1573" s="31"/>
      <c r="L1573" s="31"/>
      <c r="M1573" s="31"/>
      <c r="N1573" s="31"/>
      <c r="O1573" s="31"/>
      <c r="P1573" s="31"/>
      <c r="Q1573" s="31"/>
      <c r="R1573" s="31"/>
      <c r="S1573" s="31"/>
      <c r="T1573" s="31"/>
      <c r="U1573" s="31"/>
      <c r="V1573" s="31"/>
    </row>
    <row r="1574" spans="6:22" x14ac:dyDescent="0.25">
      <c r="F1574" s="31"/>
      <c r="G1574" s="31"/>
      <c r="H1574" s="31"/>
      <c r="I1574" s="31"/>
      <c r="J1574" s="31"/>
      <c r="K1574" s="31"/>
      <c r="L1574" s="31"/>
      <c r="M1574" s="31"/>
      <c r="N1574" s="31"/>
      <c r="O1574" s="31"/>
      <c r="P1574" s="31"/>
      <c r="Q1574" s="31"/>
      <c r="R1574" s="31"/>
      <c r="S1574" s="31"/>
      <c r="T1574" s="31"/>
      <c r="U1574" s="31"/>
      <c r="V1574" s="31"/>
    </row>
    <row r="1575" spans="6:22" x14ac:dyDescent="0.25">
      <c r="F1575" s="31"/>
      <c r="G1575" s="31"/>
      <c r="H1575" s="31"/>
      <c r="I1575" s="31"/>
      <c r="J1575" s="31"/>
      <c r="K1575" s="31"/>
      <c r="L1575" s="31"/>
      <c r="M1575" s="31"/>
      <c r="N1575" s="31"/>
      <c r="O1575" s="31"/>
      <c r="P1575" s="31"/>
      <c r="Q1575" s="31"/>
      <c r="R1575" s="31"/>
      <c r="S1575" s="31"/>
      <c r="T1575" s="31"/>
      <c r="U1575" s="31"/>
      <c r="V1575" s="31"/>
    </row>
    <row r="1576" spans="6:22" x14ac:dyDescent="0.25">
      <c r="F1576" s="31"/>
      <c r="G1576" s="31"/>
      <c r="H1576" s="31"/>
      <c r="I1576" s="31"/>
      <c r="J1576" s="31"/>
      <c r="K1576" s="31"/>
      <c r="L1576" s="31"/>
      <c r="M1576" s="31"/>
      <c r="N1576" s="31"/>
      <c r="O1576" s="31"/>
      <c r="P1576" s="31"/>
      <c r="Q1576" s="31"/>
      <c r="R1576" s="31"/>
      <c r="S1576" s="31"/>
      <c r="T1576" s="31"/>
      <c r="U1576" s="31"/>
      <c r="V1576" s="31"/>
    </row>
    <row r="1577" spans="6:22" x14ac:dyDescent="0.25">
      <c r="F1577" s="31"/>
      <c r="G1577" s="31"/>
      <c r="H1577" s="31"/>
      <c r="I1577" s="31"/>
      <c r="J1577" s="31"/>
      <c r="K1577" s="31"/>
      <c r="L1577" s="31"/>
      <c r="M1577" s="31"/>
      <c r="N1577" s="31"/>
      <c r="O1577" s="31"/>
      <c r="P1577" s="31"/>
      <c r="Q1577" s="31"/>
      <c r="R1577" s="31"/>
      <c r="S1577" s="31"/>
      <c r="T1577" s="31"/>
      <c r="U1577" s="31"/>
      <c r="V1577" s="31"/>
    </row>
    <row r="1578" spans="6:22" x14ac:dyDescent="0.25">
      <c r="F1578" s="31"/>
      <c r="G1578" s="31"/>
      <c r="H1578" s="31"/>
      <c r="I1578" s="31"/>
      <c r="J1578" s="31"/>
      <c r="K1578" s="31"/>
      <c r="L1578" s="31"/>
      <c r="M1578" s="31"/>
      <c r="N1578" s="31"/>
      <c r="O1578" s="31"/>
      <c r="P1578" s="31"/>
      <c r="Q1578" s="31"/>
      <c r="R1578" s="31"/>
      <c r="S1578" s="31"/>
      <c r="T1578" s="31"/>
      <c r="U1578" s="31"/>
      <c r="V1578" s="31"/>
    </row>
    <row r="1579" spans="6:22" x14ac:dyDescent="0.25">
      <c r="F1579" s="31"/>
      <c r="G1579" s="31"/>
      <c r="H1579" s="31"/>
      <c r="I1579" s="31"/>
      <c r="J1579" s="31"/>
      <c r="K1579" s="31"/>
      <c r="L1579" s="31"/>
      <c r="M1579" s="31"/>
      <c r="N1579" s="31"/>
      <c r="O1579" s="31"/>
      <c r="P1579" s="31"/>
      <c r="Q1579" s="31"/>
      <c r="R1579" s="31"/>
      <c r="S1579" s="31"/>
      <c r="T1579" s="31"/>
      <c r="U1579" s="31"/>
      <c r="V1579" s="31"/>
    </row>
    <row r="1580" spans="6:22" x14ac:dyDescent="0.25">
      <c r="F1580" s="31"/>
      <c r="G1580" s="31"/>
      <c r="H1580" s="31"/>
      <c r="I1580" s="31"/>
      <c r="J1580" s="31"/>
      <c r="K1580" s="31"/>
      <c r="L1580" s="31"/>
      <c r="M1580" s="31"/>
      <c r="N1580" s="31"/>
      <c r="O1580" s="31"/>
      <c r="P1580" s="31"/>
      <c r="Q1580" s="31"/>
      <c r="R1580" s="31"/>
      <c r="S1580" s="31"/>
      <c r="T1580" s="31"/>
      <c r="U1580" s="31"/>
      <c r="V1580" s="31"/>
    </row>
    <row r="1581" spans="6:22" x14ac:dyDescent="0.25">
      <c r="F1581" s="31"/>
      <c r="G1581" s="31"/>
      <c r="H1581" s="31"/>
      <c r="I1581" s="31"/>
      <c r="J1581" s="31"/>
      <c r="K1581" s="31"/>
      <c r="L1581" s="31"/>
      <c r="M1581" s="31"/>
      <c r="N1581" s="31"/>
      <c r="O1581" s="31"/>
      <c r="P1581" s="31"/>
      <c r="Q1581" s="31"/>
      <c r="R1581" s="31"/>
      <c r="S1581" s="31"/>
      <c r="T1581" s="31"/>
      <c r="U1581" s="31"/>
      <c r="V1581" s="31"/>
    </row>
    <row r="1582" spans="6:22" x14ac:dyDescent="0.25">
      <c r="F1582" s="31"/>
      <c r="G1582" s="31"/>
      <c r="H1582" s="31"/>
      <c r="I1582" s="31"/>
      <c r="J1582" s="31"/>
      <c r="K1582" s="31"/>
      <c r="L1582" s="31"/>
      <c r="M1582" s="31"/>
      <c r="N1582" s="31"/>
      <c r="O1582" s="31"/>
      <c r="P1582" s="31"/>
      <c r="Q1582" s="31"/>
      <c r="R1582" s="31"/>
      <c r="S1582" s="31"/>
      <c r="T1582" s="31"/>
      <c r="U1582" s="31"/>
      <c r="V1582" s="31"/>
    </row>
    <row r="1583" spans="6:22" x14ac:dyDescent="0.25">
      <c r="F1583" s="31"/>
      <c r="G1583" s="31"/>
      <c r="H1583" s="31"/>
      <c r="I1583" s="31"/>
      <c r="J1583" s="31"/>
      <c r="K1583" s="31"/>
      <c r="L1583" s="31"/>
      <c r="M1583" s="31"/>
      <c r="N1583" s="31"/>
      <c r="O1583" s="31"/>
      <c r="P1583" s="31"/>
      <c r="Q1583" s="31"/>
      <c r="R1583" s="31"/>
      <c r="S1583" s="31"/>
      <c r="T1583" s="31"/>
      <c r="U1583" s="31"/>
      <c r="V1583" s="31"/>
    </row>
    <row r="1584" spans="6:22" x14ac:dyDescent="0.25">
      <c r="F1584" s="31"/>
      <c r="G1584" s="31"/>
      <c r="H1584" s="31"/>
      <c r="I1584" s="31"/>
      <c r="J1584" s="31"/>
      <c r="K1584" s="31"/>
      <c r="L1584" s="31"/>
      <c r="M1584" s="31"/>
      <c r="N1584" s="31"/>
      <c r="O1584" s="31"/>
      <c r="P1584" s="31"/>
      <c r="Q1584" s="31"/>
      <c r="R1584" s="31"/>
      <c r="S1584" s="31"/>
      <c r="T1584" s="31"/>
      <c r="U1584" s="31"/>
      <c r="V1584" s="31"/>
    </row>
    <row r="1585" spans="6:22" x14ac:dyDescent="0.25">
      <c r="F1585" s="31"/>
      <c r="G1585" s="31"/>
      <c r="H1585" s="31"/>
      <c r="I1585" s="31"/>
      <c r="J1585" s="31"/>
      <c r="K1585" s="31"/>
      <c r="L1585" s="31"/>
      <c r="M1585" s="31"/>
      <c r="N1585" s="31"/>
      <c r="O1585" s="31"/>
      <c r="P1585" s="31"/>
      <c r="Q1585" s="31"/>
      <c r="R1585" s="31"/>
      <c r="S1585" s="31"/>
      <c r="T1585" s="31"/>
      <c r="U1585" s="31"/>
      <c r="V1585" s="31"/>
    </row>
    <row r="1586" spans="6:22" x14ac:dyDescent="0.25">
      <c r="F1586" s="31"/>
      <c r="G1586" s="31"/>
      <c r="H1586" s="31"/>
      <c r="I1586" s="31"/>
      <c r="J1586" s="31"/>
      <c r="K1586" s="31"/>
      <c r="L1586" s="31"/>
      <c r="M1586" s="31"/>
      <c r="N1586" s="31"/>
      <c r="O1586" s="31"/>
      <c r="P1586" s="31"/>
      <c r="Q1586" s="31"/>
      <c r="R1586" s="31"/>
      <c r="S1586" s="31"/>
      <c r="T1586" s="31"/>
      <c r="U1586" s="31"/>
      <c r="V1586" s="31"/>
    </row>
    <row r="1587" spans="6:22" x14ac:dyDescent="0.25">
      <c r="F1587" s="31"/>
      <c r="G1587" s="31"/>
      <c r="H1587" s="31"/>
      <c r="I1587" s="31"/>
      <c r="J1587" s="31"/>
      <c r="K1587" s="31"/>
      <c r="L1587" s="31"/>
      <c r="M1587" s="31"/>
      <c r="N1587" s="31"/>
      <c r="O1587" s="31"/>
      <c r="P1587" s="31"/>
      <c r="Q1587" s="31"/>
      <c r="R1587" s="31"/>
      <c r="S1587" s="31"/>
      <c r="T1587" s="31"/>
      <c r="U1587" s="31"/>
      <c r="V1587" s="31"/>
    </row>
    <row r="1588" spans="6:22" x14ac:dyDescent="0.25">
      <c r="F1588" s="31"/>
      <c r="G1588" s="31"/>
      <c r="H1588" s="31"/>
      <c r="I1588" s="31"/>
      <c r="J1588" s="31"/>
      <c r="K1588" s="31"/>
      <c r="L1588" s="31"/>
      <c r="M1588" s="31"/>
      <c r="N1588" s="31"/>
      <c r="O1588" s="31"/>
      <c r="P1588" s="31"/>
      <c r="Q1588" s="31"/>
      <c r="R1588" s="31"/>
      <c r="S1588" s="31"/>
      <c r="T1588" s="31"/>
      <c r="U1588" s="31"/>
      <c r="V1588" s="31"/>
    </row>
    <row r="1589" spans="6:22" x14ac:dyDescent="0.25">
      <c r="F1589" s="31"/>
      <c r="G1589" s="31"/>
      <c r="H1589" s="31"/>
      <c r="I1589" s="31"/>
      <c r="J1589" s="31"/>
      <c r="K1589" s="31"/>
      <c r="L1589" s="31"/>
      <c r="M1589" s="31"/>
      <c r="N1589" s="31"/>
      <c r="O1589" s="31"/>
      <c r="P1589" s="31"/>
      <c r="Q1589" s="31"/>
      <c r="R1589" s="31"/>
      <c r="S1589" s="31"/>
      <c r="T1589" s="31"/>
      <c r="U1589" s="31"/>
      <c r="V1589" s="31"/>
    </row>
    <row r="1590" spans="6:22" x14ac:dyDescent="0.25">
      <c r="F1590" s="31"/>
      <c r="G1590" s="31"/>
      <c r="H1590" s="31"/>
      <c r="I1590" s="31"/>
      <c r="J1590" s="31"/>
      <c r="K1590" s="31"/>
      <c r="L1590" s="31"/>
      <c r="M1590" s="31"/>
      <c r="N1590" s="31"/>
      <c r="O1590" s="31"/>
      <c r="P1590" s="31"/>
      <c r="Q1590" s="31"/>
      <c r="R1590" s="31"/>
      <c r="S1590" s="31"/>
      <c r="T1590" s="31"/>
      <c r="U1590" s="31"/>
      <c r="V1590" s="31"/>
    </row>
    <row r="1591" spans="6:22" x14ac:dyDescent="0.25">
      <c r="F1591" s="31"/>
      <c r="G1591" s="31"/>
      <c r="H1591" s="31"/>
      <c r="I1591" s="31"/>
      <c r="J1591" s="31"/>
      <c r="K1591" s="31"/>
      <c r="L1591" s="31"/>
      <c r="M1591" s="31"/>
      <c r="N1591" s="31"/>
      <c r="O1591" s="31"/>
      <c r="P1591" s="31"/>
      <c r="Q1591" s="31"/>
      <c r="R1591" s="31"/>
      <c r="S1591" s="31"/>
      <c r="T1591" s="31"/>
      <c r="U1591" s="31"/>
      <c r="V1591" s="31"/>
    </row>
    <row r="1592" spans="6:22" x14ac:dyDescent="0.25">
      <c r="F1592" s="31"/>
      <c r="G1592" s="31"/>
      <c r="H1592" s="31"/>
      <c r="I1592" s="31"/>
      <c r="J1592" s="31"/>
      <c r="K1592" s="31"/>
      <c r="L1592" s="31"/>
      <c r="M1592" s="31"/>
      <c r="N1592" s="31"/>
      <c r="O1592" s="31"/>
      <c r="P1592" s="31"/>
      <c r="Q1592" s="31"/>
      <c r="R1592" s="31"/>
      <c r="S1592" s="31"/>
      <c r="T1592" s="31"/>
      <c r="U1592" s="31"/>
      <c r="V1592" s="31"/>
    </row>
    <row r="1593" spans="6:22" x14ac:dyDescent="0.25">
      <c r="F1593" s="31"/>
      <c r="G1593" s="31"/>
      <c r="H1593" s="31"/>
      <c r="I1593" s="31"/>
      <c r="J1593" s="31"/>
      <c r="K1593" s="31"/>
      <c r="L1593" s="31"/>
      <c r="M1593" s="31"/>
      <c r="N1593" s="31"/>
      <c r="O1593" s="31"/>
      <c r="P1593" s="31"/>
      <c r="Q1593" s="31"/>
      <c r="R1593" s="31"/>
      <c r="S1593" s="31"/>
      <c r="T1593" s="31"/>
      <c r="U1593" s="31"/>
      <c r="V1593" s="31"/>
    </row>
    <row r="1594" spans="6:22" x14ac:dyDescent="0.25">
      <c r="F1594" s="31"/>
      <c r="G1594" s="31"/>
      <c r="H1594" s="31"/>
      <c r="I1594" s="31"/>
      <c r="J1594" s="31"/>
      <c r="K1594" s="31"/>
      <c r="L1594" s="31"/>
      <c r="M1594" s="31"/>
      <c r="N1594" s="31"/>
      <c r="O1594" s="31"/>
      <c r="P1594" s="31"/>
      <c r="Q1594" s="31"/>
      <c r="R1594" s="31"/>
      <c r="S1594" s="31"/>
      <c r="T1594" s="31"/>
      <c r="U1594" s="31"/>
      <c r="V1594" s="31"/>
    </row>
    <row r="1595" spans="6:22" x14ac:dyDescent="0.25">
      <c r="F1595" s="31"/>
      <c r="G1595" s="31"/>
      <c r="H1595" s="31"/>
      <c r="I1595" s="31"/>
      <c r="J1595" s="31"/>
      <c r="K1595" s="31"/>
      <c r="L1595" s="31"/>
      <c r="M1595" s="31"/>
      <c r="N1595" s="31"/>
      <c r="O1595" s="31"/>
      <c r="P1595" s="31"/>
      <c r="Q1595" s="31"/>
      <c r="R1595" s="31"/>
      <c r="S1595" s="31"/>
      <c r="T1595" s="31"/>
      <c r="U1595" s="31"/>
      <c r="V1595" s="31"/>
    </row>
    <row r="1596" spans="6:22" x14ac:dyDescent="0.25">
      <c r="F1596" s="31"/>
      <c r="G1596" s="31"/>
      <c r="H1596" s="31"/>
      <c r="I1596" s="31"/>
      <c r="J1596" s="31"/>
      <c r="K1596" s="31"/>
      <c r="L1596" s="31"/>
      <c r="M1596" s="31"/>
      <c r="N1596" s="31"/>
      <c r="O1596" s="31"/>
      <c r="P1596" s="31"/>
      <c r="Q1596" s="31"/>
      <c r="R1596" s="31"/>
      <c r="S1596" s="31"/>
      <c r="T1596" s="31"/>
      <c r="U1596" s="31"/>
      <c r="V1596" s="31"/>
    </row>
    <row r="1597" spans="6:22" x14ac:dyDescent="0.25">
      <c r="F1597" s="31"/>
      <c r="G1597" s="31"/>
      <c r="H1597" s="31"/>
      <c r="I1597" s="31"/>
      <c r="J1597" s="31"/>
      <c r="K1597" s="31"/>
      <c r="L1597" s="31"/>
      <c r="M1597" s="31"/>
      <c r="N1597" s="31"/>
      <c r="O1597" s="31"/>
      <c r="P1597" s="31"/>
      <c r="Q1597" s="31"/>
      <c r="R1597" s="31"/>
      <c r="S1597" s="31"/>
      <c r="T1597" s="31"/>
      <c r="U1597" s="31"/>
      <c r="V1597" s="31"/>
    </row>
    <row r="1598" spans="6:22" x14ac:dyDescent="0.25">
      <c r="F1598" s="31"/>
      <c r="G1598" s="31"/>
      <c r="H1598" s="31"/>
      <c r="I1598" s="31"/>
      <c r="J1598" s="31"/>
      <c r="K1598" s="31"/>
      <c r="L1598" s="31"/>
      <c r="M1598" s="31"/>
      <c r="N1598" s="31"/>
      <c r="O1598" s="31"/>
      <c r="P1598" s="31"/>
      <c r="Q1598" s="31"/>
      <c r="R1598" s="31"/>
      <c r="S1598" s="31"/>
      <c r="T1598" s="31"/>
      <c r="U1598" s="31"/>
      <c r="V1598" s="31"/>
    </row>
    <row r="1599" spans="6:22" x14ac:dyDescent="0.25">
      <c r="F1599" s="31"/>
      <c r="G1599" s="31"/>
      <c r="H1599" s="31"/>
      <c r="I1599" s="31"/>
      <c r="J1599" s="31"/>
      <c r="K1599" s="31"/>
      <c r="L1599" s="31"/>
      <c r="M1599" s="31"/>
      <c r="N1599" s="31"/>
      <c r="O1599" s="31"/>
      <c r="P1599" s="31"/>
      <c r="Q1599" s="31"/>
      <c r="R1599" s="31"/>
      <c r="S1599" s="31"/>
      <c r="T1599" s="31"/>
      <c r="U1599" s="31"/>
      <c r="V1599" s="31"/>
    </row>
    <row r="1600" spans="6:22" x14ac:dyDescent="0.25">
      <c r="F1600" s="31"/>
      <c r="G1600" s="31"/>
      <c r="H1600" s="31"/>
      <c r="I1600" s="31"/>
      <c r="J1600" s="31"/>
      <c r="K1600" s="31"/>
      <c r="L1600" s="31"/>
      <c r="M1600" s="31"/>
      <c r="N1600" s="31"/>
      <c r="O1600" s="31"/>
      <c r="P1600" s="31"/>
      <c r="Q1600" s="31"/>
      <c r="R1600" s="31"/>
      <c r="S1600" s="31"/>
      <c r="T1600" s="31"/>
      <c r="U1600" s="31"/>
      <c r="V1600" s="31"/>
    </row>
    <row r="1601" spans="6:22" x14ac:dyDescent="0.25">
      <c r="F1601" s="31"/>
      <c r="G1601" s="31"/>
      <c r="H1601" s="31"/>
      <c r="I1601" s="31"/>
      <c r="J1601" s="31"/>
      <c r="K1601" s="31"/>
      <c r="L1601" s="31"/>
      <c r="M1601" s="31"/>
      <c r="N1601" s="31"/>
      <c r="O1601" s="31"/>
      <c r="P1601" s="31"/>
      <c r="Q1601" s="31"/>
      <c r="R1601" s="31"/>
      <c r="S1601" s="31"/>
      <c r="T1601" s="31"/>
      <c r="U1601" s="31"/>
      <c r="V1601" s="31"/>
    </row>
    <row r="1602" spans="6:22" x14ac:dyDescent="0.25">
      <c r="F1602" s="31"/>
      <c r="G1602" s="31"/>
      <c r="H1602" s="31"/>
      <c r="I1602" s="31"/>
      <c r="J1602" s="31"/>
      <c r="K1602" s="31"/>
      <c r="L1602" s="31"/>
      <c r="M1602" s="31"/>
      <c r="N1602" s="31"/>
      <c r="O1602" s="31"/>
      <c r="P1602" s="31"/>
      <c r="Q1602" s="31"/>
      <c r="R1602" s="31"/>
      <c r="S1602" s="31"/>
      <c r="T1602" s="31"/>
      <c r="U1602" s="31"/>
      <c r="V1602" s="31"/>
    </row>
    <row r="1603" spans="6:22" x14ac:dyDescent="0.25">
      <c r="F1603" s="31"/>
      <c r="G1603" s="31"/>
      <c r="H1603" s="31"/>
      <c r="I1603" s="31"/>
      <c r="J1603" s="31"/>
      <c r="K1603" s="31"/>
      <c r="L1603" s="31"/>
      <c r="M1603" s="31"/>
      <c r="N1603" s="31"/>
      <c r="O1603" s="31"/>
      <c r="P1603" s="31"/>
      <c r="Q1603" s="31"/>
      <c r="R1603" s="31"/>
      <c r="S1603" s="31"/>
      <c r="T1603" s="31"/>
      <c r="U1603" s="31"/>
      <c r="V1603" s="31"/>
    </row>
    <row r="1604" spans="6:22" x14ac:dyDescent="0.25">
      <c r="F1604" s="31"/>
      <c r="G1604" s="31"/>
      <c r="H1604" s="31"/>
      <c r="I1604" s="31"/>
      <c r="J1604" s="31"/>
      <c r="K1604" s="31"/>
      <c r="L1604" s="31"/>
      <c r="M1604" s="31"/>
      <c r="N1604" s="31"/>
      <c r="O1604" s="31"/>
      <c r="P1604" s="31"/>
      <c r="Q1604" s="31"/>
      <c r="R1604" s="31"/>
      <c r="S1604" s="31"/>
      <c r="T1604" s="31"/>
      <c r="U1604" s="31"/>
      <c r="V1604" s="31"/>
    </row>
    <row r="1605" spans="6:22" x14ac:dyDescent="0.25">
      <c r="F1605" s="31"/>
      <c r="G1605" s="31"/>
      <c r="H1605" s="31"/>
      <c r="I1605" s="31"/>
      <c r="J1605" s="31"/>
      <c r="K1605" s="31"/>
      <c r="L1605" s="31"/>
      <c r="M1605" s="31"/>
      <c r="N1605" s="31"/>
      <c r="O1605" s="31"/>
      <c r="P1605" s="31"/>
      <c r="Q1605" s="31"/>
      <c r="R1605" s="31"/>
      <c r="S1605" s="31"/>
      <c r="T1605" s="31"/>
      <c r="U1605" s="31"/>
      <c r="V1605" s="31"/>
    </row>
    <row r="1606" spans="6:22" x14ac:dyDescent="0.25">
      <c r="F1606" s="31"/>
      <c r="G1606" s="31"/>
      <c r="H1606" s="31"/>
      <c r="I1606" s="31"/>
      <c r="J1606" s="31"/>
      <c r="K1606" s="31"/>
      <c r="L1606" s="31"/>
      <c r="M1606" s="31"/>
      <c r="N1606" s="31"/>
      <c r="O1606" s="31"/>
      <c r="P1606" s="31"/>
      <c r="Q1606" s="31"/>
      <c r="R1606" s="31"/>
      <c r="S1606" s="31"/>
      <c r="T1606" s="31"/>
      <c r="U1606" s="31"/>
      <c r="V1606" s="31"/>
    </row>
    <row r="1607" spans="6:22" x14ac:dyDescent="0.25">
      <c r="F1607" s="31"/>
      <c r="G1607" s="31"/>
      <c r="H1607" s="31"/>
      <c r="I1607" s="31"/>
      <c r="J1607" s="31"/>
      <c r="K1607" s="31"/>
      <c r="L1607" s="31"/>
      <c r="M1607" s="31"/>
      <c r="N1607" s="31"/>
      <c r="O1607" s="31"/>
      <c r="P1607" s="31"/>
      <c r="Q1607" s="31"/>
      <c r="R1607" s="31"/>
      <c r="S1607" s="31"/>
      <c r="T1607" s="31"/>
      <c r="U1607" s="31"/>
      <c r="V1607" s="31"/>
    </row>
    <row r="1608" spans="6:22" x14ac:dyDescent="0.25">
      <c r="F1608" s="31"/>
      <c r="G1608" s="31"/>
      <c r="H1608" s="31"/>
      <c r="I1608" s="31"/>
      <c r="J1608" s="31"/>
      <c r="K1608" s="31"/>
      <c r="L1608" s="31"/>
      <c r="M1608" s="31"/>
      <c r="N1608" s="31"/>
      <c r="O1608" s="31"/>
      <c r="P1608" s="31"/>
      <c r="Q1608" s="31"/>
      <c r="R1608" s="31"/>
      <c r="S1608" s="31"/>
      <c r="T1608" s="31"/>
      <c r="U1608" s="31"/>
      <c r="V1608" s="31"/>
    </row>
    <row r="1609" spans="6:22" x14ac:dyDescent="0.25">
      <c r="F1609" s="31"/>
      <c r="G1609" s="31"/>
      <c r="H1609" s="31"/>
      <c r="I1609" s="31"/>
      <c r="J1609" s="31"/>
      <c r="K1609" s="31"/>
      <c r="L1609" s="31"/>
      <c r="M1609" s="31"/>
      <c r="N1609" s="31"/>
      <c r="O1609" s="31"/>
      <c r="P1609" s="31"/>
      <c r="Q1609" s="31"/>
      <c r="R1609" s="31"/>
      <c r="S1609" s="31"/>
      <c r="T1609" s="31"/>
      <c r="U1609" s="31"/>
      <c r="V1609" s="31"/>
    </row>
    <row r="1610" spans="6:22" x14ac:dyDescent="0.25">
      <c r="F1610" s="31"/>
      <c r="G1610" s="31"/>
      <c r="H1610" s="31"/>
      <c r="I1610" s="31"/>
      <c r="J1610" s="31"/>
      <c r="K1610" s="31"/>
      <c r="L1610" s="31"/>
      <c r="M1610" s="31"/>
      <c r="N1610" s="31"/>
      <c r="O1610" s="31"/>
      <c r="P1610" s="31"/>
      <c r="Q1610" s="31"/>
      <c r="R1610" s="31"/>
      <c r="S1610" s="31"/>
      <c r="T1610" s="31"/>
      <c r="U1610" s="31"/>
      <c r="V1610" s="31"/>
    </row>
    <row r="1611" spans="6:22" x14ac:dyDescent="0.25">
      <c r="F1611" s="31"/>
      <c r="G1611" s="31"/>
      <c r="H1611" s="31"/>
      <c r="I1611" s="31"/>
      <c r="J1611" s="31"/>
      <c r="K1611" s="31"/>
      <c r="L1611" s="31"/>
      <c r="M1611" s="31"/>
      <c r="N1611" s="31"/>
      <c r="O1611" s="31"/>
      <c r="P1611" s="31"/>
      <c r="Q1611" s="31"/>
      <c r="R1611" s="31"/>
      <c r="S1611" s="31"/>
      <c r="T1611" s="31"/>
      <c r="U1611" s="31"/>
      <c r="V1611" s="31"/>
    </row>
    <row r="1612" spans="6:22" x14ac:dyDescent="0.25">
      <c r="F1612" s="31"/>
      <c r="G1612" s="31"/>
      <c r="H1612" s="31"/>
      <c r="I1612" s="31"/>
      <c r="J1612" s="31"/>
      <c r="K1612" s="31"/>
      <c r="L1612" s="31"/>
      <c r="M1612" s="31"/>
      <c r="N1612" s="31"/>
      <c r="O1612" s="31"/>
      <c r="P1612" s="31"/>
      <c r="Q1612" s="31"/>
      <c r="R1612" s="31"/>
      <c r="S1612" s="31"/>
      <c r="T1612" s="31"/>
      <c r="U1612" s="31"/>
      <c r="V1612" s="31"/>
    </row>
    <row r="1613" spans="6:22" x14ac:dyDescent="0.25">
      <c r="F1613" s="31"/>
      <c r="G1613" s="31"/>
      <c r="H1613" s="31"/>
      <c r="I1613" s="31"/>
      <c r="J1613" s="31"/>
      <c r="K1613" s="31"/>
      <c r="L1613" s="31"/>
      <c r="M1613" s="31"/>
      <c r="N1613" s="31"/>
      <c r="O1613" s="31"/>
      <c r="P1613" s="31"/>
      <c r="Q1613" s="31"/>
      <c r="R1613" s="31"/>
      <c r="S1613" s="31"/>
      <c r="T1613" s="31"/>
      <c r="U1613" s="31"/>
      <c r="V1613" s="31"/>
    </row>
    <row r="1614" spans="6:22" x14ac:dyDescent="0.25">
      <c r="F1614" s="31"/>
      <c r="G1614" s="31"/>
      <c r="H1614" s="31"/>
      <c r="I1614" s="31"/>
      <c r="J1614" s="31"/>
      <c r="K1614" s="31"/>
      <c r="L1614" s="31"/>
      <c r="M1614" s="31"/>
      <c r="N1614" s="31"/>
      <c r="O1614" s="31"/>
      <c r="P1614" s="31"/>
      <c r="Q1614" s="31"/>
      <c r="R1614" s="31"/>
      <c r="S1614" s="31"/>
      <c r="T1614" s="31"/>
      <c r="U1614" s="31"/>
      <c r="V1614" s="31"/>
    </row>
    <row r="1615" spans="6:22" x14ac:dyDescent="0.25">
      <c r="F1615" s="31"/>
      <c r="G1615" s="31"/>
      <c r="H1615" s="31"/>
      <c r="I1615" s="31"/>
      <c r="J1615" s="31"/>
      <c r="K1615" s="31"/>
      <c r="L1615" s="31"/>
      <c r="M1615" s="31"/>
      <c r="N1615" s="31"/>
      <c r="O1615" s="31"/>
      <c r="P1615" s="31"/>
      <c r="Q1615" s="31"/>
      <c r="R1615" s="31"/>
      <c r="S1615" s="31"/>
      <c r="T1615" s="31"/>
      <c r="U1615" s="31"/>
      <c r="V1615" s="31"/>
    </row>
    <row r="1616" spans="6:22" x14ac:dyDescent="0.25">
      <c r="F1616" s="31"/>
      <c r="G1616" s="31"/>
      <c r="H1616" s="31"/>
      <c r="I1616" s="31"/>
      <c r="J1616" s="31"/>
      <c r="K1616" s="31"/>
      <c r="L1616" s="31"/>
      <c r="M1616" s="31"/>
      <c r="N1616" s="31"/>
      <c r="O1616" s="31"/>
      <c r="P1616" s="31"/>
      <c r="Q1616" s="31"/>
      <c r="R1616" s="31"/>
      <c r="S1616" s="31"/>
      <c r="T1616" s="31"/>
      <c r="U1616" s="31"/>
      <c r="V1616" s="31"/>
    </row>
    <row r="1617" spans="6:22" x14ac:dyDescent="0.25">
      <c r="F1617" s="31"/>
      <c r="G1617" s="31"/>
      <c r="H1617" s="31"/>
      <c r="I1617" s="31"/>
      <c r="J1617" s="31"/>
      <c r="K1617" s="31"/>
      <c r="L1617" s="31"/>
      <c r="M1617" s="31"/>
      <c r="N1617" s="31"/>
      <c r="O1617" s="31"/>
      <c r="P1617" s="31"/>
      <c r="Q1617" s="31"/>
      <c r="R1617" s="31"/>
      <c r="S1617" s="31"/>
      <c r="T1617" s="31"/>
      <c r="U1617" s="31"/>
      <c r="V1617" s="31"/>
    </row>
    <row r="1618" spans="6:22" x14ac:dyDescent="0.25">
      <c r="F1618" s="31"/>
      <c r="G1618" s="31"/>
      <c r="H1618" s="31"/>
      <c r="I1618" s="31"/>
      <c r="J1618" s="31"/>
      <c r="K1618" s="31"/>
      <c r="L1618" s="31"/>
      <c r="M1618" s="31"/>
      <c r="N1618" s="31"/>
      <c r="O1618" s="31"/>
      <c r="P1618" s="31"/>
      <c r="Q1618" s="31"/>
      <c r="R1618" s="31"/>
      <c r="S1618" s="31"/>
      <c r="T1618" s="31"/>
      <c r="U1618" s="31"/>
      <c r="V1618" s="31"/>
    </row>
    <row r="1619" spans="6:22" x14ac:dyDescent="0.25">
      <c r="F1619" s="31"/>
      <c r="G1619" s="31"/>
      <c r="H1619" s="31"/>
      <c r="I1619" s="31"/>
      <c r="J1619" s="31"/>
      <c r="K1619" s="31"/>
      <c r="L1619" s="31"/>
      <c r="M1619" s="31"/>
      <c r="N1619" s="31"/>
      <c r="O1619" s="31"/>
      <c r="P1619" s="31"/>
      <c r="Q1619" s="31"/>
      <c r="R1619" s="31"/>
      <c r="S1619" s="31"/>
      <c r="T1619" s="31"/>
      <c r="U1619" s="31"/>
      <c r="V1619" s="31"/>
    </row>
    <row r="1620" spans="6:22" x14ac:dyDescent="0.25">
      <c r="F1620" s="31"/>
      <c r="G1620" s="31"/>
      <c r="H1620" s="31"/>
      <c r="I1620" s="31"/>
      <c r="J1620" s="31"/>
      <c r="K1620" s="31"/>
      <c r="L1620" s="31"/>
      <c r="M1620" s="31"/>
      <c r="N1620" s="31"/>
      <c r="O1620" s="31"/>
      <c r="P1620" s="31"/>
      <c r="Q1620" s="31"/>
      <c r="R1620" s="31"/>
      <c r="S1620" s="31"/>
      <c r="T1620" s="31"/>
      <c r="U1620" s="31"/>
      <c r="V1620" s="31"/>
    </row>
    <row r="1621" spans="6:22" x14ac:dyDescent="0.25">
      <c r="F1621" s="31"/>
      <c r="G1621" s="31"/>
      <c r="H1621" s="31"/>
      <c r="I1621" s="31"/>
      <c r="J1621" s="31"/>
      <c r="K1621" s="31"/>
      <c r="L1621" s="31"/>
      <c r="M1621" s="31"/>
      <c r="N1621" s="31"/>
      <c r="O1621" s="31"/>
      <c r="P1621" s="31"/>
      <c r="Q1621" s="31"/>
      <c r="R1621" s="31"/>
      <c r="S1621" s="31"/>
      <c r="T1621" s="31"/>
      <c r="U1621" s="31"/>
      <c r="V1621" s="31"/>
    </row>
    <row r="1622" spans="6:22" x14ac:dyDescent="0.25">
      <c r="F1622" s="31"/>
      <c r="G1622" s="31"/>
      <c r="H1622" s="31"/>
      <c r="I1622" s="31"/>
      <c r="J1622" s="31"/>
      <c r="K1622" s="31"/>
      <c r="L1622" s="31"/>
      <c r="M1622" s="31"/>
      <c r="N1622" s="31"/>
      <c r="O1622" s="31"/>
      <c r="P1622" s="31"/>
      <c r="Q1622" s="31"/>
      <c r="R1622" s="31"/>
      <c r="S1622" s="31"/>
      <c r="T1622" s="31"/>
      <c r="U1622" s="31"/>
      <c r="V1622" s="31"/>
    </row>
    <row r="1623" spans="6:22" x14ac:dyDescent="0.25">
      <c r="F1623" s="31"/>
      <c r="G1623" s="31"/>
      <c r="H1623" s="31"/>
      <c r="I1623" s="31"/>
      <c r="J1623" s="31"/>
      <c r="K1623" s="31"/>
      <c r="L1623" s="31"/>
      <c r="M1623" s="31"/>
      <c r="N1623" s="31"/>
      <c r="O1623" s="31"/>
      <c r="P1623" s="31"/>
      <c r="Q1623" s="31"/>
      <c r="R1623" s="31"/>
      <c r="S1623" s="31"/>
      <c r="T1623" s="31"/>
      <c r="U1623" s="31"/>
      <c r="V1623" s="31"/>
    </row>
    <row r="1624" spans="6:22" x14ac:dyDescent="0.25">
      <c r="F1624" s="31"/>
      <c r="G1624" s="31"/>
      <c r="H1624" s="31"/>
      <c r="I1624" s="31"/>
      <c r="J1624" s="31"/>
      <c r="K1624" s="31"/>
      <c r="L1624" s="31"/>
      <c r="M1624" s="31"/>
      <c r="N1624" s="31"/>
      <c r="O1624" s="31"/>
      <c r="P1624" s="31"/>
      <c r="Q1624" s="31"/>
      <c r="R1624" s="31"/>
      <c r="S1624" s="31"/>
      <c r="T1624" s="31"/>
      <c r="U1624" s="31"/>
      <c r="V1624" s="31"/>
    </row>
    <row r="1625" spans="6:22" x14ac:dyDescent="0.25">
      <c r="F1625" s="31"/>
      <c r="G1625" s="31"/>
      <c r="H1625" s="31"/>
      <c r="I1625" s="31"/>
      <c r="J1625" s="31"/>
      <c r="K1625" s="31"/>
      <c r="L1625" s="31"/>
      <c r="M1625" s="31"/>
      <c r="N1625" s="31"/>
      <c r="O1625" s="31"/>
      <c r="P1625" s="31"/>
      <c r="Q1625" s="31"/>
      <c r="R1625" s="31"/>
      <c r="S1625" s="31"/>
      <c r="T1625" s="31"/>
      <c r="U1625" s="31"/>
      <c r="V1625" s="31"/>
    </row>
    <row r="1626" spans="6:22" x14ac:dyDescent="0.25">
      <c r="F1626" s="31"/>
      <c r="G1626" s="31"/>
      <c r="H1626" s="31"/>
      <c r="I1626" s="31"/>
      <c r="J1626" s="31"/>
      <c r="K1626" s="31"/>
      <c r="L1626" s="31"/>
      <c r="M1626" s="31"/>
      <c r="N1626" s="31"/>
      <c r="O1626" s="31"/>
      <c r="P1626" s="31"/>
      <c r="Q1626" s="31"/>
      <c r="R1626" s="31"/>
      <c r="S1626" s="31"/>
      <c r="T1626" s="31"/>
      <c r="U1626" s="31"/>
      <c r="V1626" s="31"/>
    </row>
    <row r="1627" spans="6:22" x14ac:dyDescent="0.25">
      <c r="F1627" s="31"/>
      <c r="G1627" s="31"/>
      <c r="H1627" s="31"/>
      <c r="I1627" s="31"/>
      <c r="J1627" s="31"/>
      <c r="K1627" s="31"/>
      <c r="L1627" s="31"/>
      <c r="M1627" s="31"/>
      <c r="N1627" s="31"/>
      <c r="O1627" s="31"/>
      <c r="P1627" s="31"/>
      <c r="Q1627" s="31"/>
      <c r="R1627" s="31"/>
      <c r="S1627" s="31"/>
      <c r="T1627" s="31"/>
      <c r="U1627" s="31"/>
      <c r="V1627" s="31"/>
    </row>
    <row r="1628" spans="6:22" x14ac:dyDescent="0.25">
      <c r="F1628" s="31"/>
      <c r="G1628" s="31"/>
      <c r="H1628" s="31"/>
      <c r="I1628" s="31"/>
      <c r="J1628" s="31"/>
      <c r="K1628" s="31"/>
      <c r="L1628" s="31"/>
      <c r="M1628" s="31"/>
      <c r="N1628" s="31"/>
      <c r="O1628" s="31"/>
      <c r="P1628" s="31"/>
      <c r="Q1628" s="31"/>
      <c r="R1628" s="31"/>
      <c r="S1628" s="31"/>
      <c r="T1628" s="31"/>
      <c r="U1628" s="31"/>
      <c r="V1628" s="31"/>
    </row>
    <row r="1629" spans="6:22" x14ac:dyDescent="0.25">
      <c r="F1629" s="31"/>
      <c r="G1629" s="31"/>
      <c r="H1629" s="31"/>
      <c r="I1629" s="31"/>
      <c r="J1629" s="31"/>
      <c r="K1629" s="31"/>
      <c r="L1629" s="31"/>
      <c r="M1629" s="31"/>
      <c r="N1629" s="31"/>
      <c r="O1629" s="31"/>
      <c r="P1629" s="31"/>
      <c r="Q1629" s="31"/>
      <c r="R1629" s="31"/>
      <c r="S1629" s="31"/>
      <c r="T1629" s="31"/>
      <c r="U1629" s="31"/>
      <c r="V1629" s="31"/>
    </row>
    <row r="1630" spans="6:22" x14ac:dyDescent="0.25">
      <c r="F1630" s="31"/>
      <c r="G1630" s="31"/>
      <c r="H1630" s="31"/>
      <c r="I1630" s="31"/>
      <c r="J1630" s="31"/>
      <c r="K1630" s="31"/>
      <c r="L1630" s="31"/>
      <c r="M1630" s="31"/>
      <c r="N1630" s="31"/>
      <c r="O1630" s="31"/>
      <c r="P1630" s="31"/>
      <c r="Q1630" s="31"/>
      <c r="R1630" s="31"/>
      <c r="S1630" s="31"/>
      <c r="T1630" s="31"/>
      <c r="U1630" s="31"/>
      <c r="V1630" s="31"/>
    </row>
    <row r="1631" spans="6:22" x14ac:dyDescent="0.25">
      <c r="F1631" s="31"/>
      <c r="G1631" s="31"/>
      <c r="H1631" s="31"/>
      <c r="I1631" s="31"/>
      <c r="J1631" s="31"/>
      <c r="K1631" s="31"/>
      <c r="L1631" s="31"/>
      <c r="M1631" s="31"/>
      <c r="N1631" s="31"/>
      <c r="O1631" s="31"/>
      <c r="P1631" s="31"/>
      <c r="Q1631" s="31"/>
      <c r="R1631" s="31"/>
      <c r="S1631" s="31"/>
      <c r="T1631" s="31"/>
      <c r="U1631" s="31"/>
      <c r="V1631" s="31"/>
    </row>
    <row r="1632" spans="6:22" x14ac:dyDescent="0.25">
      <c r="F1632" s="31"/>
      <c r="G1632" s="31"/>
      <c r="H1632" s="31"/>
      <c r="I1632" s="31"/>
      <c r="J1632" s="31"/>
      <c r="K1632" s="31"/>
      <c r="L1632" s="31"/>
      <c r="M1632" s="31"/>
      <c r="N1632" s="31"/>
      <c r="O1632" s="31"/>
      <c r="P1632" s="31"/>
      <c r="Q1632" s="31"/>
      <c r="R1632" s="31"/>
      <c r="S1632" s="31"/>
      <c r="T1632" s="31"/>
      <c r="U1632" s="31"/>
      <c r="V1632" s="31"/>
    </row>
    <row r="1633" spans="6:22" x14ac:dyDescent="0.25">
      <c r="F1633" s="31"/>
      <c r="G1633" s="31"/>
      <c r="H1633" s="31"/>
      <c r="I1633" s="31"/>
      <c r="J1633" s="31"/>
      <c r="K1633" s="31"/>
      <c r="L1633" s="31"/>
      <c r="M1633" s="31"/>
      <c r="N1633" s="31"/>
      <c r="O1633" s="31"/>
      <c r="P1633" s="31"/>
      <c r="Q1633" s="31"/>
      <c r="R1633" s="31"/>
      <c r="S1633" s="31"/>
      <c r="T1633" s="31"/>
      <c r="U1633" s="31"/>
      <c r="V1633" s="31"/>
    </row>
    <row r="1634" spans="6:22" x14ac:dyDescent="0.25">
      <c r="F1634" s="31"/>
      <c r="G1634" s="31"/>
      <c r="H1634" s="31"/>
      <c r="I1634" s="31"/>
      <c r="J1634" s="31"/>
      <c r="K1634" s="31"/>
      <c r="L1634" s="31"/>
      <c r="M1634" s="31"/>
      <c r="N1634" s="31"/>
      <c r="O1634" s="31"/>
      <c r="P1634" s="31"/>
      <c r="Q1634" s="31"/>
      <c r="R1634" s="31"/>
      <c r="S1634" s="31"/>
      <c r="T1634" s="31"/>
      <c r="U1634" s="31"/>
      <c r="V1634" s="31"/>
    </row>
    <row r="1635" spans="6:22" x14ac:dyDescent="0.25">
      <c r="F1635" s="31"/>
      <c r="G1635" s="31"/>
      <c r="H1635" s="31"/>
      <c r="I1635" s="31"/>
      <c r="J1635" s="31"/>
      <c r="K1635" s="31"/>
      <c r="L1635" s="31"/>
      <c r="M1635" s="31"/>
      <c r="N1635" s="31"/>
      <c r="O1635" s="31"/>
      <c r="P1635" s="31"/>
      <c r="Q1635" s="31"/>
      <c r="R1635" s="31"/>
      <c r="S1635" s="31"/>
      <c r="T1635" s="31"/>
      <c r="U1635" s="31"/>
      <c r="V1635" s="31"/>
    </row>
    <row r="1636" spans="6:22" x14ac:dyDescent="0.25">
      <c r="F1636" s="31"/>
      <c r="G1636" s="31"/>
      <c r="H1636" s="31"/>
      <c r="I1636" s="31"/>
      <c r="J1636" s="31"/>
      <c r="K1636" s="31"/>
      <c r="L1636" s="31"/>
      <c r="M1636" s="31"/>
      <c r="N1636" s="31"/>
      <c r="O1636" s="31"/>
      <c r="P1636" s="31"/>
      <c r="Q1636" s="31"/>
      <c r="R1636" s="31"/>
      <c r="S1636" s="31"/>
      <c r="T1636" s="31"/>
      <c r="U1636" s="31"/>
      <c r="V1636" s="31"/>
    </row>
    <row r="1637" spans="6:22" x14ac:dyDescent="0.25">
      <c r="F1637" s="31"/>
      <c r="G1637" s="31"/>
      <c r="H1637" s="31"/>
      <c r="I1637" s="31"/>
      <c r="J1637" s="31"/>
      <c r="K1637" s="31"/>
      <c r="L1637" s="31"/>
      <c r="M1637" s="31"/>
      <c r="N1637" s="31"/>
      <c r="O1637" s="31"/>
      <c r="P1637" s="31"/>
      <c r="Q1637" s="31"/>
      <c r="R1637" s="31"/>
      <c r="S1637" s="31"/>
      <c r="T1637" s="31"/>
      <c r="U1637" s="31"/>
      <c r="V1637" s="31"/>
    </row>
    <row r="1638" spans="6:22" x14ac:dyDescent="0.25">
      <c r="F1638" s="31"/>
      <c r="G1638" s="31"/>
      <c r="H1638" s="31"/>
      <c r="I1638" s="31"/>
      <c r="J1638" s="31"/>
      <c r="K1638" s="31"/>
      <c r="L1638" s="31"/>
      <c r="M1638" s="31"/>
      <c r="N1638" s="31"/>
      <c r="O1638" s="31"/>
      <c r="P1638" s="31"/>
      <c r="Q1638" s="31"/>
      <c r="R1638" s="31"/>
      <c r="S1638" s="31"/>
      <c r="T1638" s="31"/>
      <c r="U1638" s="31"/>
      <c r="V1638" s="31"/>
    </row>
    <row r="1639" spans="6:22" x14ac:dyDescent="0.25">
      <c r="F1639" s="31"/>
      <c r="G1639" s="31"/>
      <c r="H1639" s="31"/>
      <c r="I1639" s="31"/>
      <c r="J1639" s="31"/>
      <c r="K1639" s="31"/>
      <c r="L1639" s="31"/>
      <c r="M1639" s="31"/>
      <c r="N1639" s="31"/>
      <c r="O1639" s="31"/>
      <c r="P1639" s="31"/>
      <c r="Q1639" s="31"/>
      <c r="R1639" s="31"/>
      <c r="S1639" s="31"/>
      <c r="T1639" s="31"/>
      <c r="U1639" s="31"/>
      <c r="V1639" s="31"/>
    </row>
    <row r="1640" spans="6:22" x14ac:dyDescent="0.25">
      <c r="F1640" s="31"/>
      <c r="G1640" s="31"/>
      <c r="H1640" s="31"/>
      <c r="I1640" s="31"/>
      <c r="J1640" s="31"/>
      <c r="K1640" s="31"/>
      <c r="L1640" s="31"/>
      <c r="M1640" s="31"/>
      <c r="N1640" s="31"/>
      <c r="O1640" s="31"/>
      <c r="P1640" s="31"/>
      <c r="Q1640" s="31"/>
      <c r="R1640" s="31"/>
      <c r="S1640" s="31"/>
      <c r="T1640" s="31"/>
      <c r="U1640" s="31"/>
      <c r="V1640" s="31"/>
    </row>
    <row r="1641" spans="6:22" x14ac:dyDescent="0.25">
      <c r="F1641" s="31"/>
      <c r="G1641" s="31"/>
      <c r="H1641" s="31"/>
      <c r="I1641" s="31"/>
      <c r="J1641" s="31"/>
      <c r="K1641" s="31"/>
      <c r="L1641" s="31"/>
      <c r="M1641" s="31"/>
      <c r="N1641" s="31"/>
      <c r="O1641" s="31"/>
      <c r="P1641" s="31"/>
      <c r="Q1641" s="31"/>
      <c r="R1641" s="31"/>
      <c r="S1641" s="31"/>
      <c r="T1641" s="31"/>
      <c r="U1641" s="31"/>
      <c r="V1641" s="31"/>
    </row>
    <row r="1642" spans="6:22" x14ac:dyDescent="0.25">
      <c r="F1642" s="31"/>
      <c r="G1642" s="31"/>
      <c r="H1642" s="31"/>
      <c r="I1642" s="31"/>
      <c r="J1642" s="31"/>
      <c r="K1642" s="31"/>
      <c r="L1642" s="31"/>
      <c r="M1642" s="31"/>
      <c r="N1642" s="31"/>
      <c r="O1642" s="31"/>
      <c r="P1642" s="31"/>
      <c r="Q1642" s="31"/>
      <c r="R1642" s="31"/>
      <c r="S1642" s="31"/>
      <c r="T1642" s="31"/>
      <c r="U1642" s="31"/>
      <c r="V1642" s="31"/>
    </row>
    <row r="1643" spans="6:22" x14ac:dyDescent="0.25">
      <c r="F1643" s="31"/>
      <c r="G1643" s="31"/>
      <c r="H1643" s="31"/>
      <c r="I1643" s="31"/>
      <c r="J1643" s="31"/>
      <c r="K1643" s="31"/>
      <c r="L1643" s="31"/>
      <c r="M1643" s="31"/>
      <c r="N1643" s="31"/>
      <c r="O1643" s="31"/>
      <c r="P1643" s="31"/>
      <c r="Q1643" s="31"/>
      <c r="R1643" s="31"/>
      <c r="S1643" s="31"/>
      <c r="T1643" s="31"/>
      <c r="U1643" s="31"/>
      <c r="V1643" s="31"/>
    </row>
    <row r="1644" spans="6:22" x14ac:dyDescent="0.25">
      <c r="F1644" s="31"/>
      <c r="G1644" s="31"/>
      <c r="H1644" s="31"/>
      <c r="I1644" s="31"/>
      <c r="J1644" s="31"/>
      <c r="K1644" s="31"/>
      <c r="L1644" s="31"/>
      <c r="M1644" s="31"/>
      <c r="N1644" s="31"/>
      <c r="O1644" s="31"/>
      <c r="P1644" s="31"/>
      <c r="Q1644" s="31"/>
      <c r="R1644" s="31"/>
      <c r="S1644" s="31"/>
      <c r="T1644" s="31"/>
      <c r="U1644" s="31"/>
      <c r="V1644" s="31"/>
    </row>
    <row r="1645" spans="6:22" x14ac:dyDescent="0.25">
      <c r="F1645" s="31"/>
      <c r="G1645" s="31"/>
      <c r="H1645" s="31"/>
      <c r="I1645" s="31"/>
      <c r="J1645" s="31"/>
      <c r="K1645" s="31"/>
      <c r="L1645" s="31"/>
      <c r="M1645" s="31"/>
      <c r="N1645" s="31"/>
      <c r="O1645" s="31"/>
      <c r="P1645" s="31"/>
      <c r="Q1645" s="31"/>
      <c r="R1645" s="31"/>
      <c r="S1645" s="31"/>
      <c r="T1645" s="31"/>
      <c r="U1645" s="31"/>
      <c r="V1645" s="31"/>
    </row>
    <row r="1646" spans="6:22" x14ac:dyDescent="0.25">
      <c r="F1646" s="31"/>
      <c r="G1646" s="31"/>
      <c r="H1646" s="31"/>
      <c r="I1646" s="31"/>
      <c r="J1646" s="31"/>
      <c r="K1646" s="31"/>
      <c r="L1646" s="31"/>
      <c r="M1646" s="31"/>
      <c r="N1646" s="31"/>
      <c r="O1646" s="31"/>
      <c r="P1646" s="31"/>
      <c r="Q1646" s="31"/>
      <c r="R1646" s="31"/>
      <c r="S1646" s="31"/>
      <c r="T1646" s="31"/>
      <c r="U1646" s="31"/>
      <c r="V1646" s="31"/>
    </row>
    <row r="1647" spans="6:22" x14ac:dyDescent="0.25">
      <c r="F1647" s="31"/>
      <c r="G1647" s="31"/>
      <c r="H1647" s="31"/>
      <c r="I1647" s="31"/>
      <c r="J1647" s="31"/>
      <c r="K1647" s="31"/>
      <c r="L1647" s="31"/>
      <c r="M1647" s="31"/>
      <c r="N1647" s="31"/>
      <c r="O1647" s="31"/>
      <c r="P1647" s="31"/>
      <c r="Q1647" s="31"/>
      <c r="R1647" s="31"/>
      <c r="S1647" s="31"/>
      <c r="T1647" s="31"/>
      <c r="U1647" s="31"/>
      <c r="V1647" s="31"/>
    </row>
    <row r="1648" spans="6:22" x14ac:dyDescent="0.25">
      <c r="F1648" s="31"/>
      <c r="G1648" s="31"/>
      <c r="H1648" s="31"/>
      <c r="I1648" s="31"/>
      <c r="J1648" s="31"/>
      <c r="K1648" s="31"/>
      <c r="L1648" s="31"/>
      <c r="M1648" s="31"/>
      <c r="N1648" s="31"/>
      <c r="O1648" s="31"/>
      <c r="P1648" s="31"/>
      <c r="Q1648" s="31"/>
      <c r="R1648" s="31"/>
      <c r="S1648" s="31"/>
      <c r="T1648" s="31"/>
      <c r="U1648" s="31"/>
      <c r="V1648" s="31"/>
    </row>
    <row r="1649" spans="6:22" x14ac:dyDescent="0.25">
      <c r="F1649" s="31"/>
      <c r="G1649" s="31"/>
      <c r="H1649" s="31"/>
      <c r="I1649" s="31"/>
      <c r="J1649" s="31"/>
      <c r="K1649" s="31"/>
      <c r="L1649" s="31"/>
      <c r="M1649" s="31"/>
      <c r="N1649" s="31"/>
      <c r="O1649" s="31"/>
      <c r="P1649" s="31"/>
      <c r="Q1649" s="31"/>
      <c r="R1649" s="31"/>
      <c r="S1649" s="31"/>
      <c r="T1649" s="31"/>
      <c r="U1649" s="31"/>
      <c r="V1649" s="31"/>
    </row>
    <row r="1650" spans="6:22" x14ac:dyDescent="0.25">
      <c r="F1650" s="31"/>
      <c r="G1650" s="31"/>
      <c r="H1650" s="31"/>
      <c r="I1650" s="31"/>
      <c r="J1650" s="31"/>
      <c r="K1650" s="31"/>
      <c r="L1650" s="31"/>
      <c r="M1650" s="31"/>
      <c r="N1650" s="31"/>
      <c r="O1650" s="31"/>
      <c r="P1650" s="31"/>
      <c r="Q1650" s="31"/>
      <c r="R1650" s="31"/>
      <c r="S1650" s="31"/>
      <c r="T1650" s="31"/>
      <c r="U1650" s="31"/>
      <c r="V1650" s="31"/>
    </row>
    <row r="1651" spans="6:22" x14ac:dyDescent="0.25">
      <c r="F1651" s="31"/>
      <c r="G1651" s="31"/>
      <c r="H1651" s="31"/>
      <c r="I1651" s="31"/>
      <c r="J1651" s="31"/>
      <c r="K1651" s="31"/>
      <c r="L1651" s="31"/>
      <c r="M1651" s="31"/>
      <c r="N1651" s="31"/>
      <c r="O1651" s="31"/>
      <c r="P1651" s="31"/>
      <c r="Q1651" s="31"/>
      <c r="R1651" s="31"/>
      <c r="S1651" s="31"/>
      <c r="T1651" s="31"/>
      <c r="U1651" s="31"/>
      <c r="V1651" s="31"/>
    </row>
    <row r="1652" spans="6:22" x14ac:dyDescent="0.25">
      <c r="F1652" s="31"/>
      <c r="G1652" s="31"/>
      <c r="H1652" s="31"/>
      <c r="I1652" s="31"/>
      <c r="J1652" s="31"/>
      <c r="K1652" s="31"/>
      <c r="L1652" s="31"/>
      <c r="M1652" s="31"/>
      <c r="N1652" s="31"/>
      <c r="O1652" s="31"/>
      <c r="P1652" s="31"/>
      <c r="Q1652" s="31"/>
      <c r="R1652" s="31"/>
      <c r="S1652" s="31"/>
      <c r="T1652" s="31"/>
      <c r="U1652" s="31"/>
      <c r="V1652" s="31"/>
    </row>
    <row r="1653" spans="6:22" x14ac:dyDescent="0.25">
      <c r="F1653" s="31"/>
      <c r="G1653" s="31"/>
      <c r="H1653" s="31"/>
      <c r="I1653" s="31"/>
      <c r="J1653" s="31"/>
      <c r="K1653" s="31"/>
      <c r="L1653" s="31"/>
      <c r="M1653" s="31"/>
      <c r="N1653" s="31"/>
      <c r="O1653" s="31"/>
      <c r="P1653" s="31"/>
      <c r="Q1653" s="31"/>
      <c r="R1653" s="31"/>
      <c r="S1653" s="31"/>
      <c r="T1653" s="31"/>
      <c r="U1653" s="31"/>
      <c r="V1653" s="31"/>
    </row>
    <row r="1654" spans="6:22" x14ac:dyDescent="0.25">
      <c r="F1654" s="31"/>
      <c r="G1654" s="31"/>
      <c r="H1654" s="31"/>
      <c r="I1654" s="31"/>
      <c r="J1654" s="31"/>
      <c r="K1654" s="31"/>
      <c r="L1654" s="31"/>
      <c r="M1654" s="31"/>
      <c r="N1654" s="31"/>
      <c r="O1654" s="31"/>
      <c r="P1654" s="31"/>
      <c r="Q1654" s="31"/>
      <c r="R1654" s="31"/>
      <c r="S1654" s="31"/>
      <c r="T1654" s="31"/>
      <c r="U1654" s="31"/>
      <c r="V1654" s="31"/>
    </row>
    <row r="1655" spans="6:22" x14ac:dyDescent="0.25">
      <c r="F1655" s="31"/>
      <c r="G1655" s="31"/>
      <c r="H1655" s="31"/>
      <c r="I1655" s="31"/>
      <c r="J1655" s="31"/>
      <c r="K1655" s="31"/>
      <c r="L1655" s="31"/>
      <c r="M1655" s="31"/>
      <c r="N1655" s="31"/>
      <c r="O1655" s="31"/>
      <c r="P1655" s="31"/>
      <c r="Q1655" s="31"/>
      <c r="R1655" s="31"/>
      <c r="S1655" s="31"/>
      <c r="T1655" s="31"/>
      <c r="U1655" s="31"/>
      <c r="V1655" s="31"/>
    </row>
    <row r="1656" spans="6:22" x14ac:dyDescent="0.25">
      <c r="F1656" s="31"/>
      <c r="G1656" s="31"/>
      <c r="H1656" s="31"/>
      <c r="I1656" s="31"/>
      <c r="J1656" s="31"/>
      <c r="K1656" s="31"/>
      <c r="L1656" s="31"/>
      <c r="M1656" s="31"/>
      <c r="N1656" s="31"/>
      <c r="O1656" s="31"/>
      <c r="P1656" s="31"/>
      <c r="Q1656" s="31"/>
      <c r="R1656" s="31"/>
      <c r="S1656" s="31"/>
      <c r="T1656" s="31"/>
      <c r="U1656" s="31"/>
      <c r="V1656" s="31"/>
    </row>
    <row r="1657" spans="6:22" x14ac:dyDescent="0.25">
      <c r="F1657" s="31"/>
      <c r="G1657" s="31"/>
      <c r="H1657" s="31"/>
      <c r="I1657" s="31"/>
      <c r="J1657" s="31"/>
      <c r="K1657" s="31"/>
      <c r="L1657" s="31"/>
      <c r="M1657" s="31"/>
      <c r="N1657" s="31"/>
      <c r="O1657" s="31"/>
      <c r="P1657" s="31"/>
      <c r="Q1657" s="31"/>
      <c r="R1657" s="31"/>
      <c r="S1657" s="31"/>
      <c r="T1657" s="31"/>
      <c r="U1657" s="31"/>
      <c r="V1657" s="31"/>
    </row>
    <row r="1658" spans="6:22" x14ac:dyDescent="0.25">
      <c r="F1658" s="31"/>
      <c r="G1658" s="31"/>
      <c r="H1658" s="31"/>
      <c r="I1658" s="31"/>
      <c r="J1658" s="31"/>
      <c r="K1658" s="31"/>
      <c r="L1658" s="31"/>
      <c r="M1658" s="31"/>
      <c r="N1658" s="31"/>
      <c r="O1658" s="31"/>
      <c r="P1658" s="31"/>
      <c r="Q1658" s="31"/>
      <c r="R1658" s="31"/>
      <c r="S1658" s="31"/>
      <c r="T1658" s="31"/>
      <c r="U1658" s="31"/>
      <c r="V1658" s="31"/>
    </row>
    <row r="1659" spans="6:22" x14ac:dyDescent="0.25">
      <c r="F1659" s="31"/>
      <c r="G1659" s="31"/>
      <c r="H1659" s="31"/>
      <c r="I1659" s="31"/>
      <c r="J1659" s="31"/>
      <c r="K1659" s="31"/>
      <c r="L1659" s="31"/>
      <c r="M1659" s="31"/>
      <c r="N1659" s="31"/>
      <c r="O1659" s="31"/>
      <c r="P1659" s="31"/>
      <c r="Q1659" s="31"/>
      <c r="R1659" s="31"/>
      <c r="S1659" s="31"/>
      <c r="T1659" s="31"/>
      <c r="U1659" s="31"/>
      <c r="V1659" s="31"/>
    </row>
    <row r="1660" spans="6:22" x14ac:dyDescent="0.25">
      <c r="F1660" s="31"/>
      <c r="G1660" s="31"/>
      <c r="H1660" s="31"/>
      <c r="I1660" s="31"/>
      <c r="J1660" s="31"/>
      <c r="K1660" s="31"/>
      <c r="L1660" s="31"/>
      <c r="M1660" s="31"/>
      <c r="N1660" s="31"/>
      <c r="O1660" s="31"/>
      <c r="P1660" s="31"/>
      <c r="Q1660" s="31"/>
      <c r="R1660" s="31"/>
      <c r="S1660" s="31"/>
      <c r="T1660" s="31"/>
      <c r="U1660" s="31"/>
      <c r="V1660" s="31"/>
    </row>
    <row r="1661" spans="6:22" x14ac:dyDescent="0.25">
      <c r="F1661" s="31"/>
      <c r="G1661" s="31"/>
      <c r="H1661" s="31"/>
      <c r="I1661" s="31"/>
      <c r="J1661" s="31"/>
      <c r="K1661" s="31"/>
      <c r="L1661" s="31"/>
      <c r="M1661" s="31"/>
      <c r="N1661" s="31"/>
      <c r="O1661" s="31"/>
      <c r="P1661" s="31"/>
      <c r="Q1661" s="31"/>
      <c r="R1661" s="31"/>
      <c r="S1661" s="31"/>
      <c r="T1661" s="31"/>
      <c r="U1661" s="31"/>
      <c r="V1661" s="31"/>
    </row>
    <row r="1662" spans="6:22" x14ac:dyDescent="0.25">
      <c r="F1662" s="31"/>
      <c r="G1662" s="31"/>
      <c r="H1662" s="31"/>
      <c r="I1662" s="31"/>
      <c r="J1662" s="31"/>
      <c r="K1662" s="31"/>
      <c r="L1662" s="31"/>
      <c r="M1662" s="31"/>
      <c r="N1662" s="31"/>
      <c r="O1662" s="31"/>
      <c r="P1662" s="31"/>
      <c r="Q1662" s="31"/>
      <c r="R1662" s="31"/>
      <c r="S1662" s="31"/>
      <c r="T1662" s="31"/>
      <c r="U1662" s="31"/>
      <c r="V1662" s="31"/>
    </row>
    <row r="1663" spans="6:22" x14ac:dyDescent="0.25">
      <c r="F1663" s="31"/>
      <c r="G1663" s="31"/>
      <c r="H1663" s="31"/>
      <c r="I1663" s="31"/>
      <c r="J1663" s="31"/>
      <c r="K1663" s="31"/>
      <c r="L1663" s="31"/>
      <c r="M1663" s="31"/>
      <c r="N1663" s="31"/>
      <c r="O1663" s="31"/>
      <c r="P1663" s="31"/>
      <c r="Q1663" s="31"/>
      <c r="R1663" s="31"/>
      <c r="S1663" s="31"/>
      <c r="T1663" s="31"/>
      <c r="U1663" s="31"/>
      <c r="V1663" s="31"/>
    </row>
    <row r="1664" spans="6:22" x14ac:dyDescent="0.25">
      <c r="F1664" s="31"/>
      <c r="G1664" s="31"/>
      <c r="H1664" s="31"/>
      <c r="I1664" s="31"/>
      <c r="J1664" s="31"/>
      <c r="K1664" s="31"/>
      <c r="L1664" s="31"/>
      <c r="M1664" s="31"/>
      <c r="N1664" s="31"/>
      <c r="O1664" s="31"/>
      <c r="P1664" s="31"/>
      <c r="Q1664" s="31"/>
      <c r="R1664" s="31"/>
      <c r="S1664" s="31"/>
      <c r="T1664" s="31"/>
      <c r="U1664" s="31"/>
      <c r="V1664" s="31"/>
    </row>
    <row r="1665" spans="6:22" x14ac:dyDescent="0.25">
      <c r="F1665" s="31"/>
      <c r="G1665" s="31"/>
      <c r="H1665" s="31"/>
      <c r="I1665" s="31"/>
      <c r="J1665" s="31"/>
      <c r="K1665" s="31"/>
      <c r="L1665" s="31"/>
      <c r="M1665" s="31"/>
      <c r="N1665" s="31"/>
      <c r="O1665" s="31"/>
      <c r="P1665" s="31"/>
      <c r="Q1665" s="31"/>
      <c r="R1665" s="31"/>
      <c r="S1665" s="31"/>
      <c r="T1665" s="31"/>
      <c r="U1665" s="31"/>
      <c r="V1665" s="31"/>
    </row>
    <row r="1666" spans="6:22" x14ac:dyDescent="0.25">
      <c r="F1666" s="31"/>
      <c r="G1666" s="31"/>
      <c r="H1666" s="31"/>
      <c r="I1666" s="31"/>
      <c r="J1666" s="31"/>
      <c r="K1666" s="31"/>
      <c r="L1666" s="31"/>
      <c r="M1666" s="31"/>
      <c r="N1666" s="31"/>
      <c r="O1666" s="31"/>
      <c r="P1666" s="31"/>
      <c r="Q1666" s="31"/>
      <c r="R1666" s="31"/>
      <c r="S1666" s="31"/>
      <c r="T1666" s="31"/>
      <c r="U1666" s="31"/>
      <c r="V1666" s="31"/>
    </row>
    <row r="1667" spans="6:22" x14ac:dyDescent="0.25">
      <c r="F1667" s="31"/>
      <c r="G1667" s="31"/>
      <c r="H1667" s="31"/>
      <c r="I1667" s="31"/>
      <c r="J1667" s="31"/>
      <c r="K1667" s="31"/>
      <c r="L1667" s="31"/>
      <c r="M1667" s="31"/>
      <c r="N1667" s="31"/>
      <c r="O1667" s="31"/>
      <c r="P1667" s="31"/>
      <c r="Q1667" s="31"/>
      <c r="R1667" s="31"/>
      <c r="S1667" s="31"/>
      <c r="T1667" s="31"/>
      <c r="U1667" s="31"/>
      <c r="V1667" s="31"/>
    </row>
    <row r="1668" spans="6:22" x14ac:dyDescent="0.25">
      <c r="F1668" s="31"/>
      <c r="G1668" s="31"/>
      <c r="H1668" s="31"/>
      <c r="I1668" s="31"/>
      <c r="J1668" s="31"/>
      <c r="K1668" s="31"/>
      <c r="L1668" s="31"/>
      <c r="M1668" s="31"/>
      <c r="N1668" s="31"/>
      <c r="O1668" s="31"/>
      <c r="P1668" s="31"/>
      <c r="Q1668" s="31"/>
      <c r="R1668" s="31"/>
      <c r="S1668" s="31"/>
      <c r="T1668" s="31"/>
      <c r="U1668" s="31"/>
      <c r="V1668" s="31"/>
    </row>
    <row r="1669" spans="6:22" x14ac:dyDescent="0.25">
      <c r="F1669" s="31"/>
      <c r="G1669" s="31"/>
      <c r="H1669" s="31"/>
      <c r="I1669" s="31"/>
      <c r="J1669" s="31"/>
      <c r="K1669" s="31"/>
      <c r="L1669" s="31"/>
      <c r="M1669" s="31"/>
      <c r="N1669" s="31"/>
      <c r="O1669" s="31"/>
      <c r="P1669" s="31"/>
      <c r="Q1669" s="31"/>
      <c r="R1669" s="31"/>
      <c r="S1669" s="31"/>
      <c r="T1669" s="31"/>
      <c r="U1669" s="31"/>
      <c r="V1669" s="31"/>
    </row>
    <row r="1670" spans="6:22" x14ac:dyDescent="0.25">
      <c r="F1670" s="31"/>
      <c r="G1670" s="31"/>
      <c r="H1670" s="31"/>
      <c r="I1670" s="31"/>
      <c r="J1670" s="31"/>
      <c r="K1670" s="31"/>
      <c r="L1670" s="31"/>
      <c r="M1670" s="31"/>
      <c r="N1670" s="31"/>
      <c r="O1670" s="31"/>
      <c r="P1670" s="31"/>
      <c r="Q1670" s="31"/>
      <c r="R1670" s="31"/>
      <c r="S1670" s="31"/>
      <c r="T1670" s="31"/>
      <c r="U1670" s="31"/>
      <c r="V1670" s="31"/>
    </row>
    <row r="1671" spans="6:22" x14ac:dyDescent="0.25">
      <c r="F1671" s="31"/>
      <c r="G1671" s="31"/>
      <c r="H1671" s="31"/>
      <c r="I1671" s="31"/>
      <c r="J1671" s="31"/>
      <c r="K1671" s="31"/>
      <c r="L1671" s="31"/>
      <c r="M1671" s="31"/>
      <c r="N1671" s="31"/>
      <c r="O1671" s="31"/>
      <c r="P1671" s="31"/>
      <c r="Q1671" s="31"/>
      <c r="R1671" s="31"/>
      <c r="S1671" s="31"/>
      <c r="T1671" s="31"/>
      <c r="U1671" s="31"/>
      <c r="V1671" s="31"/>
    </row>
    <row r="1672" spans="6:22" x14ac:dyDescent="0.25">
      <c r="F1672" s="31"/>
      <c r="G1672" s="31"/>
      <c r="H1672" s="31"/>
      <c r="I1672" s="31"/>
      <c r="J1672" s="31"/>
      <c r="K1672" s="31"/>
      <c r="L1672" s="31"/>
      <c r="M1672" s="31"/>
      <c r="N1672" s="31"/>
      <c r="O1672" s="31"/>
      <c r="P1672" s="31"/>
      <c r="Q1672" s="31"/>
      <c r="R1672" s="31"/>
      <c r="S1672" s="31"/>
      <c r="T1672" s="31"/>
      <c r="U1672" s="31"/>
      <c r="V1672" s="31"/>
    </row>
    <row r="1673" spans="6:22" x14ac:dyDescent="0.25">
      <c r="F1673" s="31"/>
      <c r="G1673" s="31"/>
      <c r="H1673" s="31"/>
      <c r="I1673" s="31"/>
      <c r="J1673" s="31"/>
      <c r="K1673" s="31"/>
      <c r="L1673" s="31"/>
      <c r="M1673" s="31"/>
      <c r="N1673" s="31"/>
      <c r="O1673" s="31"/>
      <c r="P1673" s="31"/>
      <c r="Q1673" s="31"/>
      <c r="R1673" s="31"/>
      <c r="S1673" s="31"/>
      <c r="T1673" s="31"/>
      <c r="U1673" s="31"/>
      <c r="V1673" s="31"/>
    </row>
    <row r="1674" spans="6:22" x14ac:dyDescent="0.25">
      <c r="F1674" s="31"/>
      <c r="G1674" s="31"/>
      <c r="H1674" s="31"/>
      <c r="I1674" s="31"/>
      <c r="J1674" s="31"/>
      <c r="K1674" s="31"/>
      <c r="L1674" s="31"/>
      <c r="M1674" s="31"/>
      <c r="N1674" s="31"/>
      <c r="O1674" s="31"/>
      <c r="P1674" s="31"/>
      <c r="Q1674" s="31"/>
      <c r="R1674" s="31"/>
      <c r="S1674" s="31"/>
      <c r="T1674" s="31"/>
      <c r="U1674" s="31"/>
      <c r="V1674" s="31"/>
    </row>
    <row r="1675" spans="6:22" x14ac:dyDescent="0.25">
      <c r="F1675" s="31"/>
      <c r="G1675" s="31"/>
      <c r="H1675" s="31"/>
      <c r="I1675" s="31"/>
      <c r="J1675" s="31"/>
      <c r="K1675" s="31"/>
      <c r="L1675" s="31"/>
      <c r="M1675" s="31"/>
      <c r="N1675" s="31"/>
      <c r="O1675" s="31"/>
      <c r="P1675" s="31"/>
      <c r="Q1675" s="31"/>
      <c r="R1675" s="31"/>
      <c r="S1675" s="31"/>
      <c r="T1675" s="31"/>
      <c r="U1675" s="31"/>
      <c r="V1675" s="31"/>
    </row>
    <row r="1676" spans="6:22" x14ac:dyDescent="0.25">
      <c r="F1676" s="31"/>
      <c r="G1676" s="31"/>
      <c r="H1676" s="31"/>
      <c r="I1676" s="31"/>
      <c r="J1676" s="31"/>
      <c r="K1676" s="31"/>
      <c r="L1676" s="31"/>
      <c r="M1676" s="31"/>
      <c r="N1676" s="31"/>
      <c r="O1676" s="31"/>
      <c r="P1676" s="31"/>
      <c r="Q1676" s="31"/>
      <c r="R1676" s="31"/>
      <c r="S1676" s="31"/>
      <c r="T1676" s="31"/>
      <c r="U1676" s="31"/>
      <c r="V1676" s="31"/>
    </row>
    <row r="1677" spans="6:22" x14ac:dyDescent="0.25">
      <c r="F1677" s="31"/>
      <c r="G1677" s="31"/>
      <c r="H1677" s="31"/>
      <c r="I1677" s="31"/>
      <c r="J1677" s="31"/>
      <c r="K1677" s="31"/>
      <c r="L1677" s="31"/>
      <c r="M1677" s="31"/>
      <c r="N1677" s="31"/>
      <c r="O1677" s="31"/>
      <c r="P1677" s="31"/>
      <c r="Q1677" s="31"/>
      <c r="R1677" s="31"/>
      <c r="S1677" s="31"/>
      <c r="T1677" s="31"/>
      <c r="U1677" s="31"/>
      <c r="V1677" s="31"/>
    </row>
    <row r="1678" spans="6:22" x14ac:dyDescent="0.25">
      <c r="F1678" s="31"/>
      <c r="G1678" s="31"/>
      <c r="H1678" s="31"/>
      <c r="I1678" s="31"/>
      <c r="J1678" s="31"/>
      <c r="K1678" s="31"/>
      <c r="L1678" s="31"/>
      <c r="M1678" s="31"/>
      <c r="N1678" s="31"/>
      <c r="O1678" s="31"/>
      <c r="P1678" s="31"/>
      <c r="Q1678" s="31"/>
      <c r="R1678" s="31"/>
      <c r="S1678" s="31"/>
      <c r="T1678" s="31"/>
      <c r="U1678" s="31"/>
      <c r="V1678" s="31"/>
    </row>
    <row r="1679" spans="6:22" x14ac:dyDescent="0.25">
      <c r="F1679" s="31"/>
      <c r="G1679" s="31"/>
      <c r="H1679" s="31"/>
      <c r="I1679" s="31"/>
      <c r="J1679" s="31"/>
      <c r="K1679" s="31"/>
      <c r="L1679" s="31"/>
      <c r="M1679" s="31"/>
      <c r="N1679" s="31"/>
      <c r="O1679" s="31"/>
      <c r="P1679" s="31"/>
      <c r="Q1679" s="31"/>
      <c r="R1679" s="31"/>
      <c r="S1679" s="31"/>
      <c r="T1679" s="31"/>
      <c r="U1679" s="31"/>
      <c r="V1679" s="31"/>
    </row>
    <row r="1680" spans="6:22" x14ac:dyDescent="0.25">
      <c r="F1680" s="31"/>
      <c r="G1680" s="31"/>
      <c r="H1680" s="31"/>
      <c r="I1680" s="31"/>
      <c r="J1680" s="31"/>
      <c r="K1680" s="31"/>
      <c r="L1680" s="31"/>
      <c r="M1680" s="31"/>
      <c r="N1680" s="31"/>
      <c r="O1680" s="31"/>
      <c r="P1680" s="31"/>
      <c r="Q1680" s="31"/>
      <c r="R1680" s="31"/>
      <c r="S1680" s="31"/>
      <c r="T1680" s="31"/>
      <c r="U1680" s="31"/>
      <c r="V1680" s="31"/>
    </row>
    <row r="1681" spans="6:22" x14ac:dyDescent="0.25">
      <c r="F1681" s="31"/>
      <c r="G1681" s="31"/>
      <c r="H1681" s="31"/>
      <c r="I1681" s="31"/>
      <c r="J1681" s="31"/>
      <c r="K1681" s="31"/>
      <c r="L1681" s="31"/>
      <c r="M1681" s="31"/>
      <c r="N1681" s="31"/>
      <c r="O1681" s="31"/>
      <c r="P1681" s="31"/>
      <c r="Q1681" s="31"/>
      <c r="R1681" s="31"/>
      <c r="S1681" s="31"/>
      <c r="T1681" s="31"/>
      <c r="U1681" s="31"/>
      <c r="V1681" s="31"/>
    </row>
    <row r="1682" spans="6:22" x14ac:dyDescent="0.25">
      <c r="F1682" s="31"/>
      <c r="G1682" s="31"/>
      <c r="H1682" s="31"/>
      <c r="I1682" s="31"/>
      <c r="J1682" s="31"/>
      <c r="K1682" s="31"/>
      <c r="L1682" s="31"/>
      <c r="M1682" s="31"/>
      <c r="N1682" s="31"/>
      <c r="O1682" s="31"/>
      <c r="P1682" s="31"/>
      <c r="Q1682" s="31"/>
      <c r="R1682" s="31"/>
      <c r="S1682" s="31"/>
      <c r="T1682" s="31"/>
      <c r="U1682" s="31"/>
      <c r="V1682" s="31"/>
    </row>
    <row r="1683" spans="6:22" x14ac:dyDescent="0.25">
      <c r="F1683" s="31"/>
      <c r="G1683" s="31"/>
      <c r="H1683" s="31"/>
      <c r="I1683" s="31"/>
      <c r="J1683" s="31"/>
      <c r="K1683" s="31"/>
      <c r="L1683" s="31"/>
      <c r="M1683" s="31"/>
      <c r="N1683" s="31"/>
      <c r="O1683" s="31"/>
      <c r="P1683" s="31"/>
      <c r="Q1683" s="31"/>
      <c r="R1683" s="31"/>
      <c r="S1683" s="31"/>
      <c r="T1683" s="31"/>
      <c r="U1683" s="31"/>
      <c r="V1683" s="31"/>
    </row>
    <row r="1684" spans="6:22" x14ac:dyDescent="0.25">
      <c r="F1684" s="31"/>
      <c r="G1684" s="31"/>
      <c r="H1684" s="31"/>
      <c r="I1684" s="31"/>
      <c r="J1684" s="31"/>
      <c r="K1684" s="31"/>
      <c r="L1684" s="31"/>
      <c r="M1684" s="31"/>
      <c r="N1684" s="31"/>
      <c r="O1684" s="31"/>
      <c r="P1684" s="31"/>
      <c r="Q1684" s="31"/>
      <c r="R1684" s="31"/>
      <c r="S1684" s="31"/>
      <c r="T1684" s="31"/>
      <c r="U1684" s="31"/>
      <c r="V1684" s="31"/>
    </row>
    <row r="1685" spans="6:22" x14ac:dyDescent="0.25">
      <c r="F1685" s="31"/>
      <c r="G1685" s="31"/>
      <c r="H1685" s="31"/>
      <c r="I1685" s="31"/>
      <c r="J1685" s="31"/>
      <c r="K1685" s="31"/>
      <c r="L1685" s="31"/>
      <c r="M1685" s="31"/>
      <c r="N1685" s="31"/>
      <c r="O1685" s="31"/>
      <c r="P1685" s="31"/>
      <c r="Q1685" s="31"/>
      <c r="R1685" s="31"/>
      <c r="S1685" s="31"/>
      <c r="T1685" s="31"/>
      <c r="U1685" s="31"/>
      <c r="V1685" s="31"/>
    </row>
    <row r="1686" spans="6:22" x14ac:dyDescent="0.25">
      <c r="F1686" s="31"/>
      <c r="G1686" s="31"/>
      <c r="H1686" s="31"/>
      <c r="I1686" s="31"/>
      <c r="J1686" s="31"/>
      <c r="K1686" s="31"/>
      <c r="L1686" s="31"/>
      <c r="M1686" s="31"/>
      <c r="N1686" s="31"/>
      <c r="O1686" s="31"/>
      <c r="P1686" s="31"/>
      <c r="Q1686" s="31"/>
      <c r="R1686" s="31"/>
      <c r="S1686" s="31"/>
      <c r="T1686" s="31"/>
      <c r="U1686" s="31"/>
      <c r="V1686" s="31"/>
    </row>
    <row r="1687" spans="6:22" x14ac:dyDescent="0.25">
      <c r="F1687" s="31"/>
      <c r="G1687" s="31"/>
      <c r="H1687" s="31"/>
      <c r="I1687" s="31"/>
      <c r="J1687" s="31"/>
      <c r="K1687" s="31"/>
      <c r="L1687" s="31"/>
      <c r="M1687" s="31"/>
      <c r="N1687" s="31"/>
      <c r="O1687" s="31"/>
      <c r="P1687" s="31"/>
      <c r="Q1687" s="31"/>
      <c r="R1687" s="31"/>
      <c r="S1687" s="31"/>
      <c r="T1687" s="31"/>
      <c r="U1687" s="31"/>
      <c r="V1687" s="31"/>
    </row>
    <row r="1688" spans="6:22" x14ac:dyDescent="0.25">
      <c r="F1688" s="31"/>
      <c r="G1688" s="31"/>
      <c r="H1688" s="31"/>
      <c r="I1688" s="31"/>
      <c r="J1688" s="31"/>
      <c r="K1688" s="31"/>
      <c r="L1688" s="31"/>
      <c r="M1688" s="31"/>
      <c r="N1688" s="31"/>
      <c r="O1688" s="31"/>
      <c r="P1688" s="31"/>
      <c r="Q1688" s="31"/>
      <c r="R1688" s="31"/>
      <c r="S1688" s="31"/>
      <c r="T1688" s="31"/>
      <c r="U1688" s="31"/>
      <c r="V1688" s="31"/>
    </row>
    <row r="1689" spans="6:22" x14ac:dyDescent="0.25">
      <c r="F1689" s="31"/>
      <c r="G1689" s="31"/>
      <c r="H1689" s="31"/>
      <c r="I1689" s="31"/>
      <c r="J1689" s="31"/>
      <c r="K1689" s="31"/>
      <c r="L1689" s="31"/>
      <c r="M1689" s="31"/>
      <c r="N1689" s="31"/>
      <c r="O1689" s="31"/>
      <c r="P1689" s="31"/>
      <c r="Q1689" s="31"/>
      <c r="R1689" s="31"/>
      <c r="S1689" s="31"/>
      <c r="T1689" s="31"/>
      <c r="U1689" s="31"/>
      <c r="V1689" s="31"/>
    </row>
    <row r="1690" spans="6:22" x14ac:dyDescent="0.25">
      <c r="F1690" s="31"/>
      <c r="G1690" s="31"/>
      <c r="H1690" s="31"/>
      <c r="I1690" s="31"/>
      <c r="J1690" s="31"/>
      <c r="K1690" s="31"/>
      <c r="L1690" s="31"/>
      <c r="M1690" s="31"/>
      <c r="N1690" s="31"/>
      <c r="O1690" s="31"/>
      <c r="P1690" s="31"/>
      <c r="Q1690" s="31"/>
      <c r="R1690" s="31"/>
      <c r="S1690" s="31"/>
      <c r="T1690" s="31"/>
      <c r="U1690" s="31"/>
      <c r="V1690" s="31"/>
    </row>
    <row r="1691" spans="6:22" x14ac:dyDescent="0.25">
      <c r="F1691" s="31"/>
      <c r="G1691" s="31"/>
      <c r="H1691" s="31"/>
      <c r="I1691" s="31"/>
      <c r="J1691" s="31"/>
      <c r="K1691" s="31"/>
      <c r="L1691" s="31"/>
      <c r="M1691" s="31"/>
      <c r="N1691" s="31"/>
      <c r="O1691" s="31"/>
      <c r="P1691" s="31"/>
      <c r="Q1691" s="31"/>
      <c r="R1691" s="31"/>
      <c r="S1691" s="31"/>
      <c r="T1691" s="31"/>
      <c r="U1691" s="31"/>
      <c r="V1691" s="31"/>
    </row>
    <row r="1692" spans="6:22" x14ac:dyDescent="0.25">
      <c r="F1692" s="31"/>
      <c r="G1692" s="31"/>
      <c r="H1692" s="31"/>
      <c r="I1692" s="31"/>
      <c r="J1692" s="31"/>
      <c r="K1692" s="31"/>
      <c r="L1692" s="31"/>
      <c r="M1692" s="31"/>
      <c r="N1692" s="31"/>
      <c r="O1692" s="31"/>
      <c r="P1692" s="31"/>
      <c r="Q1692" s="31"/>
      <c r="R1692" s="31"/>
      <c r="S1692" s="31"/>
      <c r="T1692" s="31"/>
      <c r="U1692" s="31"/>
      <c r="V1692" s="31"/>
    </row>
    <row r="1693" spans="6:22" x14ac:dyDescent="0.25">
      <c r="F1693" s="31"/>
      <c r="G1693" s="31"/>
      <c r="H1693" s="31"/>
      <c r="I1693" s="31"/>
      <c r="J1693" s="31"/>
      <c r="K1693" s="31"/>
      <c r="L1693" s="31"/>
      <c r="M1693" s="31"/>
      <c r="N1693" s="31"/>
      <c r="O1693" s="31"/>
      <c r="P1693" s="31"/>
      <c r="Q1693" s="31"/>
      <c r="R1693" s="31"/>
      <c r="S1693" s="31"/>
      <c r="T1693" s="31"/>
      <c r="U1693" s="31"/>
      <c r="V1693" s="31"/>
    </row>
    <row r="1694" spans="6:22" x14ac:dyDescent="0.25">
      <c r="F1694" s="31"/>
      <c r="G1694" s="31"/>
      <c r="H1694" s="31"/>
      <c r="I1694" s="31"/>
      <c r="J1694" s="31"/>
      <c r="K1694" s="31"/>
      <c r="L1694" s="31"/>
      <c r="M1694" s="31"/>
      <c r="N1694" s="31"/>
      <c r="O1694" s="31"/>
      <c r="P1694" s="31"/>
      <c r="Q1694" s="31"/>
      <c r="R1694" s="31"/>
      <c r="S1694" s="31"/>
      <c r="T1694" s="31"/>
      <c r="U1694" s="31"/>
      <c r="V1694" s="31"/>
    </row>
    <row r="1695" spans="6:22" x14ac:dyDescent="0.25">
      <c r="F1695" s="31"/>
      <c r="G1695" s="31"/>
      <c r="H1695" s="31"/>
      <c r="I1695" s="31"/>
      <c r="J1695" s="31"/>
      <c r="K1695" s="31"/>
      <c r="L1695" s="31"/>
      <c r="M1695" s="31"/>
      <c r="N1695" s="31"/>
      <c r="O1695" s="31"/>
      <c r="P1695" s="31"/>
      <c r="Q1695" s="31"/>
      <c r="R1695" s="31"/>
      <c r="S1695" s="31"/>
      <c r="T1695" s="31"/>
      <c r="U1695" s="31"/>
      <c r="V1695" s="31"/>
    </row>
    <row r="1696" spans="6:22" x14ac:dyDescent="0.25">
      <c r="F1696" s="31"/>
      <c r="G1696" s="31"/>
      <c r="H1696" s="31"/>
      <c r="I1696" s="31"/>
      <c r="J1696" s="31"/>
      <c r="K1696" s="31"/>
      <c r="L1696" s="31"/>
      <c r="M1696" s="31"/>
      <c r="N1696" s="31"/>
      <c r="O1696" s="31"/>
      <c r="P1696" s="31"/>
      <c r="Q1696" s="31"/>
      <c r="R1696" s="31"/>
      <c r="S1696" s="31"/>
      <c r="T1696" s="31"/>
      <c r="U1696" s="31"/>
      <c r="V1696" s="31"/>
    </row>
    <row r="1697" spans="6:22" x14ac:dyDescent="0.25">
      <c r="F1697" s="31"/>
      <c r="G1697" s="31"/>
      <c r="H1697" s="31"/>
      <c r="I1697" s="31"/>
      <c r="J1697" s="31"/>
      <c r="K1697" s="31"/>
      <c r="L1697" s="31"/>
      <c r="M1697" s="31"/>
      <c r="N1697" s="31"/>
      <c r="O1697" s="31"/>
      <c r="P1697" s="31"/>
      <c r="Q1697" s="31"/>
      <c r="R1697" s="31"/>
      <c r="S1697" s="31"/>
      <c r="T1697" s="31"/>
      <c r="U1697" s="31"/>
      <c r="V1697" s="31"/>
    </row>
    <row r="1698" spans="6:22" x14ac:dyDescent="0.25">
      <c r="F1698" s="31"/>
      <c r="G1698" s="31"/>
      <c r="H1698" s="31"/>
      <c r="I1698" s="31"/>
      <c r="J1698" s="31"/>
      <c r="K1698" s="31"/>
      <c r="L1698" s="31"/>
      <c r="M1698" s="31"/>
      <c r="N1698" s="31"/>
      <c r="O1698" s="31"/>
      <c r="P1698" s="31"/>
      <c r="Q1698" s="31"/>
      <c r="R1698" s="31"/>
      <c r="S1698" s="31"/>
      <c r="T1698" s="31"/>
      <c r="U1698" s="31"/>
      <c r="V1698" s="31"/>
    </row>
    <row r="1699" spans="6:22" x14ac:dyDescent="0.25">
      <c r="F1699" s="31"/>
      <c r="G1699" s="31"/>
      <c r="H1699" s="31"/>
      <c r="I1699" s="31"/>
      <c r="J1699" s="31"/>
      <c r="K1699" s="31"/>
      <c r="L1699" s="31"/>
      <c r="M1699" s="31"/>
      <c r="N1699" s="31"/>
      <c r="O1699" s="31"/>
      <c r="P1699" s="31"/>
      <c r="Q1699" s="31"/>
      <c r="R1699" s="31"/>
      <c r="S1699" s="31"/>
      <c r="T1699" s="31"/>
      <c r="U1699" s="31"/>
      <c r="V1699" s="31"/>
    </row>
    <row r="1700" spans="6:22" x14ac:dyDescent="0.25">
      <c r="F1700" s="31"/>
      <c r="G1700" s="31"/>
      <c r="H1700" s="31"/>
      <c r="I1700" s="31"/>
      <c r="J1700" s="31"/>
      <c r="K1700" s="31"/>
      <c r="L1700" s="31"/>
      <c r="M1700" s="31"/>
      <c r="N1700" s="31"/>
      <c r="O1700" s="31"/>
      <c r="P1700" s="31"/>
      <c r="Q1700" s="31"/>
      <c r="R1700" s="31"/>
      <c r="S1700" s="31"/>
      <c r="T1700" s="31"/>
      <c r="U1700" s="31"/>
      <c r="V1700" s="31"/>
    </row>
    <row r="1701" spans="6:22" x14ac:dyDescent="0.25">
      <c r="F1701" s="31"/>
      <c r="G1701" s="31"/>
      <c r="H1701" s="31"/>
      <c r="I1701" s="31"/>
      <c r="J1701" s="31"/>
      <c r="K1701" s="31"/>
      <c r="L1701" s="31"/>
      <c r="M1701" s="31"/>
      <c r="N1701" s="31"/>
      <c r="O1701" s="31"/>
      <c r="P1701" s="31"/>
      <c r="Q1701" s="31"/>
      <c r="R1701" s="31"/>
      <c r="S1701" s="31"/>
      <c r="T1701" s="31"/>
      <c r="U1701" s="31"/>
      <c r="V1701" s="31"/>
    </row>
    <row r="1702" spans="6:22" x14ac:dyDescent="0.25">
      <c r="F1702" s="31"/>
      <c r="G1702" s="31"/>
      <c r="H1702" s="31"/>
      <c r="I1702" s="31"/>
      <c r="J1702" s="31"/>
      <c r="K1702" s="31"/>
      <c r="L1702" s="31"/>
      <c r="M1702" s="31"/>
      <c r="N1702" s="31"/>
      <c r="O1702" s="31"/>
      <c r="P1702" s="31"/>
      <c r="Q1702" s="31"/>
      <c r="R1702" s="31"/>
      <c r="S1702" s="31"/>
      <c r="T1702" s="31"/>
      <c r="U1702" s="31"/>
      <c r="V1702" s="31"/>
    </row>
    <row r="1703" spans="6:22" x14ac:dyDescent="0.25">
      <c r="F1703" s="31"/>
      <c r="G1703" s="31"/>
      <c r="H1703" s="31"/>
      <c r="I1703" s="31"/>
      <c r="J1703" s="31"/>
      <c r="K1703" s="31"/>
      <c r="L1703" s="31"/>
      <c r="M1703" s="31"/>
      <c r="N1703" s="31"/>
      <c r="O1703" s="31"/>
      <c r="P1703" s="31"/>
      <c r="Q1703" s="31"/>
      <c r="R1703" s="31"/>
      <c r="S1703" s="31"/>
      <c r="T1703" s="31"/>
      <c r="U1703" s="31"/>
      <c r="V1703" s="31"/>
    </row>
    <row r="1704" spans="6:22" x14ac:dyDescent="0.25">
      <c r="F1704" s="31"/>
      <c r="G1704" s="31"/>
      <c r="H1704" s="31"/>
      <c r="I1704" s="31"/>
      <c r="J1704" s="31"/>
      <c r="K1704" s="31"/>
      <c r="L1704" s="31"/>
      <c r="M1704" s="31"/>
      <c r="N1704" s="31"/>
      <c r="O1704" s="31"/>
      <c r="P1704" s="31"/>
      <c r="Q1704" s="31"/>
      <c r="R1704" s="31"/>
      <c r="S1704" s="31"/>
      <c r="T1704" s="31"/>
      <c r="U1704" s="31"/>
      <c r="V1704" s="31"/>
    </row>
    <row r="1705" spans="6:22" x14ac:dyDescent="0.25">
      <c r="F1705" s="31"/>
      <c r="G1705" s="31"/>
      <c r="H1705" s="31"/>
      <c r="I1705" s="31"/>
      <c r="J1705" s="31"/>
      <c r="K1705" s="31"/>
      <c r="L1705" s="31"/>
      <c r="M1705" s="31"/>
      <c r="N1705" s="31"/>
      <c r="O1705" s="31"/>
      <c r="P1705" s="31"/>
      <c r="Q1705" s="31"/>
      <c r="R1705" s="31"/>
      <c r="S1705" s="31"/>
      <c r="T1705" s="31"/>
      <c r="U1705" s="31"/>
      <c r="V1705" s="31"/>
    </row>
    <row r="1706" spans="6:22" x14ac:dyDescent="0.25">
      <c r="F1706" s="31"/>
      <c r="G1706" s="31"/>
      <c r="H1706" s="31"/>
      <c r="I1706" s="31"/>
      <c r="J1706" s="31"/>
      <c r="K1706" s="31"/>
      <c r="L1706" s="31"/>
      <c r="M1706" s="31"/>
      <c r="N1706" s="31"/>
      <c r="O1706" s="31"/>
      <c r="P1706" s="31"/>
      <c r="Q1706" s="31"/>
      <c r="R1706" s="31"/>
      <c r="S1706" s="31"/>
      <c r="T1706" s="31"/>
      <c r="U1706" s="31"/>
      <c r="V1706" s="31"/>
    </row>
    <row r="1707" spans="6:22" x14ac:dyDescent="0.25">
      <c r="F1707" s="31"/>
      <c r="G1707" s="31"/>
      <c r="H1707" s="31"/>
      <c r="I1707" s="31"/>
      <c r="J1707" s="31"/>
      <c r="K1707" s="31"/>
      <c r="L1707" s="31"/>
      <c r="M1707" s="31"/>
      <c r="N1707" s="31"/>
      <c r="O1707" s="31"/>
      <c r="P1707" s="31"/>
      <c r="Q1707" s="31"/>
      <c r="R1707" s="31"/>
      <c r="S1707" s="31"/>
      <c r="T1707" s="31"/>
      <c r="U1707" s="31"/>
      <c r="V1707" s="31"/>
    </row>
    <row r="1708" spans="6:22" x14ac:dyDescent="0.25">
      <c r="F1708" s="31"/>
      <c r="G1708" s="31"/>
      <c r="H1708" s="31"/>
      <c r="I1708" s="31"/>
      <c r="J1708" s="31"/>
      <c r="K1708" s="31"/>
      <c r="L1708" s="31"/>
      <c r="M1708" s="31"/>
      <c r="N1708" s="31"/>
      <c r="O1708" s="31"/>
      <c r="P1708" s="31"/>
      <c r="Q1708" s="31"/>
      <c r="R1708" s="31"/>
      <c r="S1708" s="31"/>
      <c r="T1708" s="31"/>
      <c r="U1708" s="31"/>
      <c r="V1708" s="31"/>
    </row>
    <row r="1709" spans="6:22" x14ac:dyDescent="0.25">
      <c r="F1709" s="31"/>
      <c r="G1709" s="31"/>
      <c r="H1709" s="31"/>
      <c r="I1709" s="31"/>
      <c r="J1709" s="31"/>
      <c r="K1709" s="31"/>
      <c r="L1709" s="31"/>
      <c r="M1709" s="31"/>
      <c r="N1709" s="31"/>
      <c r="O1709" s="31"/>
      <c r="P1709" s="31"/>
      <c r="Q1709" s="31"/>
      <c r="R1709" s="31"/>
      <c r="S1709" s="31"/>
      <c r="T1709" s="31"/>
      <c r="U1709" s="31"/>
      <c r="V1709" s="31"/>
    </row>
    <row r="1710" spans="6:22" x14ac:dyDescent="0.25">
      <c r="F1710" s="31"/>
      <c r="G1710" s="31"/>
      <c r="H1710" s="31"/>
      <c r="I1710" s="31"/>
      <c r="J1710" s="31"/>
      <c r="K1710" s="31"/>
      <c r="L1710" s="31"/>
      <c r="M1710" s="31"/>
      <c r="N1710" s="31"/>
      <c r="O1710" s="31"/>
      <c r="P1710" s="31"/>
      <c r="Q1710" s="31"/>
      <c r="R1710" s="31"/>
      <c r="S1710" s="31"/>
      <c r="T1710" s="31"/>
      <c r="U1710" s="31"/>
      <c r="V1710" s="31"/>
    </row>
    <row r="1711" spans="6:22" x14ac:dyDescent="0.25">
      <c r="F1711" s="31"/>
      <c r="G1711" s="31"/>
      <c r="H1711" s="31"/>
      <c r="I1711" s="31"/>
      <c r="J1711" s="31"/>
      <c r="K1711" s="31"/>
      <c r="L1711" s="31"/>
      <c r="M1711" s="31"/>
      <c r="N1711" s="31"/>
      <c r="O1711" s="31"/>
      <c r="P1711" s="31"/>
      <c r="Q1711" s="31"/>
      <c r="R1711" s="31"/>
      <c r="S1711" s="31"/>
      <c r="T1711" s="31"/>
      <c r="U1711" s="31"/>
      <c r="V1711" s="31"/>
    </row>
    <row r="1712" spans="6:22" x14ac:dyDescent="0.25">
      <c r="F1712" s="31"/>
      <c r="G1712" s="31"/>
      <c r="H1712" s="31"/>
      <c r="I1712" s="31"/>
      <c r="J1712" s="31"/>
      <c r="K1712" s="31"/>
      <c r="L1712" s="31"/>
      <c r="M1712" s="31"/>
      <c r="N1712" s="31"/>
      <c r="O1712" s="31"/>
      <c r="P1712" s="31"/>
      <c r="Q1712" s="31"/>
      <c r="R1712" s="31"/>
      <c r="S1712" s="31"/>
      <c r="T1712" s="31"/>
      <c r="U1712" s="31"/>
      <c r="V1712" s="31"/>
    </row>
    <row r="1713" spans="6:22" x14ac:dyDescent="0.25">
      <c r="F1713" s="31"/>
      <c r="G1713" s="31"/>
      <c r="H1713" s="31"/>
      <c r="I1713" s="31"/>
      <c r="J1713" s="31"/>
      <c r="K1713" s="31"/>
      <c r="L1713" s="31"/>
      <c r="M1713" s="31"/>
      <c r="N1713" s="31"/>
      <c r="O1713" s="31"/>
      <c r="P1713" s="31"/>
      <c r="Q1713" s="31"/>
      <c r="R1713" s="31"/>
      <c r="S1713" s="31"/>
      <c r="T1713" s="31"/>
      <c r="U1713" s="31"/>
      <c r="V1713" s="31"/>
    </row>
    <row r="1714" spans="6:22" x14ac:dyDescent="0.25">
      <c r="F1714" s="31"/>
      <c r="G1714" s="31"/>
      <c r="H1714" s="31"/>
      <c r="I1714" s="31"/>
      <c r="J1714" s="31"/>
      <c r="K1714" s="31"/>
      <c r="L1714" s="31"/>
      <c r="M1714" s="31"/>
      <c r="N1714" s="31"/>
      <c r="O1714" s="31"/>
      <c r="P1714" s="31"/>
      <c r="Q1714" s="31"/>
      <c r="R1714" s="31"/>
      <c r="S1714" s="31"/>
      <c r="T1714" s="31"/>
      <c r="U1714" s="31"/>
      <c r="V1714" s="31"/>
    </row>
    <row r="1715" spans="6:22" x14ac:dyDescent="0.25">
      <c r="F1715" s="31"/>
      <c r="G1715" s="31"/>
      <c r="H1715" s="31"/>
      <c r="I1715" s="31"/>
      <c r="J1715" s="31"/>
      <c r="K1715" s="31"/>
      <c r="L1715" s="31"/>
      <c r="M1715" s="31"/>
      <c r="N1715" s="31"/>
      <c r="O1715" s="31"/>
      <c r="P1715" s="31"/>
      <c r="Q1715" s="31"/>
      <c r="R1715" s="31"/>
      <c r="S1715" s="31"/>
      <c r="T1715" s="31"/>
      <c r="U1715" s="31"/>
      <c r="V1715" s="31"/>
    </row>
    <row r="1716" spans="6:22" x14ac:dyDescent="0.25">
      <c r="F1716" s="31"/>
      <c r="G1716" s="31"/>
      <c r="H1716" s="31"/>
      <c r="I1716" s="31"/>
      <c r="J1716" s="31"/>
      <c r="K1716" s="31"/>
      <c r="L1716" s="31"/>
      <c r="M1716" s="31"/>
      <c r="N1716" s="31"/>
      <c r="O1716" s="31"/>
      <c r="P1716" s="31"/>
      <c r="Q1716" s="31"/>
      <c r="R1716" s="31"/>
      <c r="S1716" s="31"/>
      <c r="T1716" s="31"/>
      <c r="U1716" s="31"/>
      <c r="V1716" s="31"/>
    </row>
    <row r="1717" spans="6:22" x14ac:dyDescent="0.25">
      <c r="F1717" s="31"/>
      <c r="G1717" s="31"/>
      <c r="H1717" s="31"/>
      <c r="I1717" s="31"/>
      <c r="J1717" s="31"/>
      <c r="K1717" s="31"/>
      <c r="L1717" s="31"/>
      <c r="M1717" s="31"/>
      <c r="N1717" s="31"/>
      <c r="O1717" s="31"/>
      <c r="P1717" s="31"/>
      <c r="Q1717" s="31"/>
      <c r="R1717" s="31"/>
      <c r="S1717" s="31"/>
      <c r="T1717" s="31"/>
      <c r="U1717" s="31"/>
      <c r="V1717" s="31"/>
    </row>
    <row r="1718" spans="6:22" x14ac:dyDescent="0.25">
      <c r="F1718" s="31"/>
      <c r="G1718" s="31"/>
      <c r="H1718" s="31"/>
      <c r="I1718" s="31"/>
      <c r="J1718" s="31"/>
      <c r="K1718" s="31"/>
      <c r="L1718" s="31"/>
      <c r="M1718" s="31"/>
      <c r="N1718" s="31"/>
      <c r="O1718" s="31"/>
      <c r="P1718" s="31"/>
      <c r="Q1718" s="31"/>
      <c r="R1718" s="31"/>
      <c r="S1718" s="31"/>
      <c r="T1718" s="31"/>
      <c r="U1718" s="31"/>
      <c r="V1718" s="31"/>
    </row>
    <row r="1719" spans="6:22" x14ac:dyDescent="0.25">
      <c r="F1719" s="31"/>
      <c r="G1719" s="31"/>
      <c r="H1719" s="31"/>
      <c r="I1719" s="31"/>
      <c r="J1719" s="31"/>
      <c r="K1719" s="31"/>
      <c r="L1719" s="31"/>
      <c r="M1719" s="31"/>
      <c r="N1719" s="31"/>
      <c r="O1719" s="31"/>
      <c r="P1719" s="31"/>
      <c r="Q1719" s="31"/>
      <c r="R1719" s="31"/>
      <c r="S1719" s="31"/>
      <c r="T1719" s="31"/>
      <c r="U1719" s="31"/>
      <c r="V1719" s="31"/>
    </row>
    <row r="1720" spans="6:22" x14ac:dyDescent="0.25">
      <c r="F1720" s="31"/>
      <c r="G1720" s="31"/>
      <c r="H1720" s="31"/>
      <c r="I1720" s="31"/>
      <c r="J1720" s="31"/>
      <c r="K1720" s="31"/>
      <c r="L1720" s="31"/>
      <c r="M1720" s="31"/>
      <c r="N1720" s="31"/>
      <c r="O1720" s="31"/>
      <c r="P1720" s="31"/>
      <c r="Q1720" s="31"/>
      <c r="R1720" s="31"/>
      <c r="S1720" s="31"/>
      <c r="T1720" s="31"/>
      <c r="U1720" s="31"/>
      <c r="V1720" s="31"/>
    </row>
    <row r="1721" spans="6:22" x14ac:dyDescent="0.25">
      <c r="F1721" s="31"/>
      <c r="G1721" s="31"/>
      <c r="H1721" s="31"/>
      <c r="I1721" s="31"/>
      <c r="J1721" s="31"/>
      <c r="K1721" s="31"/>
      <c r="L1721" s="31"/>
      <c r="M1721" s="31"/>
      <c r="N1721" s="31"/>
      <c r="O1721" s="31"/>
      <c r="P1721" s="31"/>
      <c r="Q1721" s="31"/>
      <c r="R1721" s="31"/>
      <c r="S1721" s="31"/>
      <c r="T1721" s="31"/>
      <c r="U1721" s="31"/>
      <c r="V1721" s="31"/>
    </row>
    <row r="1722" spans="6:22" x14ac:dyDescent="0.25">
      <c r="F1722" s="31"/>
      <c r="G1722" s="31"/>
      <c r="H1722" s="31"/>
      <c r="I1722" s="31"/>
      <c r="J1722" s="31"/>
      <c r="K1722" s="31"/>
      <c r="L1722" s="31"/>
      <c r="M1722" s="31"/>
      <c r="N1722" s="31"/>
      <c r="O1722" s="31"/>
      <c r="P1722" s="31"/>
      <c r="Q1722" s="31"/>
      <c r="R1722" s="31"/>
      <c r="S1722" s="31"/>
      <c r="T1722" s="31"/>
      <c r="U1722" s="31"/>
      <c r="V1722" s="31"/>
    </row>
    <row r="1723" spans="6:22" x14ac:dyDescent="0.25">
      <c r="F1723" s="31"/>
      <c r="G1723" s="31"/>
      <c r="H1723" s="31"/>
      <c r="I1723" s="31"/>
      <c r="J1723" s="31"/>
      <c r="K1723" s="31"/>
      <c r="L1723" s="31"/>
      <c r="M1723" s="31"/>
      <c r="N1723" s="31"/>
      <c r="O1723" s="31"/>
      <c r="P1723" s="31"/>
      <c r="Q1723" s="31"/>
      <c r="R1723" s="31"/>
      <c r="S1723" s="31"/>
      <c r="T1723" s="31"/>
      <c r="U1723" s="31"/>
      <c r="V1723" s="31"/>
    </row>
    <row r="1724" spans="6:22" x14ac:dyDescent="0.25">
      <c r="F1724" s="31"/>
      <c r="G1724" s="31"/>
      <c r="H1724" s="31"/>
      <c r="I1724" s="31"/>
      <c r="J1724" s="31"/>
      <c r="K1724" s="31"/>
      <c r="L1724" s="31"/>
      <c r="M1724" s="31"/>
      <c r="N1724" s="31"/>
      <c r="O1724" s="31"/>
      <c r="P1724" s="31"/>
      <c r="Q1724" s="31"/>
      <c r="R1724" s="31"/>
      <c r="S1724" s="31"/>
      <c r="T1724" s="31"/>
      <c r="U1724" s="31"/>
      <c r="V1724" s="31"/>
    </row>
    <row r="1725" spans="6:22" x14ac:dyDescent="0.25">
      <c r="F1725" s="31"/>
      <c r="G1725" s="31"/>
      <c r="H1725" s="31"/>
      <c r="I1725" s="31"/>
      <c r="J1725" s="31"/>
      <c r="K1725" s="31"/>
      <c r="L1725" s="31"/>
      <c r="M1725" s="31"/>
      <c r="N1725" s="31"/>
      <c r="O1725" s="31"/>
      <c r="P1725" s="31"/>
      <c r="Q1725" s="31"/>
      <c r="R1725" s="31"/>
      <c r="S1725" s="31"/>
      <c r="T1725" s="31"/>
      <c r="U1725" s="31"/>
      <c r="V1725" s="31"/>
    </row>
    <row r="1726" spans="6:22" x14ac:dyDescent="0.25">
      <c r="F1726" s="31"/>
      <c r="G1726" s="31"/>
      <c r="H1726" s="31"/>
      <c r="I1726" s="31"/>
      <c r="J1726" s="31"/>
      <c r="K1726" s="31"/>
      <c r="L1726" s="31"/>
      <c r="M1726" s="31"/>
      <c r="N1726" s="31"/>
      <c r="O1726" s="31"/>
      <c r="P1726" s="31"/>
      <c r="Q1726" s="31"/>
      <c r="R1726" s="31"/>
      <c r="S1726" s="31"/>
      <c r="T1726" s="31"/>
      <c r="U1726" s="31"/>
      <c r="V1726" s="31"/>
    </row>
    <row r="1727" spans="6:22" x14ac:dyDescent="0.25">
      <c r="F1727" s="31"/>
      <c r="G1727" s="31"/>
      <c r="H1727" s="31"/>
      <c r="I1727" s="31"/>
      <c r="J1727" s="31"/>
      <c r="K1727" s="31"/>
      <c r="L1727" s="31"/>
      <c r="M1727" s="31"/>
      <c r="N1727" s="31"/>
      <c r="O1727" s="31"/>
      <c r="P1727" s="31"/>
      <c r="Q1727" s="31"/>
      <c r="R1727" s="31"/>
      <c r="S1727" s="31"/>
      <c r="T1727" s="31"/>
      <c r="U1727" s="31"/>
      <c r="V1727" s="31"/>
    </row>
    <row r="1728" spans="6:22" x14ac:dyDescent="0.25">
      <c r="F1728" s="31"/>
      <c r="G1728" s="31"/>
      <c r="H1728" s="31"/>
      <c r="I1728" s="31"/>
      <c r="J1728" s="31"/>
      <c r="K1728" s="31"/>
      <c r="L1728" s="31"/>
      <c r="M1728" s="31"/>
      <c r="N1728" s="31"/>
      <c r="O1728" s="31"/>
      <c r="P1728" s="31"/>
      <c r="Q1728" s="31"/>
      <c r="R1728" s="31"/>
      <c r="S1728" s="31"/>
      <c r="T1728" s="31"/>
      <c r="U1728" s="31"/>
      <c r="V1728" s="31"/>
    </row>
    <row r="1729" spans="6:22" x14ac:dyDescent="0.25">
      <c r="F1729" s="31"/>
      <c r="G1729" s="31"/>
      <c r="H1729" s="31"/>
      <c r="I1729" s="31"/>
      <c r="J1729" s="31"/>
      <c r="K1729" s="31"/>
      <c r="L1729" s="31"/>
      <c r="M1729" s="31"/>
      <c r="N1729" s="31"/>
      <c r="O1729" s="31"/>
      <c r="P1729" s="31"/>
      <c r="Q1729" s="31"/>
      <c r="R1729" s="31"/>
      <c r="S1729" s="31"/>
      <c r="T1729" s="31"/>
      <c r="U1729" s="31"/>
      <c r="V1729" s="31"/>
    </row>
    <row r="1730" spans="6:22" x14ac:dyDescent="0.25">
      <c r="F1730" s="31"/>
      <c r="G1730" s="31"/>
      <c r="H1730" s="31"/>
      <c r="I1730" s="31"/>
      <c r="J1730" s="31"/>
      <c r="K1730" s="31"/>
      <c r="L1730" s="31"/>
      <c r="M1730" s="31"/>
      <c r="N1730" s="31"/>
      <c r="O1730" s="31"/>
      <c r="P1730" s="31"/>
      <c r="Q1730" s="31"/>
      <c r="R1730" s="31"/>
      <c r="S1730" s="31"/>
      <c r="T1730" s="31"/>
      <c r="U1730" s="31"/>
      <c r="V1730" s="31"/>
    </row>
    <row r="1731" spans="6:22" x14ac:dyDescent="0.25">
      <c r="F1731" s="31"/>
      <c r="G1731" s="31"/>
      <c r="H1731" s="31"/>
      <c r="I1731" s="31"/>
      <c r="J1731" s="31"/>
      <c r="K1731" s="31"/>
      <c r="L1731" s="31"/>
      <c r="M1731" s="31"/>
      <c r="N1731" s="31"/>
      <c r="O1731" s="31"/>
      <c r="P1731" s="31"/>
      <c r="Q1731" s="31"/>
      <c r="R1731" s="31"/>
      <c r="S1731" s="31"/>
      <c r="T1731" s="31"/>
      <c r="U1731" s="31"/>
      <c r="V1731" s="31"/>
    </row>
    <row r="1732" spans="6:22" x14ac:dyDescent="0.25">
      <c r="F1732" s="31"/>
      <c r="G1732" s="31"/>
      <c r="H1732" s="31"/>
      <c r="I1732" s="31"/>
      <c r="J1732" s="31"/>
      <c r="K1732" s="31"/>
      <c r="L1732" s="31"/>
      <c r="M1732" s="31"/>
      <c r="N1732" s="31"/>
      <c r="O1732" s="31"/>
      <c r="P1732" s="31"/>
      <c r="Q1732" s="31"/>
      <c r="R1732" s="31"/>
      <c r="S1732" s="31"/>
      <c r="T1732" s="31"/>
      <c r="U1732" s="31"/>
      <c r="V1732" s="31"/>
    </row>
    <row r="1733" spans="6:22" x14ac:dyDescent="0.25">
      <c r="F1733" s="31"/>
      <c r="G1733" s="31"/>
      <c r="H1733" s="31"/>
      <c r="I1733" s="31"/>
      <c r="J1733" s="31"/>
      <c r="K1733" s="31"/>
      <c r="L1733" s="31"/>
      <c r="M1733" s="31"/>
      <c r="N1733" s="31"/>
      <c r="O1733" s="31"/>
      <c r="P1733" s="31"/>
      <c r="Q1733" s="31"/>
      <c r="R1733" s="31"/>
      <c r="S1733" s="31"/>
      <c r="T1733" s="31"/>
      <c r="U1733" s="31"/>
      <c r="V1733" s="31"/>
    </row>
    <row r="1734" spans="6:22" x14ac:dyDescent="0.25">
      <c r="F1734" s="31"/>
      <c r="G1734" s="31"/>
      <c r="H1734" s="31"/>
      <c r="I1734" s="31"/>
      <c r="J1734" s="31"/>
      <c r="K1734" s="31"/>
      <c r="L1734" s="31"/>
      <c r="M1734" s="31"/>
      <c r="N1734" s="31"/>
      <c r="O1734" s="31"/>
      <c r="P1734" s="31"/>
      <c r="Q1734" s="31"/>
      <c r="R1734" s="31"/>
      <c r="S1734" s="31"/>
      <c r="T1734" s="31"/>
      <c r="U1734" s="31"/>
      <c r="V1734" s="31"/>
    </row>
    <row r="1735" spans="6:22" x14ac:dyDescent="0.25">
      <c r="F1735" s="31"/>
      <c r="G1735" s="31"/>
      <c r="H1735" s="31"/>
      <c r="I1735" s="31"/>
      <c r="J1735" s="31"/>
      <c r="K1735" s="31"/>
      <c r="L1735" s="31"/>
      <c r="M1735" s="31"/>
      <c r="N1735" s="31"/>
      <c r="O1735" s="31"/>
      <c r="P1735" s="31"/>
      <c r="Q1735" s="31"/>
      <c r="R1735" s="31"/>
      <c r="S1735" s="31"/>
      <c r="T1735" s="31"/>
      <c r="U1735" s="31"/>
      <c r="V1735" s="31"/>
    </row>
    <row r="1736" spans="6:22" x14ac:dyDescent="0.25">
      <c r="F1736" s="31"/>
      <c r="G1736" s="31"/>
      <c r="H1736" s="31"/>
      <c r="I1736" s="31"/>
      <c r="J1736" s="31"/>
      <c r="K1736" s="31"/>
      <c r="L1736" s="31"/>
      <c r="M1736" s="31"/>
      <c r="N1736" s="31"/>
      <c r="O1736" s="31"/>
      <c r="P1736" s="31"/>
      <c r="Q1736" s="31"/>
      <c r="R1736" s="31"/>
      <c r="S1736" s="31"/>
      <c r="T1736" s="31"/>
      <c r="U1736" s="31"/>
      <c r="V1736" s="31"/>
    </row>
    <row r="1737" spans="6:22" x14ac:dyDescent="0.25">
      <c r="F1737" s="31"/>
      <c r="G1737" s="31"/>
      <c r="H1737" s="31"/>
      <c r="I1737" s="31"/>
      <c r="J1737" s="31"/>
      <c r="K1737" s="31"/>
      <c r="L1737" s="31"/>
      <c r="M1737" s="31"/>
      <c r="N1737" s="31"/>
      <c r="O1737" s="31"/>
      <c r="P1737" s="31"/>
      <c r="Q1737" s="31"/>
      <c r="R1737" s="31"/>
      <c r="S1737" s="31"/>
      <c r="T1737" s="31"/>
      <c r="U1737" s="31"/>
      <c r="V1737" s="31"/>
    </row>
    <row r="1738" spans="6:22" x14ac:dyDescent="0.25">
      <c r="F1738" s="31"/>
      <c r="G1738" s="31"/>
      <c r="H1738" s="31"/>
      <c r="I1738" s="31"/>
      <c r="J1738" s="31"/>
      <c r="K1738" s="31"/>
      <c r="L1738" s="31"/>
      <c r="M1738" s="31"/>
      <c r="N1738" s="31"/>
      <c r="O1738" s="31"/>
      <c r="P1738" s="31"/>
      <c r="Q1738" s="31"/>
      <c r="R1738" s="31"/>
      <c r="S1738" s="31"/>
      <c r="T1738" s="31"/>
      <c r="U1738" s="31"/>
      <c r="V1738" s="31"/>
    </row>
    <row r="1739" spans="6:22" x14ac:dyDescent="0.25">
      <c r="F1739" s="31"/>
      <c r="G1739" s="31"/>
      <c r="H1739" s="31"/>
      <c r="I1739" s="31"/>
      <c r="J1739" s="31"/>
      <c r="K1739" s="31"/>
      <c r="L1739" s="31"/>
      <c r="M1739" s="31"/>
      <c r="N1739" s="31"/>
      <c r="O1739" s="31"/>
      <c r="P1739" s="31"/>
      <c r="Q1739" s="31"/>
      <c r="R1739" s="31"/>
      <c r="S1739" s="31"/>
      <c r="T1739" s="31"/>
      <c r="U1739" s="31"/>
      <c r="V1739" s="31"/>
    </row>
    <row r="1740" spans="6:22" x14ac:dyDescent="0.25">
      <c r="F1740" s="31"/>
      <c r="G1740" s="31"/>
      <c r="H1740" s="31"/>
      <c r="I1740" s="31"/>
      <c r="J1740" s="31"/>
      <c r="K1740" s="31"/>
      <c r="L1740" s="31"/>
      <c r="M1740" s="31"/>
      <c r="N1740" s="31"/>
      <c r="O1740" s="31"/>
      <c r="P1740" s="31"/>
      <c r="Q1740" s="31"/>
      <c r="R1740" s="31"/>
      <c r="S1740" s="31"/>
      <c r="T1740" s="31"/>
      <c r="U1740" s="31"/>
      <c r="V1740" s="31"/>
    </row>
    <row r="1741" spans="6:22" x14ac:dyDescent="0.25">
      <c r="F1741" s="31"/>
      <c r="G1741" s="31"/>
      <c r="H1741" s="31"/>
      <c r="I1741" s="31"/>
      <c r="J1741" s="31"/>
      <c r="K1741" s="31"/>
      <c r="L1741" s="31"/>
      <c r="M1741" s="31"/>
      <c r="N1741" s="31"/>
      <c r="O1741" s="31"/>
      <c r="P1741" s="31"/>
      <c r="Q1741" s="31"/>
      <c r="R1741" s="31"/>
      <c r="S1741" s="31"/>
      <c r="T1741" s="31"/>
      <c r="U1741" s="31"/>
      <c r="V1741" s="31"/>
    </row>
    <row r="1742" spans="6:22" x14ac:dyDescent="0.25">
      <c r="F1742" s="31"/>
      <c r="G1742" s="31"/>
      <c r="H1742" s="31"/>
      <c r="I1742" s="31"/>
      <c r="J1742" s="31"/>
      <c r="K1742" s="31"/>
      <c r="L1742" s="31"/>
      <c r="M1742" s="31"/>
      <c r="N1742" s="31"/>
      <c r="O1742" s="31"/>
      <c r="P1742" s="31"/>
      <c r="Q1742" s="31"/>
      <c r="R1742" s="31"/>
      <c r="S1742" s="31"/>
      <c r="T1742" s="31"/>
      <c r="U1742" s="31"/>
      <c r="V1742" s="31"/>
    </row>
    <row r="1743" spans="6:22" x14ac:dyDescent="0.25">
      <c r="F1743" s="31"/>
      <c r="G1743" s="31"/>
      <c r="H1743" s="31"/>
      <c r="I1743" s="31"/>
      <c r="J1743" s="31"/>
      <c r="K1743" s="31"/>
      <c r="L1743" s="31"/>
      <c r="M1743" s="31"/>
      <c r="N1743" s="31"/>
      <c r="O1743" s="31"/>
      <c r="P1743" s="31"/>
      <c r="Q1743" s="31"/>
      <c r="R1743" s="31"/>
      <c r="S1743" s="31"/>
      <c r="T1743" s="31"/>
      <c r="U1743" s="31"/>
      <c r="V1743" s="31"/>
    </row>
    <row r="1744" spans="6:22" x14ac:dyDescent="0.25">
      <c r="F1744" s="31"/>
      <c r="G1744" s="31"/>
      <c r="H1744" s="31"/>
      <c r="I1744" s="31"/>
      <c r="J1744" s="31"/>
      <c r="K1744" s="31"/>
      <c r="L1744" s="31"/>
      <c r="M1744" s="31"/>
      <c r="N1744" s="31"/>
      <c r="O1744" s="31"/>
      <c r="P1744" s="31"/>
      <c r="Q1744" s="31"/>
      <c r="R1744" s="31"/>
      <c r="S1744" s="31"/>
      <c r="T1744" s="31"/>
      <c r="U1744" s="31"/>
      <c r="V1744" s="31"/>
    </row>
    <row r="1745" spans="6:22" x14ac:dyDescent="0.25">
      <c r="F1745" s="31"/>
      <c r="G1745" s="31"/>
      <c r="H1745" s="31"/>
      <c r="I1745" s="31"/>
      <c r="J1745" s="31"/>
      <c r="K1745" s="31"/>
      <c r="L1745" s="31"/>
      <c r="M1745" s="31"/>
      <c r="N1745" s="31"/>
      <c r="O1745" s="31"/>
      <c r="P1745" s="31"/>
      <c r="Q1745" s="31"/>
      <c r="R1745" s="31"/>
      <c r="S1745" s="31"/>
      <c r="T1745" s="31"/>
      <c r="U1745" s="31"/>
      <c r="V1745" s="31"/>
    </row>
    <row r="1746" spans="6:22" x14ac:dyDescent="0.25">
      <c r="F1746" s="31"/>
      <c r="G1746" s="31"/>
      <c r="H1746" s="31"/>
      <c r="I1746" s="31"/>
      <c r="J1746" s="31"/>
      <c r="K1746" s="31"/>
      <c r="L1746" s="31"/>
      <c r="M1746" s="31"/>
      <c r="N1746" s="31"/>
      <c r="O1746" s="31"/>
      <c r="P1746" s="31"/>
      <c r="Q1746" s="31"/>
      <c r="R1746" s="31"/>
      <c r="S1746" s="31"/>
      <c r="T1746" s="31"/>
      <c r="U1746" s="31"/>
      <c r="V1746" s="31"/>
    </row>
    <row r="1747" spans="6:22" x14ac:dyDescent="0.25">
      <c r="F1747" s="31"/>
      <c r="G1747" s="31"/>
      <c r="H1747" s="31"/>
      <c r="I1747" s="31"/>
      <c r="J1747" s="31"/>
      <c r="K1747" s="31"/>
      <c r="L1747" s="31"/>
      <c r="M1747" s="31"/>
      <c r="N1747" s="31"/>
      <c r="O1747" s="31"/>
      <c r="P1747" s="31"/>
      <c r="Q1747" s="31"/>
      <c r="R1747" s="31"/>
      <c r="S1747" s="31"/>
      <c r="T1747" s="31"/>
      <c r="U1747" s="31"/>
      <c r="V1747" s="31"/>
    </row>
    <row r="1748" spans="6:22" x14ac:dyDescent="0.25">
      <c r="F1748" s="31"/>
      <c r="G1748" s="31"/>
      <c r="H1748" s="31"/>
      <c r="I1748" s="31"/>
      <c r="J1748" s="31"/>
      <c r="K1748" s="31"/>
      <c r="L1748" s="31"/>
      <c r="M1748" s="31"/>
      <c r="N1748" s="31"/>
      <c r="O1748" s="31"/>
      <c r="P1748" s="31"/>
      <c r="Q1748" s="31"/>
      <c r="R1748" s="31"/>
      <c r="S1748" s="31"/>
      <c r="T1748" s="31"/>
      <c r="U1748" s="31"/>
      <c r="V1748" s="31"/>
    </row>
    <row r="1749" spans="6:22" x14ac:dyDescent="0.25">
      <c r="F1749" s="31"/>
      <c r="G1749" s="31"/>
      <c r="H1749" s="31"/>
      <c r="I1749" s="31"/>
      <c r="J1749" s="31"/>
      <c r="K1749" s="31"/>
      <c r="L1749" s="31"/>
      <c r="M1749" s="31"/>
      <c r="N1749" s="31"/>
      <c r="O1749" s="31"/>
      <c r="P1749" s="31"/>
      <c r="Q1749" s="31"/>
      <c r="R1749" s="31"/>
      <c r="S1749" s="31"/>
      <c r="T1749" s="31"/>
      <c r="U1749" s="31"/>
      <c r="V1749" s="31"/>
    </row>
    <row r="1750" spans="6:22" x14ac:dyDescent="0.25">
      <c r="F1750" s="31"/>
      <c r="G1750" s="31"/>
      <c r="H1750" s="31"/>
      <c r="I1750" s="31"/>
      <c r="J1750" s="31"/>
      <c r="K1750" s="31"/>
      <c r="L1750" s="31"/>
      <c r="M1750" s="31"/>
      <c r="N1750" s="31"/>
      <c r="O1750" s="31"/>
      <c r="P1750" s="31"/>
      <c r="Q1750" s="31"/>
      <c r="R1750" s="31"/>
      <c r="S1750" s="31"/>
      <c r="T1750" s="31"/>
      <c r="U1750" s="31"/>
      <c r="V1750" s="31"/>
    </row>
    <row r="1751" spans="6:22" x14ac:dyDescent="0.25">
      <c r="F1751" s="31"/>
      <c r="G1751" s="31"/>
      <c r="H1751" s="31"/>
      <c r="I1751" s="31"/>
      <c r="J1751" s="31"/>
      <c r="K1751" s="31"/>
      <c r="L1751" s="31"/>
      <c r="M1751" s="31"/>
      <c r="N1751" s="31"/>
      <c r="O1751" s="31"/>
      <c r="P1751" s="31"/>
      <c r="Q1751" s="31"/>
      <c r="R1751" s="31"/>
      <c r="S1751" s="31"/>
      <c r="T1751" s="31"/>
      <c r="U1751" s="31"/>
      <c r="V1751" s="31"/>
    </row>
    <row r="1752" spans="6:22" x14ac:dyDescent="0.25">
      <c r="F1752" s="31"/>
      <c r="G1752" s="31"/>
      <c r="H1752" s="31"/>
      <c r="I1752" s="31"/>
      <c r="J1752" s="31"/>
      <c r="K1752" s="31"/>
      <c r="L1752" s="31"/>
      <c r="M1752" s="31"/>
      <c r="N1752" s="31"/>
      <c r="O1752" s="31"/>
      <c r="P1752" s="31"/>
      <c r="Q1752" s="31"/>
      <c r="R1752" s="31"/>
      <c r="S1752" s="31"/>
      <c r="T1752" s="31"/>
      <c r="U1752" s="31"/>
      <c r="V1752" s="31"/>
    </row>
    <row r="1753" spans="6:22" x14ac:dyDescent="0.25">
      <c r="F1753" s="31"/>
      <c r="G1753" s="31"/>
      <c r="H1753" s="31"/>
      <c r="I1753" s="31"/>
      <c r="J1753" s="31"/>
      <c r="K1753" s="31"/>
      <c r="L1753" s="31"/>
      <c r="M1753" s="31"/>
      <c r="N1753" s="31"/>
      <c r="O1753" s="31"/>
      <c r="P1753" s="31"/>
      <c r="Q1753" s="31"/>
      <c r="R1753" s="31"/>
      <c r="S1753" s="31"/>
      <c r="T1753" s="31"/>
      <c r="U1753" s="31"/>
      <c r="V1753" s="31"/>
    </row>
    <row r="1754" spans="6:22" x14ac:dyDescent="0.25">
      <c r="F1754" s="31"/>
      <c r="G1754" s="31"/>
      <c r="H1754" s="31"/>
      <c r="I1754" s="31"/>
      <c r="J1754" s="31"/>
      <c r="K1754" s="31"/>
      <c r="L1754" s="31"/>
      <c r="M1754" s="31"/>
      <c r="N1754" s="31"/>
      <c r="O1754" s="31"/>
      <c r="P1754" s="31"/>
      <c r="Q1754" s="31"/>
      <c r="R1754" s="31"/>
      <c r="S1754" s="31"/>
      <c r="T1754" s="31"/>
      <c r="U1754" s="31"/>
      <c r="V1754" s="31"/>
    </row>
    <row r="1755" spans="6:22" x14ac:dyDescent="0.25">
      <c r="F1755" s="31"/>
      <c r="G1755" s="31"/>
      <c r="H1755" s="31"/>
      <c r="I1755" s="31"/>
      <c r="J1755" s="31"/>
      <c r="K1755" s="31"/>
      <c r="L1755" s="31"/>
      <c r="M1755" s="31"/>
      <c r="N1755" s="31"/>
      <c r="O1755" s="31"/>
      <c r="P1755" s="31"/>
      <c r="Q1755" s="31"/>
      <c r="R1755" s="31"/>
      <c r="S1755" s="31"/>
      <c r="T1755" s="31"/>
      <c r="U1755" s="31"/>
      <c r="V1755" s="31"/>
    </row>
    <row r="1756" spans="6:22" x14ac:dyDescent="0.25">
      <c r="F1756" s="31"/>
      <c r="G1756" s="31"/>
      <c r="H1756" s="31"/>
      <c r="I1756" s="31"/>
      <c r="J1756" s="31"/>
      <c r="K1756" s="31"/>
      <c r="L1756" s="31"/>
      <c r="M1756" s="31"/>
      <c r="N1756" s="31"/>
      <c r="O1756" s="31"/>
      <c r="P1756" s="31"/>
      <c r="Q1756" s="31"/>
      <c r="R1756" s="31"/>
      <c r="S1756" s="31"/>
      <c r="T1756" s="31"/>
      <c r="U1756" s="31"/>
      <c r="V1756" s="31"/>
    </row>
    <row r="1757" spans="6:22" x14ac:dyDescent="0.25">
      <c r="F1757" s="31"/>
      <c r="G1757" s="31"/>
      <c r="H1757" s="31"/>
      <c r="I1757" s="31"/>
      <c r="J1757" s="31"/>
      <c r="K1757" s="31"/>
      <c r="L1757" s="31"/>
      <c r="M1757" s="31"/>
      <c r="N1757" s="31"/>
      <c r="O1757" s="31"/>
      <c r="P1757" s="31"/>
      <c r="Q1757" s="31"/>
      <c r="R1757" s="31"/>
      <c r="S1757" s="31"/>
      <c r="T1757" s="31"/>
      <c r="U1757" s="31"/>
      <c r="V1757" s="31"/>
    </row>
    <row r="1758" spans="6:22" x14ac:dyDescent="0.25">
      <c r="F1758" s="31"/>
      <c r="G1758" s="31"/>
      <c r="H1758" s="31"/>
      <c r="I1758" s="31"/>
      <c r="J1758" s="31"/>
      <c r="K1758" s="31"/>
      <c r="L1758" s="31"/>
      <c r="M1758" s="31"/>
      <c r="N1758" s="31"/>
      <c r="O1758" s="31"/>
      <c r="P1758" s="31"/>
      <c r="Q1758" s="31"/>
      <c r="R1758" s="31"/>
      <c r="S1758" s="31"/>
      <c r="T1758" s="31"/>
      <c r="U1758" s="31"/>
      <c r="V1758" s="31"/>
    </row>
    <row r="1759" spans="6:22" x14ac:dyDescent="0.25">
      <c r="F1759" s="31"/>
      <c r="G1759" s="31"/>
      <c r="H1759" s="31"/>
      <c r="I1759" s="31"/>
      <c r="J1759" s="31"/>
      <c r="K1759" s="31"/>
      <c r="L1759" s="31"/>
      <c r="M1759" s="31"/>
      <c r="N1759" s="31"/>
      <c r="O1759" s="31"/>
      <c r="P1759" s="31"/>
      <c r="Q1759" s="31"/>
      <c r="R1759" s="31"/>
      <c r="S1759" s="31"/>
      <c r="T1759" s="31"/>
      <c r="U1759" s="31"/>
      <c r="V1759" s="31"/>
    </row>
    <row r="1760" spans="6:22" x14ac:dyDescent="0.25">
      <c r="F1760" s="31"/>
      <c r="G1760" s="31"/>
      <c r="H1760" s="31"/>
      <c r="I1760" s="31"/>
      <c r="J1760" s="31"/>
      <c r="K1760" s="31"/>
      <c r="L1760" s="31"/>
      <c r="M1760" s="31"/>
      <c r="N1760" s="31"/>
      <c r="O1760" s="31"/>
      <c r="P1760" s="31"/>
      <c r="Q1760" s="31"/>
      <c r="R1760" s="31"/>
      <c r="S1760" s="31"/>
      <c r="T1760" s="31"/>
      <c r="U1760" s="31"/>
      <c r="V1760" s="31"/>
    </row>
    <row r="1761" spans="6:22" x14ac:dyDescent="0.25">
      <c r="F1761" s="31"/>
      <c r="G1761" s="31"/>
      <c r="H1761" s="31"/>
      <c r="I1761" s="31"/>
      <c r="J1761" s="31"/>
      <c r="K1761" s="31"/>
      <c r="L1761" s="31"/>
      <c r="M1761" s="31"/>
      <c r="N1761" s="31"/>
      <c r="O1761" s="31"/>
      <c r="P1761" s="31"/>
      <c r="Q1761" s="31"/>
      <c r="R1761" s="31"/>
      <c r="S1761" s="31"/>
      <c r="T1761" s="31"/>
      <c r="U1761" s="31"/>
      <c r="V1761" s="31"/>
    </row>
    <row r="1762" spans="6:22" x14ac:dyDescent="0.25">
      <c r="F1762" s="31"/>
      <c r="G1762" s="31"/>
      <c r="H1762" s="31"/>
      <c r="I1762" s="31"/>
      <c r="J1762" s="31"/>
      <c r="K1762" s="31"/>
      <c r="L1762" s="31"/>
      <c r="M1762" s="31"/>
      <c r="N1762" s="31"/>
      <c r="O1762" s="31"/>
      <c r="P1762" s="31"/>
      <c r="Q1762" s="31"/>
      <c r="R1762" s="31"/>
      <c r="S1762" s="31"/>
      <c r="T1762" s="31"/>
      <c r="U1762" s="31"/>
      <c r="V1762" s="31"/>
    </row>
    <row r="1763" spans="6:22" x14ac:dyDescent="0.25">
      <c r="F1763" s="31"/>
      <c r="G1763" s="31"/>
      <c r="H1763" s="31"/>
      <c r="I1763" s="31"/>
      <c r="J1763" s="31"/>
      <c r="K1763" s="31"/>
      <c r="L1763" s="31"/>
      <c r="M1763" s="31"/>
      <c r="N1763" s="31"/>
      <c r="O1763" s="31"/>
      <c r="P1763" s="31"/>
      <c r="Q1763" s="31"/>
      <c r="R1763" s="31"/>
      <c r="S1763" s="31"/>
      <c r="T1763" s="31"/>
      <c r="U1763" s="31"/>
      <c r="V1763" s="31"/>
    </row>
    <row r="1764" spans="6:22" x14ac:dyDescent="0.25">
      <c r="F1764" s="31"/>
      <c r="G1764" s="31"/>
      <c r="H1764" s="31"/>
      <c r="I1764" s="31"/>
      <c r="J1764" s="31"/>
      <c r="K1764" s="31"/>
      <c r="L1764" s="31"/>
      <c r="M1764" s="31"/>
      <c r="N1764" s="31"/>
      <c r="O1764" s="31"/>
      <c r="P1764" s="31"/>
      <c r="Q1764" s="31"/>
      <c r="R1764" s="31"/>
      <c r="S1764" s="31"/>
      <c r="T1764" s="31"/>
      <c r="U1764" s="31"/>
      <c r="V1764" s="31"/>
    </row>
    <row r="1765" spans="6:22" x14ac:dyDescent="0.25">
      <c r="F1765" s="31"/>
      <c r="G1765" s="31"/>
      <c r="H1765" s="31"/>
      <c r="I1765" s="31"/>
      <c r="J1765" s="31"/>
      <c r="K1765" s="31"/>
      <c r="L1765" s="31"/>
      <c r="M1765" s="31"/>
      <c r="N1765" s="31"/>
      <c r="O1765" s="31"/>
      <c r="P1765" s="31"/>
      <c r="Q1765" s="31"/>
      <c r="R1765" s="31"/>
      <c r="S1765" s="31"/>
      <c r="T1765" s="31"/>
      <c r="U1765" s="31"/>
      <c r="V1765" s="31"/>
    </row>
    <row r="1766" spans="6:22" x14ac:dyDescent="0.25">
      <c r="F1766" s="31"/>
      <c r="G1766" s="31"/>
      <c r="H1766" s="31"/>
      <c r="I1766" s="31"/>
      <c r="J1766" s="31"/>
      <c r="K1766" s="31"/>
      <c r="L1766" s="31"/>
      <c r="M1766" s="31"/>
      <c r="N1766" s="31"/>
      <c r="O1766" s="31"/>
      <c r="P1766" s="31"/>
      <c r="Q1766" s="31"/>
      <c r="R1766" s="31"/>
      <c r="S1766" s="31"/>
      <c r="T1766" s="31"/>
      <c r="U1766" s="31"/>
      <c r="V1766" s="31"/>
    </row>
    <row r="1767" spans="6:22" x14ac:dyDescent="0.25">
      <c r="F1767" s="31"/>
      <c r="G1767" s="31"/>
      <c r="H1767" s="31"/>
      <c r="I1767" s="31"/>
      <c r="J1767" s="31"/>
      <c r="K1767" s="31"/>
      <c r="L1767" s="31"/>
      <c r="M1767" s="31"/>
      <c r="N1767" s="31"/>
      <c r="O1767" s="31"/>
      <c r="P1767" s="31"/>
      <c r="Q1767" s="31"/>
      <c r="R1767" s="31"/>
      <c r="S1767" s="31"/>
      <c r="T1767" s="31"/>
      <c r="U1767" s="31"/>
      <c r="V1767" s="31"/>
    </row>
    <row r="1768" spans="6:22" x14ac:dyDescent="0.25">
      <c r="F1768" s="31"/>
      <c r="G1768" s="31"/>
      <c r="H1768" s="31"/>
      <c r="I1768" s="31"/>
      <c r="J1768" s="31"/>
      <c r="K1768" s="31"/>
      <c r="L1768" s="31"/>
      <c r="M1768" s="31"/>
      <c r="N1768" s="31"/>
      <c r="O1768" s="31"/>
      <c r="P1768" s="31"/>
      <c r="Q1768" s="31"/>
      <c r="R1768" s="31"/>
      <c r="S1768" s="31"/>
      <c r="T1768" s="31"/>
      <c r="U1768" s="31"/>
      <c r="V1768" s="31"/>
    </row>
    <row r="1769" spans="6:22" x14ac:dyDescent="0.25">
      <c r="F1769" s="31"/>
      <c r="G1769" s="31"/>
      <c r="H1769" s="31"/>
      <c r="I1769" s="31"/>
      <c r="J1769" s="31"/>
      <c r="K1769" s="31"/>
      <c r="L1769" s="31"/>
      <c r="M1769" s="31"/>
      <c r="N1769" s="31"/>
      <c r="O1769" s="31"/>
      <c r="P1769" s="31"/>
      <c r="Q1769" s="31"/>
      <c r="R1769" s="31"/>
      <c r="S1769" s="31"/>
      <c r="T1769" s="31"/>
      <c r="U1769" s="31"/>
      <c r="V1769" s="31"/>
    </row>
    <row r="1770" spans="6:22" x14ac:dyDescent="0.25">
      <c r="F1770" s="31"/>
      <c r="G1770" s="31"/>
      <c r="H1770" s="31"/>
      <c r="I1770" s="31"/>
      <c r="J1770" s="31"/>
      <c r="K1770" s="31"/>
      <c r="L1770" s="31"/>
      <c r="M1770" s="31"/>
      <c r="N1770" s="31"/>
      <c r="O1770" s="31"/>
      <c r="P1770" s="31"/>
      <c r="Q1770" s="31"/>
      <c r="R1770" s="31"/>
      <c r="S1770" s="31"/>
      <c r="T1770" s="31"/>
      <c r="U1770" s="31"/>
      <c r="V1770" s="31"/>
    </row>
    <row r="1771" spans="6:22" x14ac:dyDescent="0.25">
      <c r="F1771" s="31"/>
      <c r="G1771" s="31"/>
      <c r="H1771" s="31"/>
      <c r="I1771" s="31"/>
      <c r="J1771" s="31"/>
      <c r="K1771" s="31"/>
      <c r="L1771" s="31"/>
      <c r="M1771" s="31"/>
      <c r="N1771" s="31"/>
      <c r="O1771" s="31"/>
      <c r="P1771" s="31"/>
      <c r="Q1771" s="31"/>
      <c r="R1771" s="31"/>
      <c r="S1771" s="31"/>
      <c r="T1771" s="31"/>
      <c r="U1771" s="31"/>
      <c r="V1771" s="31"/>
    </row>
    <row r="1772" spans="6:22" x14ac:dyDescent="0.25">
      <c r="F1772" s="31"/>
      <c r="G1772" s="31"/>
      <c r="H1772" s="31"/>
      <c r="I1772" s="31"/>
      <c r="J1772" s="31"/>
      <c r="K1772" s="31"/>
      <c r="L1772" s="31"/>
      <c r="M1772" s="31"/>
      <c r="N1772" s="31"/>
      <c r="O1772" s="31"/>
      <c r="P1772" s="31"/>
      <c r="Q1772" s="31"/>
      <c r="R1772" s="31"/>
      <c r="S1772" s="31"/>
      <c r="T1772" s="31"/>
      <c r="U1772" s="31"/>
      <c r="V1772" s="31"/>
    </row>
    <row r="1773" spans="6:22" x14ac:dyDescent="0.25">
      <c r="F1773" s="31"/>
      <c r="G1773" s="31"/>
      <c r="H1773" s="31"/>
      <c r="I1773" s="31"/>
      <c r="J1773" s="31"/>
      <c r="K1773" s="31"/>
      <c r="L1773" s="31"/>
      <c r="M1773" s="31"/>
      <c r="N1773" s="31"/>
      <c r="O1773" s="31"/>
      <c r="P1773" s="31"/>
      <c r="Q1773" s="31"/>
      <c r="R1773" s="31"/>
      <c r="S1773" s="31"/>
      <c r="T1773" s="31"/>
      <c r="U1773" s="31"/>
      <c r="V1773" s="31"/>
    </row>
    <row r="1774" spans="6:22" x14ac:dyDescent="0.25">
      <c r="F1774" s="31"/>
      <c r="G1774" s="31"/>
      <c r="H1774" s="31"/>
      <c r="I1774" s="31"/>
      <c r="J1774" s="31"/>
      <c r="K1774" s="31"/>
      <c r="L1774" s="31"/>
      <c r="M1774" s="31"/>
      <c r="N1774" s="31"/>
      <c r="O1774" s="31"/>
      <c r="P1774" s="31"/>
      <c r="Q1774" s="31"/>
      <c r="R1774" s="31"/>
      <c r="S1774" s="31"/>
      <c r="T1774" s="31"/>
      <c r="U1774" s="31"/>
      <c r="V1774" s="31"/>
    </row>
    <row r="1775" spans="6:22" x14ac:dyDescent="0.25">
      <c r="F1775" s="31"/>
      <c r="G1775" s="31"/>
      <c r="H1775" s="31"/>
      <c r="I1775" s="31"/>
      <c r="J1775" s="31"/>
      <c r="K1775" s="31"/>
      <c r="L1775" s="31"/>
      <c r="M1775" s="31"/>
      <c r="N1775" s="31"/>
      <c r="O1775" s="31"/>
      <c r="P1775" s="31"/>
      <c r="Q1775" s="31"/>
      <c r="R1775" s="31"/>
      <c r="S1775" s="31"/>
      <c r="T1775" s="31"/>
      <c r="U1775" s="31"/>
      <c r="V1775" s="31"/>
    </row>
    <row r="1776" spans="6:22" x14ac:dyDescent="0.25">
      <c r="F1776" s="31"/>
      <c r="G1776" s="31"/>
      <c r="H1776" s="31"/>
      <c r="I1776" s="31"/>
      <c r="J1776" s="31"/>
      <c r="K1776" s="31"/>
      <c r="L1776" s="31"/>
      <c r="M1776" s="31"/>
      <c r="N1776" s="31"/>
      <c r="O1776" s="31"/>
      <c r="P1776" s="31"/>
      <c r="Q1776" s="31"/>
      <c r="R1776" s="31"/>
      <c r="S1776" s="31"/>
      <c r="T1776" s="31"/>
      <c r="U1776" s="31"/>
      <c r="V1776" s="31"/>
    </row>
    <row r="1777" spans="6:22" x14ac:dyDescent="0.25">
      <c r="F1777" s="31"/>
      <c r="G1777" s="31"/>
      <c r="H1777" s="31"/>
      <c r="I1777" s="31"/>
      <c r="J1777" s="31"/>
      <c r="K1777" s="31"/>
      <c r="L1777" s="31"/>
      <c r="M1777" s="31"/>
      <c r="N1777" s="31"/>
      <c r="O1777" s="31"/>
      <c r="P1777" s="31"/>
      <c r="Q1777" s="31"/>
      <c r="R1777" s="31"/>
      <c r="S1777" s="31"/>
      <c r="T1777" s="31"/>
      <c r="U1777" s="31"/>
      <c r="V1777" s="31"/>
    </row>
    <row r="1778" spans="6:22" x14ac:dyDescent="0.25">
      <c r="F1778" s="31"/>
      <c r="G1778" s="31"/>
      <c r="H1778" s="31"/>
      <c r="I1778" s="31"/>
      <c r="J1778" s="31"/>
      <c r="K1778" s="31"/>
      <c r="L1778" s="31"/>
      <c r="M1778" s="31"/>
      <c r="N1778" s="31"/>
      <c r="O1778" s="31"/>
      <c r="P1778" s="31"/>
      <c r="Q1778" s="31"/>
      <c r="R1778" s="31"/>
      <c r="S1778" s="31"/>
      <c r="T1778" s="31"/>
      <c r="U1778" s="31"/>
      <c r="V1778" s="31"/>
    </row>
    <row r="1779" spans="6:22" x14ac:dyDescent="0.25">
      <c r="F1779" s="31"/>
      <c r="G1779" s="31"/>
      <c r="H1779" s="31"/>
      <c r="I1779" s="31"/>
      <c r="J1779" s="31"/>
      <c r="K1779" s="31"/>
      <c r="L1779" s="31"/>
      <c r="M1779" s="31"/>
      <c r="N1779" s="31"/>
      <c r="O1779" s="31"/>
      <c r="P1779" s="31"/>
      <c r="Q1779" s="31"/>
      <c r="R1779" s="31"/>
      <c r="S1779" s="31"/>
      <c r="T1779" s="31"/>
      <c r="U1779" s="31"/>
      <c r="V1779" s="31"/>
    </row>
    <row r="1780" spans="6:22" x14ac:dyDescent="0.25">
      <c r="F1780" s="31"/>
      <c r="G1780" s="31"/>
      <c r="H1780" s="31"/>
      <c r="I1780" s="31"/>
      <c r="J1780" s="31"/>
      <c r="K1780" s="31"/>
      <c r="L1780" s="31"/>
      <c r="M1780" s="31"/>
      <c r="N1780" s="31"/>
      <c r="O1780" s="31"/>
      <c r="P1780" s="31"/>
      <c r="Q1780" s="31"/>
      <c r="R1780" s="31"/>
      <c r="S1780" s="31"/>
      <c r="T1780" s="31"/>
      <c r="U1780" s="31"/>
      <c r="V1780" s="31"/>
    </row>
    <row r="1781" spans="6:22" x14ac:dyDescent="0.25">
      <c r="F1781" s="31"/>
      <c r="G1781" s="31"/>
      <c r="H1781" s="31"/>
      <c r="I1781" s="31"/>
      <c r="J1781" s="31"/>
      <c r="K1781" s="31"/>
      <c r="L1781" s="31"/>
      <c r="M1781" s="31"/>
      <c r="N1781" s="31"/>
      <c r="O1781" s="31"/>
      <c r="P1781" s="31"/>
      <c r="Q1781" s="31"/>
      <c r="R1781" s="31"/>
      <c r="S1781" s="31"/>
      <c r="T1781" s="31"/>
      <c r="U1781" s="31"/>
      <c r="V1781" s="31"/>
    </row>
    <row r="1782" spans="6:22" x14ac:dyDescent="0.25">
      <c r="F1782" s="31"/>
      <c r="G1782" s="31"/>
      <c r="H1782" s="31"/>
      <c r="I1782" s="31"/>
      <c r="J1782" s="31"/>
      <c r="K1782" s="31"/>
      <c r="L1782" s="31"/>
      <c r="M1782" s="31"/>
      <c r="N1782" s="31"/>
      <c r="O1782" s="31"/>
      <c r="P1782" s="31"/>
      <c r="Q1782" s="31"/>
      <c r="R1782" s="31"/>
      <c r="S1782" s="31"/>
      <c r="T1782" s="31"/>
      <c r="U1782" s="31"/>
      <c r="V1782" s="31"/>
    </row>
    <row r="1783" spans="6:22" x14ac:dyDescent="0.25">
      <c r="F1783" s="31"/>
      <c r="G1783" s="31"/>
      <c r="H1783" s="31"/>
      <c r="I1783" s="31"/>
      <c r="J1783" s="31"/>
      <c r="K1783" s="31"/>
      <c r="L1783" s="31"/>
      <c r="M1783" s="31"/>
      <c r="N1783" s="31"/>
      <c r="O1783" s="31"/>
      <c r="P1783" s="31"/>
      <c r="Q1783" s="31"/>
      <c r="R1783" s="31"/>
      <c r="S1783" s="31"/>
      <c r="T1783" s="31"/>
      <c r="U1783" s="31"/>
      <c r="V1783" s="31"/>
    </row>
    <row r="1784" spans="6:22" x14ac:dyDescent="0.25">
      <c r="F1784" s="31"/>
      <c r="G1784" s="31"/>
      <c r="H1784" s="31"/>
      <c r="I1784" s="31"/>
      <c r="J1784" s="31"/>
      <c r="K1784" s="31"/>
      <c r="L1784" s="31"/>
      <c r="M1784" s="31"/>
      <c r="N1784" s="31"/>
      <c r="O1784" s="31"/>
      <c r="P1784" s="31"/>
      <c r="Q1784" s="31"/>
      <c r="R1784" s="31"/>
      <c r="S1784" s="31"/>
      <c r="T1784" s="31"/>
      <c r="U1784" s="31"/>
      <c r="V1784" s="31"/>
    </row>
    <row r="1785" spans="6:22" x14ac:dyDescent="0.25">
      <c r="F1785" s="31"/>
      <c r="G1785" s="31"/>
      <c r="H1785" s="31"/>
      <c r="I1785" s="31"/>
      <c r="J1785" s="31"/>
      <c r="K1785" s="31"/>
      <c r="L1785" s="31"/>
      <c r="M1785" s="31"/>
      <c r="N1785" s="31"/>
      <c r="O1785" s="31"/>
      <c r="P1785" s="31"/>
      <c r="Q1785" s="31"/>
      <c r="R1785" s="31"/>
      <c r="S1785" s="31"/>
      <c r="T1785" s="31"/>
      <c r="U1785" s="31"/>
      <c r="V1785" s="31"/>
    </row>
    <row r="1786" spans="6:22" x14ac:dyDescent="0.25">
      <c r="F1786" s="31"/>
      <c r="G1786" s="31"/>
      <c r="H1786" s="31"/>
      <c r="I1786" s="31"/>
      <c r="J1786" s="31"/>
      <c r="K1786" s="31"/>
      <c r="L1786" s="31"/>
      <c r="M1786" s="31"/>
      <c r="N1786" s="31"/>
      <c r="O1786" s="31"/>
      <c r="P1786" s="31"/>
      <c r="Q1786" s="31"/>
      <c r="R1786" s="31"/>
      <c r="S1786" s="31"/>
      <c r="T1786" s="31"/>
      <c r="U1786" s="31"/>
      <c r="V1786" s="31"/>
    </row>
    <row r="1787" spans="6:22" x14ac:dyDescent="0.25">
      <c r="F1787" s="31"/>
      <c r="G1787" s="31"/>
      <c r="H1787" s="31"/>
      <c r="I1787" s="31"/>
      <c r="J1787" s="31"/>
      <c r="K1787" s="31"/>
      <c r="L1787" s="31"/>
      <c r="M1787" s="31"/>
      <c r="N1787" s="31"/>
      <c r="O1787" s="31"/>
      <c r="P1787" s="31"/>
      <c r="Q1787" s="31"/>
      <c r="R1787" s="31"/>
      <c r="S1787" s="31"/>
      <c r="T1787" s="31"/>
      <c r="U1787" s="31"/>
      <c r="V1787" s="31"/>
    </row>
    <row r="1788" spans="6:22" x14ac:dyDescent="0.25">
      <c r="F1788" s="31"/>
      <c r="G1788" s="31"/>
      <c r="H1788" s="31"/>
      <c r="I1788" s="31"/>
      <c r="J1788" s="31"/>
      <c r="K1788" s="31"/>
      <c r="L1788" s="31"/>
      <c r="M1788" s="31"/>
      <c r="N1788" s="31"/>
      <c r="O1788" s="31"/>
      <c r="P1788" s="31"/>
      <c r="Q1788" s="31"/>
      <c r="R1788" s="31"/>
      <c r="S1788" s="31"/>
      <c r="T1788" s="31"/>
      <c r="U1788" s="31"/>
      <c r="V1788" s="31"/>
    </row>
    <row r="1789" spans="6:22" x14ac:dyDescent="0.25">
      <c r="F1789" s="31"/>
      <c r="G1789" s="31"/>
      <c r="H1789" s="31"/>
      <c r="I1789" s="31"/>
      <c r="J1789" s="31"/>
      <c r="K1789" s="31"/>
      <c r="L1789" s="31"/>
      <c r="M1789" s="31"/>
      <c r="N1789" s="31"/>
      <c r="O1789" s="31"/>
      <c r="P1789" s="31"/>
      <c r="Q1789" s="31"/>
      <c r="R1789" s="31"/>
      <c r="S1789" s="31"/>
      <c r="T1789" s="31"/>
      <c r="U1789" s="31"/>
      <c r="V1789" s="31"/>
    </row>
    <row r="1790" spans="6:22" x14ac:dyDescent="0.25">
      <c r="F1790" s="31"/>
      <c r="G1790" s="31"/>
      <c r="H1790" s="31"/>
      <c r="I1790" s="31"/>
      <c r="J1790" s="31"/>
      <c r="K1790" s="31"/>
      <c r="L1790" s="31"/>
      <c r="M1790" s="31"/>
      <c r="N1790" s="31"/>
      <c r="O1790" s="31"/>
      <c r="P1790" s="31"/>
      <c r="Q1790" s="31"/>
      <c r="R1790" s="31"/>
      <c r="S1790" s="31"/>
      <c r="T1790" s="31"/>
      <c r="U1790" s="31"/>
      <c r="V1790" s="31"/>
    </row>
    <row r="1791" spans="6:22" x14ac:dyDescent="0.25">
      <c r="F1791" s="31"/>
      <c r="G1791" s="31"/>
      <c r="H1791" s="31"/>
      <c r="I1791" s="31"/>
      <c r="J1791" s="31"/>
      <c r="K1791" s="31"/>
      <c r="L1791" s="31"/>
      <c r="M1791" s="31"/>
      <c r="N1791" s="31"/>
      <c r="O1791" s="31"/>
      <c r="P1791" s="31"/>
      <c r="Q1791" s="31"/>
      <c r="R1791" s="31"/>
      <c r="S1791" s="31"/>
      <c r="T1791" s="31"/>
      <c r="U1791" s="31"/>
      <c r="V1791" s="31"/>
    </row>
    <row r="1792" spans="6:22" x14ac:dyDescent="0.25">
      <c r="F1792" s="31"/>
      <c r="G1792" s="31"/>
      <c r="H1792" s="31"/>
      <c r="I1792" s="31"/>
      <c r="J1792" s="31"/>
      <c r="K1792" s="31"/>
      <c r="L1792" s="31"/>
      <c r="M1792" s="31"/>
      <c r="N1792" s="31"/>
      <c r="O1792" s="31"/>
      <c r="P1792" s="31"/>
      <c r="Q1792" s="31"/>
      <c r="R1792" s="31"/>
      <c r="S1792" s="31"/>
      <c r="T1792" s="31"/>
      <c r="U1792" s="31"/>
      <c r="V1792" s="31"/>
    </row>
    <row r="1793" spans="6:22" x14ac:dyDescent="0.25">
      <c r="F1793" s="31"/>
      <c r="G1793" s="31"/>
      <c r="H1793" s="31"/>
      <c r="I1793" s="31"/>
      <c r="J1793" s="31"/>
      <c r="K1793" s="31"/>
      <c r="L1793" s="31"/>
      <c r="M1793" s="31"/>
      <c r="N1793" s="31"/>
      <c r="O1793" s="31"/>
      <c r="P1793" s="31"/>
      <c r="Q1793" s="31"/>
      <c r="R1793" s="31"/>
      <c r="S1793" s="31"/>
      <c r="T1793" s="31"/>
      <c r="U1793" s="31"/>
      <c r="V1793" s="31"/>
    </row>
    <row r="1794" spans="6:22" x14ac:dyDescent="0.25">
      <c r="F1794" s="31"/>
      <c r="G1794" s="31"/>
      <c r="H1794" s="31"/>
      <c r="I1794" s="31"/>
      <c r="J1794" s="31"/>
      <c r="K1794" s="31"/>
      <c r="L1794" s="31"/>
      <c r="M1794" s="31"/>
      <c r="N1794" s="31"/>
      <c r="O1794" s="31"/>
      <c r="P1794" s="31"/>
      <c r="Q1794" s="31"/>
      <c r="R1794" s="31"/>
      <c r="S1794" s="31"/>
      <c r="T1794" s="31"/>
      <c r="U1794" s="31"/>
      <c r="V1794" s="31"/>
    </row>
    <row r="1795" spans="6:22" x14ac:dyDescent="0.25">
      <c r="F1795" s="31"/>
      <c r="G1795" s="31"/>
      <c r="H1795" s="31"/>
      <c r="I1795" s="31"/>
      <c r="J1795" s="31"/>
      <c r="K1795" s="31"/>
      <c r="L1795" s="31"/>
      <c r="M1795" s="31"/>
      <c r="N1795" s="31"/>
      <c r="O1795" s="31"/>
      <c r="P1795" s="31"/>
      <c r="Q1795" s="31"/>
      <c r="R1795" s="31"/>
      <c r="S1795" s="31"/>
      <c r="T1795" s="31"/>
      <c r="U1795" s="31"/>
      <c r="V1795" s="31"/>
    </row>
    <row r="1796" spans="6:22" x14ac:dyDescent="0.25">
      <c r="F1796" s="31"/>
      <c r="G1796" s="31"/>
      <c r="H1796" s="31"/>
      <c r="I1796" s="31"/>
      <c r="J1796" s="31"/>
      <c r="K1796" s="31"/>
      <c r="L1796" s="31"/>
      <c r="M1796" s="31"/>
      <c r="N1796" s="31"/>
      <c r="O1796" s="31"/>
      <c r="P1796" s="31"/>
      <c r="Q1796" s="31"/>
      <c r="R1796" s="31"/>
      <c r="S1796" s="31"/>
      <c r="T1796" s="31"/>
      <c r="U1796" s="31"/>
      <c r="V1796" s="31"/>
    </row>
    <row r="1797" spans="6:22" x14ac:dyDescent="0.25">
      <c r="F1797" s="31"/>
      <c r="G1797" s="31"/>
      <c r="H1797" s="31"/>
      <c r="I1797" s="31"/>
      <c r="J1797" s="31"/>
      <c r="K1797" s="31"/>
      <c r="L1797" s="31"/>
      <c r="M1797" s="31"/>
      <c r="N1797" s="31"/>
      <c r="O1797" s="31"/>
      <c r="P1797" s="31"/>
      <c r="Q1797" s="31"/>
      <c r="R1797" s="31"/>
      <c r="S1797" s="31"/>
      <c r="T1797" s="31"/>
      <c r="U1797" s="31"/>
      <c r="V1797" s="31"/>
    </row>
    <row r="1798" spans="6:22" x14ac:dyDescent="0.25">
      <c r="F1798" s="31"/>
      <c r="G1798" s="31"/>
      <c r="H1798" s="31"/>
      <c r="I1798" s="31"/>
      <c r="J1798" s="31"/>
      <c r="K1798" s="31"/>
      <c r="L1798" s="31"/>
      <c r="M1798" s="31"/>
      <c r="N1798" s="31"/>
      <c r="O1798" s="31"/>
      <c r="P1798" s="31"/>
      <c r="Q1798" s="31"/>
      <c r="R1798" s="31"/>
      <c r="S1798" s="31"/>
      <c r="T1798" s="31"/>
      <c r="U1798" s="31"/>
      <c r="V1798" s="31"/>
    </row>
    <row r="1799" spans="6:22" x14ac:dyDescent="0.25">
      <c r="F1799" s="31"/>
      <c r="G1799" s="31"/>
      <c r="H1799" s="31"/>
      <c r="I1799" s="31"/>
      <c r="J1799" s="31"/>
      <c r="K1799" s="31"/>
      <c r="L1799" s="31"/>
      <c r="M1799" s="31"/>
      <c r="N1799" s="31"/>
      <c r="O1799" s="31"/>
      <c r="P1799" s="31"/>
      <c r="Q1799" s="31"/>
      <c r="R1799" s="31"/>
      <c r="S1799" s="31"/>
      <c r="T1799" s="31"/>
      <c r="U1799" s="31"/>
      <c r="V1799" s="31"/>
    </row>
    <row r="1800" spans="6:22" x14ac:dyDescent="0.25">
      <c r="F1800" s="31"/>
      <c r="G1800" s="31"/>
      <c r="H1800" s="31"/>
      <c r="I1800" s="31"/>
      <c r="J1800" s="31"/>
      <c r="K1800" s="31"/>
      <c r="L1800" s="31"/>
      <c r="M1800" s="31"/>
      <c r="N1800" s="31"/>
      <c r="O1800" s="31"/>
      <c r="P1800" s="31"/>
      <c r="Q1800" s="31"/>
      <c r="R1800" s="31"/>
      <c r="S1800" s="31"/>
      <c r="T1800" s="31"/>
      <c r="U1800" s="31"/>
      <c r="V1800" s="31"/>
    </row>
    <row r="1801" spans="6:22" x14ac:dyDescent="0.25">
      <c r="F1801" s="31"/>
      <c r="G1801" s="31"/>
      <c r="H1801" s="31"/>
      <c r="I1801" s="31"/>
      <c r="J1801" s="31"/>
      <c r="K1801" s="31"/>
      <c r="L1801" s="31"/>
      <c r="M1801" s="31"/>
      <c r="N1801" s="31"/>
      <c r="O1801" s="31"/>
      <c r="P1801" s="31"/>
      <c r="Q1801" s="31"/>
      <c r="R1801" s="31"/>
      <c r="S1801" s="31"/>
      <c r="T1801" s="31"/>
      <c r="U1801" s="31"/>
      <c r="V1801" s="31"/>
    </row>
    <row r="1802" spans="6:22" x14ac:dyDescent="0.25">
      <c r="F1802" s="31"/>
      <c r="G1802" s="31"/>
      <c r="H1802" s="31"/>
      <c r="I1802" s="31"/>
      <c r="J1802" s="31"/>
      <c r="K1802" s="31"/>
      <c r="L1802" s="31"/>
      <c r="M1802" s="31"/>
      <c r="N1802" s="31"/>
      <c r="O1802" s="31"/>
      <c r="P1802" s="31"/>
      <c r="Q1802" s="31"/>
      <c r="R1802" s="31"/>
      <c r="S1802" s="31"/>
      <c r="T1802" s="31"/>
      <c r="U1802" s="31"/>
      <c r="V1802" s="31"/>
    </row>
    <row r="1803" spans="6:22" x14ac:dyDescent="0.25">
      <c r="F1803" s="31"/>
      <c r="G1803" s="31"/>
      <c r="H1803" s="31"/>
      <c r="I1803" s="31"/>
      <c r="J1803" s="31"/>
      <c r="K1803" s="31"/>
      <c r="L1803" s="31"/>
      <c r="M1803" s="31"/>
      <c r="N1803" s="31"/>
      <c r="O1803" s="31"/>
      <c r="P1803" s="31"/>
      <c r="Q1803" s="31"/>
      <c r="R1803" s="31"/>
      <c r="S1803" s="31"/>
      <c r="T1803" s="31"/>
      <c r="U1803" s="31"/>
      <c r="V1803" s="31"/>
    </row>
    <row r="1804" spans="6:22" x14ac:dyDescent="0.25">
      <c r="F1804" s="31"/>
      <c r="G1804" s="31"/>
      <c r="H1804" s="31"/>
      <c r="I1804" s="31"/>
      <c r="J1804" s="31"/>
      <c r="K1804" s="31"/>
      <c r="L1804" s="31"/>
      <c r="M1804" s="31"/>
      <c r="N1804" s="31"/>
      <c r="O1804" s="31"/>
      <c r="P1804" s="31"/>
      <c r="Q1804" s="31"/>
      <c r="R1804" s="31"/>
      <c r="S1804" s="31"/>
      <c r="T1804" s="31"/>
      <c r="U1804" s="31"/>
      <c r="V1804" s="31"/>
    </row>
    <row r="1805" spans="6:22" x14ac:dyDescent="0.25">
      <c r="F1805" s="31"/>
      <c r="G1805" s="31"/>
      <c r="H1805" s="31"/>
      <c r="I1805" s="31"/>
      <c r="J1805" s="31"/>
      <c r="K1805" s="31"/>
      <c r="L1805" s="31"/>
      <c r="M1805" s="31"/>
      <c r="N1805" s="31"/>
      <c r="O1805" s="31"/>
      <c r="P1805" s="31"/>
      <c r="Q1805" s="31"/>
      <c r="R1805" s="31"/>
      <c r="S1805" s="31"/>
      <c r="T1805" s="31"/>
      <c r="U1805" s="31"/>
      <c r="V1805" s="31"/>
    </row>
    <row r="1806" spans="6:22" x14ac:dyDescent="0.25">
      <c r="F1806" s="31"/>
      <c r="G1806" s="31"/>
      <c r="H1806" s="31"/>
      <c r="I1806" s="31"/>
      <c r="J1806" s="31"/>
      <c r="K1806" s="31"/>
      <c r="L1806" s="31"/>
      <c r="M1806" s="31"/>
      <c r="N1806" s="31"/>
      <c r="O1806" s="31"/>
      <c r="P1806" s="31"/>
      <c r="Q1806" s="31"/>
      <c r="R1806" s="31"/>
      <c r="S1806" s="31"/>
      <c r="T1806" s="31"/>
      <c r="U1806" s="31"/>
      <c r="V1806" s="31"/>
    </row>
    <row r="1807" spans="6:22" x14ac:dyDescent="0.25">
      <c r="F1807" s="31"/>
      <c r="G1807" s="31"/>
      <c r="H1807" s="31"/>
      <c r="I1807" s="31"/>
      <c r="J1807" s="31"/>
      <c r="K1807" s="31"/>
      <c r="L1807" s="31"/>
      <c r="M1807" s="31"/>
      <c r="N1807" s="31"/>
      <c r="O1807" s="31"/>
      <c r="P1807" s="31"/>
      <c r="Q1807" s="31"/>
      <c r="R1807" s="31"/>
      <c r="S1807" s="31"/>
      <c r="T1807" s="31"/>
      <c r="U1807" s="31"/>
      <c r="V1807" s="31"/>
    </row>
    <row r="1808" spans="6:22" x14ac:dyDescent="0.25">
      <c r="F1808" s="31"/>
      <c r="G1808" s="31"/>
      <c r="H1808" s="31"/>
      <c r="I1808" s="31"/>
      <c r="J1808" s="31"/>
      <c r="K1808" s="31"/>
      <c r="L1808" s="31"/>
      <c r="M1808" s="31"/>
      <c r="N1808" s="31"/>
      <c r="O1808" s="31"/>
      <c r="P1808" s="31"/>
      <c r="Q1808" s="31"/>
      <c r="R1808" s="31"/>
      <c r="S1808" s="31"/>
      <c r="T1808" s="31"/>
      <c r="U1808" s="31"/>
      <c r="V1808" s="31"/>
    </row>
    <row r="1809" spans="6:22" x14ac:dyDescent="0.25">
      <c r="F1809" s="31"/>
      <c r="G1809" s="31"/>
      <c r="H1809" s="31"/>
      <c r="I1809" s="31"/>
      <c r="J1809" s="31"/>
      <c r="K1809" s="31"/>
      <c r="L1809" s="31"/>
      <c r="M1809" s="31"/>
      <c r="N1809" s="31"/>
      <c r="O1809" s="31"/>
      <c r="P1809" s="31"/>
      <c r="Q1809" s="31"/>
      <c r="R1809" s="31"/>
      <c r="S1809" s="31"/>
      <c r="T1809" s="31"/>
      <c r="U1809" s="31"/>
      <c r="V1809" s="31"/>
    </row>
    <row r="1810" spans="6:22" x14ac:dyDescent="0.25">
      <c r="F1810" s="31"/>
      <c r="G1810" s="31"/>
      <c r="H1810" s="31"/>
      <c r="I1810" s="31"/>
      <c r="J1810" s="31"/>
      <c r="K1810" s="31"/>
      <c r="L1810" s="31"/>
      <c r="M1810" s="31"/>
      <c r="N1810" s="31"/>
      <c r="O1810" s="31"/>
      <c r="P1810" s="31"/>
      <c r="Q1810" s="31"/>
      <c r="R1810" s="31"/>
      <c r="S1810" s="31"/>
      <c r="T1810" s="31"/>
      <c r="U1810" s="31"/>
      <c r="V1810" s="31"/>
    </row>
    <row r="1811" spans="6:22" x14ac:dyDescent="0.25">
      <c r="F1811" s="31"/>
      <c r="G1811" s="31"/>
      <c r="H1811" s="31"/>
      <c r="I1811" s="31"/>
      <c r="J1811" s="31"/>
      <c r="K1811" s="31"/>
      <c r="L1811" s="31"/>
      <c r="M1811" s="31"/>
      <c r="N1811" s="31"/>
      <c r="O1811" s="31"/>
      <c r="P1811" s="31"/>
      <c r="Q1811" s="31"/>
      <c r="R1811" s="31"/>
      <c r="S1811" s="31"/>
      <c r="T1811" s="31"/>
      <c r="U1811" s="31"/>
      <c r="V1811" s="31"/>
    </row>
    <row r="1812" spans="6:22" x14ac:dyDescent="0.25">
      <c r="F1812" s="31"/>
      <c r="G1812" s="31"/>
      <c r="H1812" s="31"/>
      <c r="I1812" s="31"/>
      <c r="J1812" s="31"/>
      <c r="K1812" s="31"/>
      <c r="L1812" s="31"/>
      <c r="M1812" s="31"/>
      <c r="N1812" s="31"/>
      <c r="O1812" s="31"/>
      <c r="P1812" s="31"/>
      <c r="Q1812" s="31"/>
      <c r="R1812" s="31"/>
      <c r="S1812" s="31"/>
      <c r="T1812" s="31"/>
      <c r="U1812" s="31"/>
      <c r="V1812" s="31"/>
    </row>
    <row r="1813" spans="6:22" x14ac:dyDescent="0.25">
      <c r="F1813" s="31"/>
      <c r="G1813" s="31"/>
      <c r="H1813" s="31"/>
      <c r="I1813" s="31"/>
      <c r="J1813" s="31"/>
      <c r="K1813" s="31"/>
      <c r="L1813" s="31"/>
      <c r="M1813" s="31"/>
      <c r="N1813" s="31"/>
      <c r="O1813" s="31"/>
      <c r="P1813" s="31"/>
      <c r="Q1813" s="31"/>
      <c r="R1813" s="31"/>
      <c r="S1813" s="31"/>
      <c r="T1813" s="31"/>
      <c r="U1813" s="31"/>
      <c r="V1813" s="31"/>
    </row>
    <row r="1814" spans="6:22" x14ac:dyDescent="0.25">
      <c r="F1814" s="31"/>
      <c r="G1814" s="31"/>
      <c r="H1814" s="31"/>
      <c r="I1814" s="31"/>
      <c r="J1814" s="31"/>
      <c r="K1814" s="31"/>
      <c r="L1814" s="31"/>
      <c r="M1814" s="31"/>
      <c r="N1814" s="31"/>
      <c r="O1814" s="31"/>
      <c r="P1814" s="31"/>
      <c r="Q1814" s="31"/>
      <c r="R1814" s="31"/>
      <c r="S1814" s="31"/>
      <c r="T1814" s="31"/>
      <c r="U1814" s="31"/>
      <c r="V1814" s="31"/>
    </row>
    <row r="1815" spans="6:22" x14ac:dyDescent="0.25">
      <c r="F1815" s="31"/>
      <c r="G1815" s="31"/>
      <c r="H1815" s="31"/>
      <c r="I1815" s="31"/>
      <c r="J1815" s="31"/>
      <c r="K1815" s="31"/>
      <c r="L1815" s="31"/>
      <c r="M1815" s="31"/>
      <c r="N1815" s="31"/>
      <c r="O1815" s="31"/>
      <c r="P1815" s="31"/>
      <c r="Q1815" s="31"/>
      <c r="R1815" s="31"/>
      <c r="S1815" s="31"/>
      <c r="T1815" s="31"/>
      <c r="U1815" s="31"/>
      <c r="V1815" s="31"/>
    </row>
    <row r="1816" spans="6:22" x14ac:dyDescent="0.25">
      <c r="F1816" s="31"/>
      <c r="G1816" s="31"/>
      <c r="H1816" s="31"/>
      <c r="I1816" s="31"/>
      <c r="J1816" s="31"/>
      <c r="K1816" s="31"/>
      <c r="L1816" s="31"/>
      <c r="M1816" s="31"/>
      <c r="N1816" s="31"/>
      <c r="O1816" s="31"/>
      <c r="P1816" s="31"/>
      <c r="Q1816" s="31"/>
      <c r="R1816" s="31"/>
      <c r="S1816" s="31"/>
      <c r="T1816" s="31"/>
      <c r="U1816" s="31"/>
      <c r="V1816" s="31"/>
    </row>
    <row r="1817" spans="6:22" x14ac:dyDescent="0.25">
      <c r="F1817" s="31"/>
      <c r="G1817" s="31"/>
      <c r="H1817" s="31"/>
      <c r="I1817" s="31"/>
      <c r="J1817" s="31"/>
      <c r="K1817" s="31"/>
      <c r="L1817" s="31"/>
      <c r="M1817" s="31"/>
      <c r="N1817" s="31"/>
      <c r="O1817" s="31"/>
      <c r="P1817" s="31"/>
      <c r="Q1817" s="31"/>
      <c r="R1817" s="31"/>
      <c r="S1817" s="31"/>
      <c r="T1817" s="31"/>
      <c r="U1817" s="31"/>
      <c r="V1817" s="31"/>
    </row>
    <row r="1818" spans="6:22" x14ac:dyDescent="0.25">
      <c r="F1818" s="31"/>
      <c r="G1818" s="31"/>
      <c r="H1818" s="31"/>
      <c r="I1818" s="31"/>
      <c r="J1818" s="31"/>
      <c r="K1818" s="31"/>
      <c r="L1818" s="31"/>
      <c r="M1818" s="31"/>
      <c r="N1818" s="31"/>
      <c r="O1818" s="31"/>
      <c r="P1818" s="31"/>
      <c r="Q1818" s="31"/>
      <c r="R1818" s="31"/>
      <c r="S1818" s="31"/>
      <c r="T1818" s="31"/>
      <c r="U1818" s="31"/>
      <c r="V1818" s="31"/>
    </row>
    <row r="1819" spans="6:22" x14ac:dyDescent="0.25">
      <c r="F1819" s="31"/>
      <c r="G1819" s="31"/>
      <c r="H1819" s="31"/>
      <c r="I1819" s="31"/>
      <c r="J1819" s="31"/>
      <c r="K1819" s="31"/>
      <c r="L1819" s="31"/>
      <c r="M1819" s="31"/>
      <c r="N1819" s="31"/>
      <c r="O1819" s="31"/>
      <c r="P1819" s="31"/>
      <c r="Q1819" s="31"/>
      <c r="R1819" s="31"/>
      <c r="S1819" s="31"/>
      <c r="T1819" s="31"/>
      <c r="U1819" s="31"/>
      <c r="V1819" s="31"/>
    </row>
    <row r="1820" spans="6:22" x14ac:dyDescent="0.25">
      <c r="F1820" s="31"/>
      <c r="G1820" s="31"/>
      <c r="H1820" s="31"/>
      <c r="I1820" s="31"/>
      <c r="J1820" s="31"/>
      <c r="K1820" s="31"/>
      <c r="L1820" s="31"/>
      <c r="M1820" s="31"/>
      <c r="N1820" s="31"/>
      <c r="O1820" s="31"/>
      <c r="P1820" s="31"/>
      <c r="Q1820" s="31"/>
      <c r="R1820" s="31"/>
      <c r="S1820" s="31"/>
      <c r="T1820" s="31"/>
      <c r="U1820" s="31"/>
      <c r="V1820" s="31"/>
    </row>
    <row r="1821" spans="6:22" x14ac:dyDescent="0.25">
      <c r="F1821" s="31"/>
      <c r="G1821" s="31"/>
      <c r="H1821" s="31"/>
      <c r="I1821" s="31"/>
      <c r="J1821" s="31"/>
      <c r="K1821" s="31"/>
      <c r="L1821" s="31"/>
      <c r="M1821" s="31"/>
      <c r="N1821" s="31"/>
      <c r="O1821" s="31"/>
      <c r="P1821" s="31"/>
      <c r="Q1821" s="31"/>
      <c r="R1821" s="31"/>
      <c r="S1821" s="31"/>
      <c r="T1821" s="31"/>
      <c r="U1821" s="31"/>
      <c r="V1821" s="31"/>
    </row>
    <row r="1822" spans="6:22" x14ac:dyDescent="0.25">
      <c r="F1822" s="31"/>
      <c r="G1822" s="31"/>
      <c r="H1822" s="31"/>
      <c r="I1822" s="31"/>
      <c r="J1822" s="31"/>
      <c r="K1822" s="31"/>
      <c r="L1822" s="31"/>
      <c r="M1822" s="31"/>
      <c r="N1822" s="31"/>
      <c r="O1822" s="31"/>
      <c r="P1822" s="31"/>
      <c r="Q1822" s="31"/>
      <c r="R1822" s="31"/>
      <c r="S1822" s="31"/>
      <c r="T1822" s="31"/>
      <c r="U1822" s="31"/>
      <c r="V1822" s="31"/>
    </row>
    <row r="1823" spans="6:22" x14ac:dyDescent="0.25">
      <c r="F1823" s="31"/>
      <c r="G1823" s="31"/>
      <c r="H1823" s="31"/>
      <c r="I1823" s="31"/>
      <c r="J1823" s="31"/>
      <c r="K1823" s="31"/>
      <c r="L1823" s="31"/>
      <c r="M1823" s="31"/>
      <c r="N1823" s="31"/>
      <c r="O1823" s="31"/>
      <c r="P1823" s="31"/>
      <c r="Q1823" s="31"/>
      <c r="R1823" s="31"/>
      <c r="S1823" s="31"/>
      <c r="T1823" s="31"/>
      <c r="U1823" s="31"/>
      <c r="V1823" s="31"/>
    </row>
    <row r="1824" spans="6:22" x14ac:dyDescent="0.25">
      <c r="F1824" s="31"/>
      <c r="G1824" s="31"/>
      <c r="H1824" s="31"/>
      <c r="I1824" s="31"/>
      <c r="J1824" s="31"/>
      <c r="K1824" s="31"/>
      <c r="L1824" s="31"/>
      <c r="M1824" s="31"/>
      <c r="N1824" s="31"/>
      <c r="O1824" s="31"/>
      <c r="P1824" s="31"/>
      <c r="Q1824" s="31"/>
      <c r="R1824" s="31"/>
      <c r="S1824" s="31"/>
      <c r="T1824" s="31"/>
      <c r="U1824" s="31"/>
      <c r="V1824" s="31"/>
    </row>
    <row r="1825" spans="6:22" x14ac:dyDescent="0.25">
      <c r="F1825" s="31"/>
      <c r="G1825" s="31"/>
      <c r="H1825" s="31"/>
      <c r="I1825" s="31"/>
      <c r="J1825" s="31"/>
      <c r="K1825" s="31"/>
      <c r="L1825" s="31"/>
      <c r="M1825" s="31"/>
      <c r="N1825" s="31"/>
      <c r="O1825" s="31"/>
      <c r="P1825" s="31"/>
      <c r="Q1825" s="31"/>
      <c r="R1825" s="31"/>
      <c r="S1825" s="31"/>
      <c r="T1825" s="31"/>
      <c r="U1825" s="31"/>
      <c r="V1825" s="31"/>
    </row>
    <row r="1826" spans="6:22" x14ac:dyDescent="0.25">
      <c r="F1826" s="31"/>
      <c r="G1826" s="31"/>
      <c r="H1826" s="31"/>
      <c r="I1826" s="31"/>
      <c r="J1826" s="31"/>
      <c r="K1826" s="31"/>
      <c r="L1826" s="31"/>
      <c r="M1826" s="31"/>
      <c r="N1826" s="31"/>
      <c r="O1826" s="31"/>
      <c r="P1826" s="31"/>
      <c r="Q1826" s="31"/>
      <c r="R1826" s="31"/>
      <c r="S1826" s="31"/>
      <c r="T1826" s="31"/>
      <c r="U1826" s="31"/>
      <c r="V1826" s="31"/>
    </row>
    <row r="1827" spans="6:22" x14ac:dyDescent="0.25">
      <c r="F1827" s="31"/>
      <c r="G1827" s="31"/>
      <c r="H1827" s="31"/>
      <c r="I1827" s="31"/>
      <c r="J1827" s="31"/>
      <c r="K1827" s="31"/>
      <c r="L1827" s="31"/>
      <c r="M1827" s="31"/>
      <c r="N1827" s="31"/>
      <c r="O1827" s="31"/>
      <c r="P1827" s="31"/>
      <c r="Q1827" s="31"/>
      <c r="R1827" s="31"/>
      <c r="S1827" s="31"/>
      <c r="T1827" s="31"/>
      <c r="U1827" s="31"/>
      <c r="V1827" s="31"/>
    </row>
    <row r="1828" spans="6:22" x14ac:dyDescent="0.25">
      <c r="F1828" s="31"/>
      <c r="G1828" s="31"/>
      <c r="H1828" s="31"/>
      <c r="I1828" s="31"/>
      <c r="J1828" s="31"/>
      <c r="K1828" s="31"/>
      <c r="L1828" s="31"/>
      <c r="M1828" s="31"/>
      <c r="N1828" s="31"/>
      <c r="O1828" s="31"/>
      <c r="P1828" s="31"/>
      <c r="Q1828" s="31"/>
      <c r="R1828" s="31"/>
      <c r="S1828" s="31"/>
      <c r="T1828" s="31"/>
      <c r="U1828" s="31"/>
      <c r="V1828" s="31"/>
    </row>
    <row r="1829" spans="6:22" x14ac:dyDescent="0.25">
      <c r="F1829" s="31"/>
      <c r="G1829" s="31"/>
      <c r="H1829" s="31"/>
      <c r="I1829" s="31"/>
      <c r="J1829" s="31"/>
      <c r="K1829" s="31"/>
      <c r="L1829" s="31"/>
      <c r="M1829" s="31"/>
      <c r="N1829" s="31"/>
      <c r="O1829" s="31"/>
      <c r="P1829" s="31"/>
      <c r="Q1829" s="31"/>
      <c r="R1829" s="31"/>
      <c r="S1829" s="31"/>
      <c r="T1829" s="31"/>
      <c r="U1829" s="31"/>
      <c r="V1829" s="31"/>
    </row>
    <row r="1830" spans="6:22" x14ac:dyDescent="0.25">
      <c r="F1830" s="31"/>
      <c r="G1830" s="31"/>
      <c r="H1830" s="31"/>
      <c r="I1830" s="31"/>
      <c r="J1830" s="31"/>
      <c r="K1830" s="31"/>
      <c r="L1830" s="31"/>
      <c r="M1830" s="31"/>
      <c r="N1830" s="31"/>
      <c r="O1830" s="31"/>
      <c r="P1830" s="31"/>
      <c r="Q1830" s="31"/>
      <c r="R1830" s="31"/>
      <c r="S1830" s="31"/>
      <c r="T1830" s="31"/>
      <c r="U1830" s="31"/>
      <c r="V1830" s="31"/>
    </row>
    <row r="1831" spans="6:22" x14ac:dyDescent="0.25">
      <c r="F1831" s="31"/>
      <c r="G1831" s="31"/>
      <c r="H1831" s="31"/>
      <c r="I1831" s="31"/>
      <c r="J1831" s="31"/>
      <c r="K1831" s="31"/>
      <c r="L1831" s="31"/>
      <c r="M1831" s="31"/>
      <c r="N1831" s="31"/>
      <c r="O1831" s="31"/>
      <c r="P1831" s="31"/>
      <c r="Q1831" s="31"/>
      <c r="R1831" s="31"/>
      <c r="S1831" s="31"/>
      <c r="T1831" s="31"/>
      <c r="U1831" s="31"/>
      <c r="V1831" s="31"/>
    </row>
    <row r="1832" spans="6:22" x14ac:dyDescent="0.25">
      <c r="F1832" s="31"/>
      <c r="G1832" s="31"/>
      <c r="H1832" s="31"/>
      <c r="I1832" s="31"/>
      <c r="J1832" s="31"/>
      <c r="K1832" s="31"/>
      <c r="L1832" s="31"/>
      <c r="M1832" s="31"/>
      <c r="N1832" s="31"/>
      <c r="O1832" s="31"/>
      <c r="P1832" s="31"/>
      <c r="Q1832" s="31"/>
      <c r="R1832" s="31"/>
      <c r="S1832" s="31"/>
      <c r="T1832" s="31"/>
      <c r="U1832" s="31"/>
      <c r="V1832" s="31"/>
    </row>
    <row r="1833" spans="6:22" x14ac:dyDescent="0.25">
      <c r="F1833" s="31"/>
      <c r="G1833" s="31"/>
      <c r="H1833" s="31"/>
      <c r="I1833" s="31"/>
      <c r="J1833" s="31"/>
      <c r="K1833" s="31"/>
      <c r="L1833" s="31"/>
      <c r="M1833" s="31"/>
      <c r="N1833" s="31"/>
      <c r="O1833" s="31"/>
      <c r="P1833" s="31"/>
      <c r="Q1833" s="31"/>
      <c r="R1833" s="31"/>
      <c r="S1833" s="31"/>
      <c r="T1833" s="31"/>
      <c r="U1833" s="31"/>
      <c r="V1833" s="31"/>
    </row>
    <row r="1834" spans="6:22" x14ac:dyDescent="0.25">
      <c r="F1834" s="31"/>
      <c r="G1834" s="31"/>
      <c r="H1834" s="31"/>
      <c r="I1834" s="31"/>
      <c r="J1834" s="31"/>
      <c r="K1834" s="31"/>
      <c r="L1834" s="31"/>
      <c r="M1834" s="31"/>
      <c r="N1834" s="31"/>
      <c r="O1834" s="31"/>
      <c r="P1834" s="31"/>
      <c r="Q1834" s="31"/>
      <c r="R1834" s="31"/>
      <c r="S1834" s="31"/>
      <c r="T1834" s="31"/>
      <c r="U1834" s="31"/>
      <c r="V1834" s="31"/>
    </row>
    <row r="1835" spans="6:22" x14ac:dyDescent="0.25">
      <c r="F1835" s="31"/>
      <c r="G1835" s="31"/>
      <c r="H1835" s="31"/>
      <c r="I1835" s="31"/>
      <c r="J1835" s="31"/>
      <c r="K1835" s="31"/>
      <c r="L1835" s="31"/>
      <c r="M1835" s="31"/>
      <c r="N1835" s="31"/>
      <c r="O1835" s="31"/>
      <c r="P1835" s="31"/>
      <c r="Q1835" s="31"/>
      <c r="R1835" s="31"/>
      <c r="S1835" s="31"/>
      <c r="T1835" s="31"/>
      <c r="U1835" s="31"/>
      <c r="V1835" s="31"/>
    </row>
    <row r="1836" spans="6:22" x14ac:dyDescent="0.25">
      <c r="F1836" s="31"/>
      <c r="G1836" s="31"/>
      <c r="H1836" s="31"/>
      <c r="I1836" s="31"/>
      <c r="J1836" s="31"/>
      <c r="K1836" s="31"/>
      <c r="L1836" s="31"/>
      <c r="M1836" s="31"/>
      <c r="N1836" s="31"/>
      <c r="O1836" s="31"/>
      <c r="P1836" s="31"/>
      <c r="Q1836" s="31"/>
      <c r="R1836" s="31"/>
      <c r="S1836" s="31"/>
      <c r="T1836" s="31"/>
      <c r="U1836" s="31"/>
      <c r="V1836" s="31"/>
    </row>
    <row r="1837" spans="6:22" x14ac:dyDescent="0.25">
      <c r="F1837" s="31"/>
      <c r="G1837" s="31"/>
      <c r="H1837" s="31"/>
      <c r="I1837" s="31"/>
      <c r="J1837" s="31"/>
      <c r="K1837" s="31"/>
      <c r="L1837" s="31"/>
      <c r="M1837" s="31"/>
      <c r="N1837" s="31"/>
      <c r="O1837" s="31"/>
      <c r="P1837" s="31"/>
      <c r="Q1837" s="31"/>
      <c r="R1837" s="31"/>
      <c r="S1837" s="31"/>
      <c r="T1837" s="31"/>
      <c r="U1837" s="31"/>
      <c r="V1837" s="31"/>
    </row>
    <row r="1838" spans="6:22" x14ac:dyDescent="0.25">
      <c r="F1838" s="31"/>
      <c r="G1838" s="31"/>
      <c r="H1838" s="31"/>
      <c r="I1838" s="31"/>
      <c r="J1838" s="31"/>
      <c r="K1838" s="31"/>
      <c r="L1838" s="31"/>
      <c r="M1838" s="31"/>
      <c r="N1838" s="31"/>
      <c r="O1838" s="31"/>
      <c r="P1838" s="31"/>
      <c r="Q1838" s="31"/>
      <c r="R1838" s="31"/>
      <c r="S1838" s="31"/>
      <c r="T1838" s="31"/>
      <c r="U1838" s="31"/>
      <c r="V1838" s="31"/>
    </row>
    <row r="1839" spans="6:22" x14ac:dyDescent="0.25">
      <c r="F1839" s="31"/>
      <c r="G1839" s="31"/>
      <c r="H1839" s="31"/>
      <c r="I1839" s="31"/>
      <c r="J1839" s="31"/>
      <c r="K1839" s="31"/>
      <c r="L1839" s="31"/>
      <c r="M1839" s="31"/>
      <c r="N1839" s="31"/>
      <c r="O1839" s="31"/>
      <c r="P1839" s="31"/>
      <c r="Q1839" s="31"/>
      <c r="R1839" s="31"/>
      <c r="S1839" s="31"/>
      <c r="T1839" s="31"/>
      <c r="U1839" s="31"/>
      <c r="V1839" s="31"/>
    </row>
    <row r="1840" spans="6:22" x14ac:dyDescent="0.25">
      <c r="F1840" s="31"/>
      <c r="G1840" s="31"/>
      <c r="H1840" s="31"/>
      <c r="I1840" s="31"/>
      <c r="J1840" s="31"/>
      <c r="K1840" s="31"/>
      <c r="L1840" s="31"/>
      <c r="M1840" s="31"/>
      <c r="N1840" s="31"/>
      <c r="O1840" s="31"/>
      <c r="P1840" s="31"/>
      <c r="Q1840" s="31"/>
      <c r="R1840" s="31"/>
      <c r="S1840" s="31"/>
      <c r="T1840" s="31"/>
      <c r="U1840" s="31"/>
      <c r="V1840" s="31"/>
    </row>
    <row r="1841" spans="6:22" x14ac:dyDescent="0.25">
      <c r="F1841" s="31"/>
      <c r="G1841" s="31"/>
      <c r="H1841" s="31"/>
      <c r="I1841" s="31"/>
      <c r="J1841" s="31"/>
      <c r="K1841" s="31"/>
      <c r="L1841" s="31"/>
      <c r="M1841" s="31"/>
      <c r="N1841" s="31"/>
      <c r="O1841" s="31"/>
      <c r="P1841" s="31"/>
      <c r="Q1841" s="31"/>
      <c r="R1841" s="31"/>
      <c r="S1841" s="31"/>
      <c r="T1841" s="31"/>
      <c r="U1841" s="31"/>
      <c r="V1841" s="31"/>
    </row>
    <row r="1842" spans="6:22" x14ac:dyDescent="0.25">
      <c r="F1842" s="31"/>
      <c r="G1842" s="31"/>
      <c r="H1842" s="31"/>
      <c r="I1842" s="31"/>
      <c r="J1842" s="31"/>
      <c r="K1842" s="31"/>
      <c r="L1842" s="31"/>
      <c r="M1842" s="31"/>
      <c r="N1842" s="31"/>
      <c r="O1842" s="31"/>
      <c r="P1842" s="31"/>
      <c r="Q1842" s="31"/>
      <c r="R1842" s="31"/>
      <c r="S1842" s="31"/>
      <c r="T1842" s="31"/>
      <c r="U1842" s="31"/>
      <c r="V1842" s="31"/>
    </row>
    <row r="1843" spans="6:22" x14ac:dyDescent="0.25">
      <c r="F1843" s="31"/>
      <c r="G1843" s="31"/>
      <c r="H1843" s="31"/>
      <c r="I1843" s="31"/>
      <c r="J1843" s="31"/>
      <c r="K1843" s="31"/>
      <c r="L1843" s="31"/>
      <c r="M1843" s="31"/>
      <c r="N1843" s="31"/>
      <c r="O1843" s="31"/>
      <c r="P1843" s="31"/>
      <c r="Q1843" s="31"/>
      <c r="R1843" s="31"/>
      <c r="S1843" s="31"/>
      <c r="T1843" s="31"/>
      <c r="U1843" s="31"/>
      <c r="V1843" s="31"/>
    </row>
    <row r="1844" spans="6:22" x14ac:dyDescent="0.25">
      <c r="F1844" s="31"/>
      <c r="G1844" s="31"/>
      <c r="H1844" s="31"/>
      <c r="I1844" s="31"/>
      <c r="J1844" s="31"/>
      <c r="K1844" s="31"/>
      <c r="L1844" s="31"/>
      <c r="M1844" s="31"/>
      <c r="N1844" s="31"/>
      <c r="O1844" s="31"/>
      <c r="P1844" s="31"/>
      <c r="Q1844" s="31"/>
      <c r="R1844" s="31"/>
      <c r="S1844" s="31"/>
      <c r="T1844" s="31"/>
      <c r="U1844" s="31"/>
      <c r="V1844" s="31"/>
    </row>
    <row r="1845" spans="6:22" x14ac:dyDescent="0.25">
      <c r="F1845" s="31"/>
      <c r="G1845" s="31"/>
      <c r="H1845" s="31"/>
      <c r="I1845" s="31"/>
      <c r="J1845" s="31"/>
      <c r="K1845" s="31"/>
      <c r="L1845" s="31"/>
      <c r="M1845" s="31"/>
      <c r="N1845" s="31"/>
      <c r="O1845" s="31"/>
      <c r="P1845" s="31"/>
      <c r="Q1845" s="31"/>
      <c r="R1845" s="31"/>
      <c r="S1845" s="31"/>
      <c r="T1845" s="31"/>
      <c r="U1845" s="31"/>
      <c r="V1845" s="31"/>
    </row>
    <row r="1846" spans="6:22" x14ac:dyDescent="0.25">
      <c r="F1846" s="31"/>
      <c r="G1846" s="31"/>
      <c r="H1846" s="31"/>
      <c r="I1846" s="31"/>
      <c r="J1846" s="31"/>
      <c r="K1846" s="31"/>
      <c r="L1846" s="31"/>
      <c r="M1846" s="31"/>
      <c r="N1846" s="31"/>
      <c r="O1846" s="31"/>
      <c r="P1846" s="31"/>
      <c r="Q1846" s="31"/>
      <c r="R1846" s="31"/>
      <c r="S1846" s="31"/>
      <c r="T1846" s="31"/>
      <c r="U1846" s="31"/>
      <c r="V1846" s="31"/>
    </row>
    <row r="1847" spans="6:22" x14ac:dyDescent="0.25">
      <c r="F1847" s="31"/>
      <c r="G1847" s="31"/>
      <c r="H1847" s="31"/>
      <c r="I1847" s="31"/>
      <c r="J1847" s="31"/>
      <c r="K1847" s="31"/>
      <c r="L1847" s="31"/>
      <c r="M1847" s="31"/>
      <c r="N1847" s="31"/>
      <c r="O1847" s="31"/>
      <c r="P1847" s="31"/>
      <c r="Q1847" s="31"/>
      <c r="R1847" s="31"/>
      <c r="S1847" s="31"/>
      <c r="T1847" s="31"/>
      <c r="U1847" s="31"/>
      <c r="V1847" s="31"/>
    </row>
    <row r="1848" spans="6:22" x14ac:dyDescent="0.25">
      <c r="F1848" s="31"/>
      <c r="G1848" s="31"/>
      <c r="H1848" s="31"/>
      <c r="I1848" s="31"/>
      <c r="J1848" s="31"/>
      <c r="K1848" s="31"/>
      <c r="L1848" s="31"/>
      <c r="M1848" s="31"/>
      <c r="N1848" s="31"/>
      <c r="O1848" s="31"/>
      <c r="P1848" s="31"/>
      <c r="Q1848" s="31"/>
      <c r="R1848" s="31"/>
      <c r="S1848" s="31"/>
      <c r="T1848" s="31"/>
      <c r="U1848" s="31"/>
      <c r="V1848" s="31"/>
    </row>
    <row r="1849" spans="6:22" x14ac:dyDescent="0.25">
      <c r="F1849" s="31"/>
      <c r="G1849" s="31"/>
      <c r="H1849" s="31"/>
      <c r="I1849" s="31"/>
      <c r="J1849" s="31"/>
      <c r="K1849" s="31"/>
      <c r="L1849" s="31"/>
      <c r="M1849" s="31"/>
      <c r="N1849" s="31"/>
      <c r="O1849" s="31"/>
      <c r="P1849" s="31"/>
      <c r="Q1849" s="31"/>
      <c r="R1849" s="31"/>
      <c r="S1849" s="31"/>
      <c r="T1849" s="31"/>
      <c r="U1849" s="31"/>
      <c r="V1849" s="31"/>
    </row>
    <row r="1850" spans="6:22" x14ac:dyDescent="0.25">
      <c r="F1850" s="31"/>
      <c r="G1850" s="31"/>
      <c r="H1850" s="31"/>
      <c r="I1850" s="31"/>
      <c r="J1850" s="31"/>
      <c r="K1850" s="31"/>
      <c r="L1850" s="31"/>
      <c r="M1850" s="31"/>
      <c r="N1850" s="31"/>
      <c r="O1850" s="31"/>
      <c r="P1850" s="31"/>
      <c r="Q1850" s="31"/>
      <c r="R1850" s="31"/>
      <c r="S1850" s="31"/>
      <c r="T1850" s="31"/>
      <c r="U1850" s="31"/>
      <c r="V1850" s="31"/>
    </row>
    <row r="1851" spans="6:22" x14ac:dyDescent="0.25">
      <c r="F1851" s="31"/>
      <c r="G1851" s="31"/>
      <c r="H1851" s="31"/>
      <c r="I1851" s="31"/>
      <c r="J1851" s="31"/>
      <c r="K1851" s="31"/>
      <c r="L1851" s="31"/>
      <c r="M1851" s="31"/>
      <c r="N1851" s="31"/>
      <c r="O1851" s="31"/>
      <c r="P1851" s="31"/>
      <c r="Q1851" s="31"/>
      <c r="R1851" s="31"/>
      <c r="S1851" s="31"/>
      <c r="T1851" s="31"/>
      <c r="U1851" s="31"/>
      <c r="V1851" s="31"/>
    </row>
    <row r="1852" spans="6:22" x14ac:dyDescent="0.25">
      <c r="F1852" s="31"/>
      <c r="G1852" s="31"/>
      <c r="H1852" s="31"/>
      <c r="I1852" s="31"/>
      <c r="J1852" s="31"/>
      <c r="K1852" s="31"/>
      <c r="L1852" s="31"/>
      <c r="M1852" s="31"/>
      <c r="N1852" s="31"/>
      <c r="O1852" s="31"/>
      <c r="P1852" s="31"/>
      <c r="Q1852" s="31"/>
      <c r="R1852" s="31"/>
      <c r="S1852" s="31"/>
      <c r="T1852" s="31"/>
      <c r="U1852" s="31"/>
      <c r="V1852" s="31"/>
    </row>
    <row r="1853" spans="6:22" x14ac:dyDescent="0.25">
      <c r="F1853" s="31"/>
      <c r="G1853" s="31"/>
      <c r="H1853" s="31"/>
      <c r="I1853" s="31"/>
      <c r="J1853" s="31"/>
      <c r="K1853" s="31"/>
      <c r="L1853" s="31"/>
      <c r="M1853" s="31"/>
      <c r="N1853" s="31"/>
      <c r="O1853" s="31"/>
      <c r="P1853" s="31"/>
      <c r="Q1853" s="31"/>
      <c r="R1853" s="31"/>
      <c r="S1853" s="31"/>
      <c r="T1853" s="31"/>
      <c r="U1853" s="31"/>
      <c r="V1853" s="31"/>
    </row>
    <row r="1854" spans="6:22" x14ac:dyDescent="0.25">
      <c r="F1854" s="31"/>
      <c r="G1854" s="31"/>
      <c r="H1854" s="31"/>
      <c r="I1854" s="31"/>
      <c r="J1854" s="31"/>
      <c r="K1854" s="31"/>
      <c r="L1854" s="31"/>
      <c r="M1854" s="31"/>
      <c r="N1854" s="31"/>
      <c r="O1854" s="31"/>
      <c r="P1854" s="31"/>
      <c r="Q1854" s="31"/>
      <c r="R1854" s="31"/>
      <c r="S1854" s="31"/>
      <c r="T1854" s="31"/>
      <c r="U1854" s="31"/>
      <c r="V1854" s="31"/>
    </row>
    <row r="1855" spans="6:22" x14ac:dyDescent="0.25">
      <c r="F1855" s="31"/>
      <c r="G1855" s="31"/>
      <c r="H1855" s="31"/>
      <c r="I1855" s="31"/>
      <c r="J1855" s="31"/>
      <c r="K1855" s="31"/>
      <c r="L1855" s="31"/>
      <c r="M1855" s="31"/>
      <c r="N1855" s="31"/>
      <c r="O1855" s="31"/>
      <c r="P1855" s="31"/>
      <c r="Q1855" s="31"/>
      <c r="R1855" s="31"/>
      <c r="S1855" s="31"/>
      <c r="T1855" s="31"/>
      <c r="U1855" s="31"/>
      <c r="V1855" s="31"/>
    </row>
    <row r="1856" spans="6:22" x14ac:dyDescent="0.25">
      <c r="F1856" s="31"/>
      <c r="G1856" s="31"/>
      <c r="H1856" s="31"/>
      <c r="I1856" s="31"/>
      <c r="J1856" s="31"/>
      <c r="K1856" s="31"/>
      <c r="L1856" s="31"/>
      <c r="M1856" s="31"/>
      <c r="N1856" s="31"/>
      <c r="O1856" s="31"/>
      <c r="P1856" s="31"/>
      <c r="Q1856" s="31"/>
      <c r="R1856" s="31"/>
      <c r="S1856" s="31"/>
      <c r="T1856" s="31"/>
      <c r="U1856" s="31"/>
      <c r="V1856" s="31"/>
    </row>
    <row r="1857" spans="6:22" x14ac:dyDescent="0.25">
      <c r="F1857" s="31"/>
      <c r="G1857" s="31"/>
      <c r="H1857" s="31"/>
      <c r="I1857" s="31"/>
      <c r="J1857" s="31"/>
      <c r="K1857" s="31"/>
      <c r="L1857" s="31"/>
      <c r="M1857" s="31"/>
      <c r="N1857" s="31"/>
      <c r="O1857" s="31"/>
      <c r="P1857" s="31"/>
      <c r="Q1857" s="31"/>
      <c r="R1857" s="31"/>
      <c r="S1857" s="31"/>
      <c r="T1857" s="31"/>
      <c r="U1857" s="31"/>
      <c r="V1857" s="31"/>
    </row>
    <row r="1858" spans="6:22" x14ac:dyDescent="0.25">
      <c r="F1858" s="31"/>
      <c r="G1858" s="31"/>
      <c r="H1858" s="31"/>
      <c r="I1858" s="31"/>
      <c r="J1858" s="31"/>
      <c r="K1858" s="31"/>
      <c r="L1858" s="31"/>
      <c r="M1858" s="31"/>
      <c r="N1858" s="31"/>
      <c r="O1858" s="31"/>
      <c r="P1858" s="31"/>
      <c r="Q1858" s="31"/>
      <c r="R1858" s="31"/>
      <c r="S1858" s="31"/>
      <c r="T1858" s="31"/>
      <c r="U1858" s="31"/>
      <c r="V1858" s="31"/>
    </row>
    <row r="1859" spans="6:22" x14ac:dyDescent="0.25">
      <c r="F1859" s="31"/>
      <c r="G1859" s="31"/>
      <c r="H1859" s="31"/>
      <c r="I1859" s="31"/>
      <c r="J1859" s="31"/>
      <c r="K1859" s="31"/>
      <c r="L1859" s="31"/>
      <c r="M1859" s="31"/>
      <c r="N1859" s="31"/>
      <c r="O1859" s="31"/>
      <c r="P1859" s="31"/>
      <c r="Q1859" s="31"/>
      <c r="R1859" s="31"/>
      <c r="S1859" s="31"/>
      <c r="T1859" s="31"/>
      <c r="U1859" s="31"/>
      <c r="V1859" s="31"/>
    </row>
    <row r="1860" spans="6:22" x14ac:dyDescent="0.25">
      <c r="F1860" s="31"/>
      <c r="G1860" s="31"/>
      <c r="H1860" s="31"/>
      <c r="I1860" s="31"/>
      <c r="J1860" s="31"/>
      <c r="K1860" s="31"/>
      <c r="L1860" s="31"/>
      <c r="M1860" s="31"/>
      <c r="N1860" s="31"/>
      <c r="O1860" s="31"/>
      <c r="P1860" s="31"/>
      <c r="Q1860" s="31"/>
      <c r="R1860" s="31"/>
      <c r="S1860" s="31"/>
      <c r="T1860" s="31"/>
      <c r="U1860" s="31"/>
      <c r="V1860" s="31"/>
    </row>
    <row r="1861" spans="6:22" x14ac:dyDescent="0.25">
      <c r="F1861" s="31"/>
      <c r="G1861" s="31"/>
      <c r="H1861" s="31"/>
      <c r="I1861" s="31"/>
      <c r="J1861" s="31"/>
      <c r="K1861" s="31"/>
      <c r="L1861" s="31"/>
      <c r="M1861" s="31"/>
      <c r="N1861" s="31"/>
      <c r="O1861" s="31"/>
      <c r="P1861" s="31"/>
      <c r="Q1861" s="31"/>
      <c r="R1861" s="31"/>
      <c r="S1861" s="31"/>
      <c r="T1861" s="31"/>
      <c r="U1861" s="31"/>
      <c r="V1861" s="31"/>
    </row>
    <row r="1862" spans="6:22" x14ac:dyDescent="0.25">
      <c r="F1862" s="31"/>
      <c r="G1862" s="31"/>
      <c r="H1862" s="31"/>
      <c r="I1862" s="31"/>
      <c r="J1862" s="31"/>
      <c r="K1862" s="31"/>
      <c r="L1862" s="31"/>
      <c r="M1862" s="31"/>
      <c r="N1862" s="31"/>
      <c r="O1862" s="31"/>
      <c r="P1862" s="31"/>
      <c r="Q1862" s="31"/>
      <c r="R1862" s="31"/>
      <c r="S1862" s="31"/>
      <c r="T1862" s="31"/>
      <c r="U1862" s="31"/>
      <c r="V1862" s="31"/>
    </row>
    <row r="1863" spans="6:22" x14ac:dyDescent="0.25">
      <c r="F1863" s="31"/>
      <c r="G1863" s="31"/>
      <c r="H1863" s="31"/>
      <c r="I1863" s="31"/>
      <c r="J1863" s="31"/>
      <c r="K1863" s="31"/>
      <c r="L1863" s="31"/>
      <c r="M1863" s="31"/>
      <c r="N1863" s="31"/>
      <c r="O1863" s="31"/>
      <c r="P1863" s="31"/>
      <c r="Q1863" s="31"/>
      <c r="R1863" s="31"/>
      <c r="S1863" s="31"/>
      <c r="T1863" s="31"/>
      <c r="U1863" s="31"/>
      <c r="V1863" s="31"/>
    </row>
    <row r="1864" spans="6:22" x14ac:dyDescent="0.25">
      <c r="F1864" s="31"/>
      <c r="G1864" s="31"/>
      <c r="H1864" s="31"/>
      <c r="I1864" s="31"/>
      <c r="J1864" s="31"/>
      <c r="K1864" s="31"/>
      <c r="L1864" s="31"/>
      <c r="M1864" s="31"/>
      <c r="N1864" s="31"/>
      <c r="O1864" s="31"/>
      <c r="P1864" s="31"/>
      <c r="Q1864" s="31"/>
      <c r="R1864" s="31"/>
      <c r="S1864" s="31"/>
      <c r="T1864" s="31"/>
      <c r="U1864" s="31"/>
      <c r="V1864" s="31"/>
    </row>
    <row r="1865" spans="6:22" x14ac:dyDescent="0.25">
      <c r="F1865" s="31"/>
      <c r="G1865" s="31"/>
      <c r="H1865" s="31"/>
      <c r="I1865" s="31"/>
      <c r="J1865" s="31"/>
      <c r="K1865" s="31"/>
      <c r="L1865" s="31"/>
      <c r="M1865" s="31"/>
      <c r="N1865" s="31"/>
      <c r="O1865" s="31"/>
      <c r="P1865" s="31"/>
      <c r="Q1865" s="31"/>
      <c r="R1865" s="31"/>
      <c r="S1865" s="31"/>
      <c r="T1865" s="31"/>
      <c r="U1865" s="31"/>
      <c r="V1865" s="31"/>
    </row>
    <row r="1866" spans="6:22" x14ac:dyDescent="0.25">
      <c r="F1866" s="31"/>
      <c r="G1866" s="31"/>
      <c r="H1866" s="31"/>
      <c r="I1866" s="31"/>
      <c r="J1866" s="31"/>
      <c r="K1866" s="31"/>
      <c r="L1866" s="31"/>
      <c r="M1866" s="31"/>
      <c r="N1866" s="31"/>
      <c r="O1866" s="31"/>
      <c r="P1866" s="31"/>
      <c r="Q1866" s="31"/>
      <c r="R1866" s="31"/>
      <c r="S1866" s="31"/>
      <c r="T1866" s="31"/>
      <c r="U1866" s="31"/>
      <c r="V1866" s="31"/>
    </row>
    <row r="1867" spans="6:22" x14ac:dyDescent="0.25">
      <c r="F1867" s="31"/>
      <c r="G1867" s="31"/>
      <c r="H1867" s="31"/>
      <c r="I1867" s="31"/>
      <c r="J1867" s="31"/>
      <c r="K1867" s="31"/>
      <c r="L1867" s="31"/>
      <c r="M1867" s="31"/>
      <c r="N1867" s="31"/>
      <c r="O1867" s="31"/>
      <c r="P1867" s="31"/>
      <c r="Q1867" s="31"/>
      <c r="R1867" s="31"/>
      <c r="S1867" s="31"/>
      <c r="T1867" s="31"/>
      <c r="U1867" s="31"/>
      <c r="V1867" s="31"/>
    </row>
    <row r="1868" spans="6:22" x14ac:dyDescent="0.25">
      <c r="F1868" s="31"/>
      <c r="G1868" s="31"/>
      <c r="H1868" s="31"/>
      <c r="I1868" s="31"/>
      <c r="J1868" s="31"/>
      <c r="K1868" s="31"/>
      <c r="L1868" s="31"/>
      <c r="M1868" s="31"/>
      <c r="N1868" s="31"/>
      <c r="O1868" s="31"/>
      <c r="P1868" s="31"/>
      <c r="Q1868" s="31"/>
      <c r="R1868" s="31"/>
      <c r="S1868" s="31"/>
      <c r="T1868" s="31"/>
      <c r="U1868" s="31"/>
      <c r="V1868" s="31"/>
    </row>
    <row r="1869" spans="6:22" x14ac:dyDescent="0.25">
      <c r="F1869" s="31"/>
      <c r="G1869" s="31"/>
      <c r="H1869" s="31"/>
      <c r="I1869" s="31"/>
      <c r="J1869" s="31"/>
      <c r="K1869" s="31"/>
      <c r="L1869" s="31"/>
      <c r="M1869" s="31"/>
      <c r="N1869" s="31"/>
      <c r="O1869" s="31"/>
      <c r="P1869" s="31"/>
      <c r="Q1869" s="31"/>
      <c r="R1869" s="31"/>
      <c r="S1869" s="31"/>
      <c r="T1869" s="31"/>
      <c r="U1869" s="31"/>
      <c r="V1869" s="31"/>
    </row>
    <row r="1870" spans="6:22" x14ac:dyDescent="0.25">
      <c r="F1870" s="31"/>
      <c r="G1870" s="31"/>
      <c r="H1870" s="31"/>
      <c r="I1870" s="31"/>
      <c r="J1870" s="31"/>
      <c r="K1870" s="31"/>
      <c r="L1870" s="31"/>
      <c r="M1870" s="31"/>
      <c r="N1870" s="31"/>
      <c r="O1870" s="31"/>
      <c r="P1870" s="31"/>
      <c r="Q1870" s="31"/>
      <c r="R1870" s="31"/>
      <c r="S1870" s="31"/>
      <c r="T1870" s="31"/>
      <c r="U1870" s="31"/>
      <c r="V1870" s="31"/>
    </row>
    <row r="1871" spans="6:22" x14ac:dyDescent="0.25">
      <c r="F1871" s="31"/>
      <c r="G1871" s="31"/>
      <c r="H1871" s="31"/>
      <c r="I1871" s="31"/>
      <c r="J1871" s="31"/>
      <c r="K1871" s="31"/>
      <c r="L1871" s="31"/>
      <c r="M1871" s="31"/>
      <c r="N1871" s="31"/>
      <c r="O1871" s="31"/>
      <c r="P1871" s="31"/>
      <c r="Q1871" s="31"/>
      <c r="R1871" s="31"/>
      <c r="S1871" s="31"/>
      <c r="T1871" s="31"/>
      <c r="U1871" s="31"/>
      <c r="V1871" s="31"/>
    </row>
    <row r="1872" spans="6:22" x14ac:dyDescent="0.25">
      <c r="F1872" s="31"/>
      <c r="G1872" s="31"/>
      <c r="H1872" s="31"/>
      <c r="I1872" s="31"/>
      <c r="J1872" s="31"/>
      <c r="K1872" s="31"/>
      <c r="L1872" s="31"/>
      <c r="M1872" s="31"/>
      <c r="N1872" s="31"/>
      <c r="O1872" s="31"/>
      <c r="P1872" s="31"/>
      <c r="Q1872" s="31"/>
      <c r="R1872" s="31"/>
      <c r="S1872" s="31"/>
      <c r="T1872" s="31"/>
      <c r="U1872" s="31"/>
      <c r="V1872" s="31"/>
    </row>
    <row r="1873" spans="6:22" x14ac:dyDescent="0.25">
      <c r="F1873" s="31"/>
      <c r="G1873" s="31"/>
      <c r="H1873" s="31"/>
      <c r="I1873" s="31"/>
      <c r="J1873" s="31"/>
      <c r="K1873" s="31"/>
      <c r="L1873" s="31"/>
      <c r="M1873" s="31"/>
      <c r="N1873" s="31"/>
      <c r="O1873" s="31"/>
      <c r="P1873" s="31"/>
      <c r="Q1873" s="31"/>
      <c r="R1873" s="31"/>
      <c r="S1873" s="31"/>
      <c r="T1873" s="31"/>
      <c r="U1873" s="31"/>
      <c r="V1873" s="31"/>
    </row>
    <row r="1874" spans="6:22" x14ac:dyDescent="0.25">
      <c r="F1874" s="31"/>
      <c r="G1874" s="31"/>
      <c r="H1874" s="31"/>
      <c r="I1874" s="31"/>
      <c r="J1874" s="31"/>
      <c r="K1874" s="31"/>
      <c r="L1874" s="31"/>
      <c r="M1874" s="31"/>
      <c r="N1874" s="31"/>
      <c r="O1874" s="31"/>
      <c r="P1874" s="31"/>
      <c r="Q1874" s="31"/>
      <c r="R1874" s="31"/>
      <c r="S1874" s="31"/>
      <c r="T1874" s="31"/>
      <c r="U1874" s="31"/>
      <c r="V1874" s="31"/>
    </row>
    <row r="1875" spans="6:22" x14ac:dyDescent="0.25">
      <c r="F1875" s="31"/>
      <c r="G1875" s="31"/>
      <c r="H1875" s="31"/>
      <c r="I1875" s="31"/>
      <c r="J1875" s="31"/>
      <c r="K1875" s="31"/>
      <c r="L1875" s="31"/>
      <c r="M1875" s="31"/>
      <c r="N1875" s="31"/>
      <c r="O1875" s="31"/>
      <c r="P1875" s="31"/>
      <c r="Q1875" s="31"/>
      <c r="R1875" s="31"/>
      <c r="S1875" s="31"/>
      <c r="T1875" s="31"/>
      <c r="U1875" s="31"/>
      <c r="V1875" s="31"/>
    </row>
    <row r="1876" spans="6:22" x14ac:dyDescent="0.25">
      <c r="F1876" s="31"/>
      <c r="G1876" s="31"/>
      <c r="H1876" s="31"/>
      <c r="I1876" s="31"/>
      <c r="J1876" s="31"/>
      <c r="K1876" s="31"/>
      <c r="L1876" s="31"/>
      <c r="M1876" s="31"/>
      <c r="N1876" s="31"/>
      <c r="O1876" s="31"/>
      <c r="P1876" s="31"/>
      <c r="Q1876" s="31"/>
      <c r="R1876" s="31"/>
      <c r="S1876" s="31"/>
      <c r="T1876" s="31"/>
      <c r="U1876" s="31"/>
      <c r="V1876" s="31"/>
    </row>
    <row r="1877" spans="6:22" x14ac:dyDescent="0.25">
      <c r="F1877" s="31"/>
      <c r="G1877" s="31"/>
      <c r="H1877" s="31"/>
      <c r="I1877" s="31"/>
      <c r="J1877" s="31"/>
      <c r="K1877" s="31"/>
      <c r="L1877" s="31"/>
      <c r="M1877" s="31"/>
      <c r="N1877" s="31"/>
      <c r="O1877" s="31"/>
      <c r="P1877" s="31"/>
      <c r="Q1877" s="31"/>
      <c r="R1877" s="31"/>
      <c r="S1877" s="31"/>
      <c r="T1877" s="31"/>
      <c r="U1877" s="31"/>
      <c r="V1877" s="31"/>
    </row>
    <row r="1878" spans="6:22" x14ac:dyDescent="0.25">
      <c r="F1878" s="31"/>
      <c r="G1878" s="31"/>
      <c r="H1878" s="31"/>
      <c r="I1878" s="31"/>
      <c r="J1878" s="31"/>
      <c r="K1878" s="31"/>
      <c r="L1878" s="31"/>
      <c r="M1878" s="31"/>
      <c r="N1878" s="31"/>
      <c r="O1878" s="31"/>
      <c r="P1878" s="31"/>
      <c r="Q1878" s="31"/>
      <c r="R1878" s="31"/>
      <c r="S1878" s="31"/>
      <c r="T1878" s="31"/>
      <c r="U1878" s="31"/>
      <c r="V1878" s="31"/>
    </row>
    <row r="1879" spans="6:22" x14ac:dyDescent="0.25">
      <c r="F1879" s="31"/>
      <c r="G1879" s="31"/>
      <c r="H1879" s="31"/>
      <c r="I1879" s="31"/>
      <c r="J1879" s="31"/>
      <c r="K1879" s="31"/>
      <c r="L1879" s="31"/>
      <c r="M1879" s="31"/>
      <c r="N1879" s="31"/>
      <c r="O1879" s="31"/>
      <c r="P1879" s="31"/>
      <c r="Q1879" s="31"/>
      <c r="R1879" s="31"/>
      <c r="S1879" s="31"/>
      <c r="T1879" s="31"/>
      <c r="U1879" s="31"/>
      <c r="V1879" s="31"/>
    </row>
    <row r="1880" spans="6:22" x14ac:dyDescent="0.25">
      <c r="F1880" s="31"/>
      <c r="G1880" s="31"/>
      <c r="H1880" s="31"/>
      <c r="I1880" s="31"/>
      <c r="J1880" s="31"/>
      <c r="K1880" s="31"/>
      <c r="L1880" s="31"/>
      <c r="M1880" s="31"/>
      <c r="N1880" s="31"/>
      <c r="O1880" s="31"/>
      <c r="P1880" s="31"/>
      <c r="Q1880" s="31"/>
      <c r="R1880" s="31"/>
      <c r="S1880" s="31"/>
      <c r="T1880" s="31"/>
      <c r="U1880" s="31"/>
      <c r="V1880" s="31"/>
    </row>
    <row r="1881" spans="6:22" x14ac:dyDescent="0.25">
      <c r="F1881" s="31"/>
      <c r="G1881" s="31"/>
      <c r="H1881" s="31"/>
      <c r="I1881" s="31"/>
      <c r="J1881" s="31"/>
      <c r="K1881" s="31"/>
      <c r="L1881" s="31"/>
      <c r="M1881" s="31"/>
      <c r="N1881" s="31"/>
      <c r="O1881" s="31"/>
      <c r="P1881" s="31"/>
      <c r="Q1881" s="31"/>
      <c r="R1881" s="31"/>
      <c r="S1881" s="31"/>
      <c r="T1881" s="31"/>
      <c r="U1881" s="31"/>
      <c r="V1881" s="31"/>
    </row>
    <row r="1882" spans="6:22" x14ac:dyDescent="0.25">
      <c r="F1882" s="31"/>
      <c r="G1882" s="31"/>
      <c r="H1882" s="31"/>
      <c r="I1882" s="31"/>
      <c r="J1882" s="31"/>
      <c r="K1882" s="31"/>
      <c r="L1882" s="31"/>
      <c r="M1882" s="31"/>
      <c r="N1882" s="31"/>
      <c r="O1882" s="31"/>
      <c r="P1882" s="31"/>
      <c r="Q1882" s="31"/>
      <c r="R1882" s="31"/>
      <c r="S1882" s="31"/>
      <c r="T1882" s="31"/>
      <c r="U1882" s="31"/>
      <c r="V1882" s="31"/>
    </row>
    <row r="1883" spans="6:22" x14ac:dyDescent="0.25">
      <c r="F1883" s="31"/>
      <c r="G1883" s="31"/>
      <c r="H1883" s="31"/>
      <c r="I1883" s="31"/>
      <c r="J1883" s="31"/>
      <c r="K1883" s="31"/>
      <c r="L1883" s="31"/>
      <c r="M1883" s="31"/>
      <c r="N1883" s="31"/>
      <c r="O1883" s="31"/>
      <c r="P1883" s="31"/>
      <c r="Q1883" s="31"/>
      <c r="R1883" s="31"/>
      <c r="S1883" s="31"/>
      <c r="T1883" s="31"/>
      <c r="U1883" s="31"/>
      <c r="V1883" s="31"/>
    </row>
    <row r="1884" spans="6:22" x14ac:dyDescent="0.25">
      <c r="F1884" s="31"/>
      <c r="G1884" s="31"/>
      <c r="H1884" s="31"/>
      <c r="I1884" s="31"/>
      <c r="J1884" s="31"/>
      <c r="K1884" s="31"/>
      <c r="L1884" s="31"/>
      <c r="M1884" s="31"/>
      <c r="N1884" s="31"/>
      <c r="O1884" s="31"/>
      <c r="P1884" s="31"/>
      <c r="Q1884" s="31"/>
      <c r="R1884" s="31"/>
      <c r="S1884" s="31"/>
      <c r="T1884" s="31"/>
      <c r="U1884" s="31"/>
      <c r="V1884" s="31"/>
    </row>
    <row r="1885" spans="6:22" x14ac:dyDescent="0.25">
      <c r="F1885" s="31"/>
      <c r="G1885" s="31"/>
      <c r="H1885" s="31"/>
      <c r="I1885" s="31"/>
      <c r="J1885" s="31"/>
      <c r="K1885" s="31"/>
      <c r="L1885" s="31"/>
      <c r="M1885" s="31"/>
      <c r="N1885" s="31"/>
      <c r="O1885" s="31"/>
      <c r="P1885" s="31"/>
      <c r="Q1885" s="31"/>
      <c r="R1885" s="31"/>
      <c r="S1885" s="31"/>
      <c r="T1885" s="31"/>
      <c r="U1885" s="31"/>
      <c r="V1885" s="31"/>
    </row>
    <row r="1886" spans="6:22" x14ac:dyDescent="0.25">
      <c r="F1886" s="31"/>
      <c r="G1886" s="31"/>
      <c r="H1886" s="31"/>
      <c r="I1886" s="31"/>
      <c r="J1886" s="31"/>
      <c r="K1886" s="31"/>
      <c r="L1886" s="31"/>
      <c r="M1886" s="31"/>
      <c r="N1886" s="31"/>
      <c r="O1886" s="31"/>
      <c r="P1886" s="31"/>
      <c r="Q1886" s="31"/>
      <c r="R1886" s="31"/>
      <c r="S1886" s="31"/>
      <c r="T1886" s="31"/>
      <c r="U1886" s="31"/>
      <c r="V1886" s="31"/>
    </row>
    <row r="1887" spans="6:22" x14ac:dyDescent="0.25">
      <c r="F1887" s="31"/>
      <c r="G1887" s="31"/>
      <c r="H1887" s="31"/>
      <c r="I1887" s="31"/>
      <c r="J1887" s="31"/>
      <c r="K1887" s="31"/>
      <c r="L1887" s="31"/>
      <c r="M1887" s="31"/>
      <c r="N1887" s="31"/>
      <c r="O1887" s="31"/>
      <c r="P1887" s="31"/>
      <c r="Q1887" s="31"/>
      <c r="R1887" s="31"/>
      <c r="S1887" s="31"/>
      <c r="T1887" s="31"/>
      <c r="U1887" s="31"/>
      <c r="V1887" s="31"/>
    </row>
    <row r="1888" spans="6:22" x14ac:dyDescent="0.25">
      <c r="F1888" s="31"/>
      <c r="G1888" s="31"/>
      <c r="H1888" s="31"/>
      <c r="I1888" s="31"/>
      <c r="J1888" s="31"/>
      <c r="K1888" s="31"/>
      <c r="L1888" s="31"/>
      <c r="M1888" s="31"/>
      <c r="N1888" s="31"/>
      <c r="O1888" s="31"/>
      <c r="P1888" s="31"/>
      <c r="Q1888" s="31"/>
      <c r="R1888" s="31"/>
      <c r="S1888" s="31"/>
      <c r="T1888" s="31"/>
      <c r="U1888" s="31"/>
      <c r="V1888" s="31"/>
    </row>
    <row r="1889" spans="6:22" x14ac:dyDescent="0.25">
      <c r="F1889" s="31"/>
      <c r="G1889" s="31"/>
      <c r="H1889" s="31"/>
      <c r="I1889" s="31"/>
      <c r="J1889" s="31"/>
      <c r="K1889" s="31"/>
      <c r="L1889" s="31"/>
      <c r="M1889" s="31"/>
      <c r="N1889" s="31"/>
      <c r="O1889" s="31"/>
      <c r="P1889" s="31"/>
      <c r="Q1889" s="31"/>
      <c r="R1889" s="31"/>
      <c r="S1889" s="31"/>
      <c r="T1889" s="31"/>
      <c r="U1889" s="31"/>
      <c r="V1889" s="31"/>
    </row>
    <row r="1890" spans="6:22" x14ac:dyDescent="0.25">
      <c r="F1890" s="31"/>
      <c r="G1890" s="31"/>
      <c r="H1890" s="31"/>
      <c r="I1890" s="31"/>
      <c r="J1890" s="31"/>
      <c r="K1890" s="31"/>
      <c r="L1890" s="31"/>
      <c r="M1890" s="31"/>
      <c r="N1890" s="31"/>
      <c r="O1890" s="31"/>
      <c r="P1890" s="31"/>
      <c r="Q1890" s="31"/>
      <c r="R1890" s="31"/>
      <c r="S1890" s="31"/>
      <c r="T1890" s="31"/>
      <c r="U1890" s="31"/>
      <c r="V1890" s="31"/>
    </row>
    <row r="1891" spans="6:22" x14ac:dyDescent="0.25">
      <c r="F1891" s="31"/>
      <c r="G1891" s="31"/>
      <c r="H1891" s="31"/>
      <c r="I1891" s="31"/>
      <c r="J1891" s="31"/>
      <c r="K1891" s="31"/>
      <c r="L1891" s="31"/>
      <c r="M1891" s="31"/>
      <c r="N1891" s="31"/>
      <c r="O1891" s="31"/>
      <c r="P1891" s="31"/>
      <c r="Q1891" s="31"/>
      <c r="R1891" s="31"/>
      <c r="S1891" s="31"/>
      <c r="T1891" s="31"/>
      <c r="U1891" s="31"/>
      <c r="V1891" s="31"/>
    </row>
    <row r="1892" spans="6:22" x14ac:dyDescent="0.25">
      <c r="F1892" s="31"/>
      <c r="G1892" s="31"/>
      <c r="H1892" s="31"/>
      <c r="I1892" s="31"/>
      <c r="J1892" s="31"/>
      <c r="K1892" s="31"/>
      <c r="L1892" s="31"/>
      <c r="M1892" s="31"/>
      <c r="N1892" s="31"/>
      <c r="O1892" s="31"/>
      <c r="P1892" s="31"/>
      <c r="Q1892" s="31"/>
      <c r="R1892" s="31"/>
      <c r="S1892" s="31"/>
      <c r="T1892" s="31"/>
      <c r="U1892" s="31"/>
      <c r="V1892" s="31"/>
    </row>
    <row r="1893" spans="6:22" x14ac:dyDescent="0.25">
      <c r="F1893" s="31"/>
      <c r="G1893" s="31"/>
      <c r="H1893" s="31"/>
      <c r="I1893" s="31"/>
      <c r="J1893" s="31"/>
      <c r="K1893" s="31"/>
      <c r="L1893" s="31"/>
      <c r="M1893" s="31"/>
      <c r="N1893" s="31"/>
      <c r="O1893" s="31"/>
      <c r="P1893" s="31"/>
      <c r="Q1893" s="31"/>
      <c r="R1893" s="31"/>
      <c r="S1893" s="31"/>
      <c r="T1893" s="31"/>
      <c r="U1893" s="31"/>
      <c r="V1893" s="31"/>
    </row>
    <row r="1894" spans="6:22" x14ac:dyDescent="0.25">
      <c r="F1894" s="31"/>
      <c r="G1894" s="31"/>
      <c r="H1894" s="31"/>
      <c r="I1894" s="31"/>
      <c r="J1894" s="31"/>
      <c r="K1894" s="31"/>
      <c r="L1894" s="31"/>
      <c r="M1894" s="31"/>
      <c r="N1894" s="31"/>
      <c r="O1894" s="31"/>
      <c r="P1894" s="31"/>
      <c r="Q1894" s="31"/>
      <c r="R1894" s="31"/>
      <c r="S1894" s="31"/>
      <c r="T1894" s="31"/>
      <c r="U1894" s="31"/>
      <c r="V1894" s="31"/>
    </row>
    <row r="1895" spans="6:22" x14ac:dyDescent="0.25">
      <c r="F1895" s="31"/>
      <c r="G1895" s="31"/>
      <c r="H1895" s="31"/>
      <c r="I1895" s="31"/>
      <c r="J1895" s="31"/>
      <c r="K1895" s="31"/>
      <c r="L1895" s="31"/>
      <c r="M1895" s="31"/>
      <c r="N1895" s="31"/>
      <c r="O1895" s="31"/>
      <c r="P1895" s="31"/>
      <c r="Q1895" s="31"/>
      <c r="R1895" s="31"/>
      <c r="S1895" s="31"/>
      <c r="T1895" s="31"/>
      <c r="U1895" s="31"/>
      <c r="V1895" s="31"/>
    </row>
    <row r="1896" spans="6:22" x14ac:dyDescent="0.25">
      <c r="F1896" s="31"/>
      <c r="G1896" s="31"/>
      <c r="H1896" s="31"/>
      <c r="I1896" s="31"/>
      <c r="J1896" s="31"/>
      <c r="K1896" s="31"/>
      <c r="L1896" s="31"/>
      <c r="M1896" s="31"/>
      <c r="N1896" s="31"/>
      <c r="O1896" s="31"/>
      <c r="P1896" s="31"/>
      <c r="Q1896" s="31"/>
      <c r="R1896" s="31"/>
      <c r="S1896" s="31"/>
      <c r="T1896" s="31"/>
      <c r="U1896" s="31"/>
      <c r="V1896" s="31"/>
    </row>
    <row r="1897" spans="6:22" x14ac:dyDescent="0.25">
      <c r="F1897" s="31"/>
      <c r="G1897" s="31"/>
      <c r="H1897" s="31"/>
      <c r="I1897" s="31"/>
      <c r="J1897" s="31"/>
      <c r="K1897" s="31"/>
      <c r="L1897" s="31"/>
      <c r="M1897" s="31"/>
      <c r="N1897" s="31"/>
      <c r="O1897" s="31"/>
      <c r="P1897" s="31"/>
      <c r="Q1897" s="31"/>
      <c r="R1897" s="31"/>
      <c r="S1897" s="31"/>
      <c r="T1897" s="31"/>
      <c r="U1897" s="31"/>
      <c r="V1897" s="31"/>
    </row>
    <row r="1898" spans="6:22" x14ac:dyDescent="0.25">
      <c r="F1898" s="31"/>
      <c r="G1898" s="31"/>
      <c r="H1898" s="31"/>
      <c r="I1898" s="31"/>
      <c r="J1898" s="31"/>
      <c r="K1898" s="31"/>
      <c r="L1898" s="31"/>
      <c r="M1898" s="31"/>
      <c r="N1898" s="31"/>
      <c r="O1898" s="31"/>
      <c r="P1898" s="31"/>
      <c r="Q1898" s="31"/>
      <c r="R1898" s="31"/>
      <c r="S1898" s="31"/>
      <c r="T1898" s="31"/>
      <c r="U1898" s="31"/>
      <c r="V1898" s="31"/>
    </row>
    <row r="1899" spans="6:22" x14ac:dyDescent="0.25">
      <c r="F1899" s="31"/>
      <c r="G1899" s="31"/>
      <c r="H1899" s="31"/>
      <c r="I1899" s="31"/>
      <c r="J1899" s="31"/>
      <c r="K1899" s="31"/>
      <c r="L1899" s="31"/>
      <c r="M1899" s="31"/>
      <c r="N1899" s="31"/>
      <c r="O1899" s="31"/>
      <c r="P1899" s="31"/>
      <c r="Q1899" s="31"/>
      <c r="R1899" s="31"/>
      <c r="S1899" s="31"/>
      <c r="T1899" s="31"/>
      <c r="U1899" s="31"/>
      <c r="V1899" s="31"/>
    </row>
    <row r="1900" spans="6:22" x14ac:dyDescent="0.25">
      <c r="F1900" s="31"/>
      <c r="G1900" s="31"/>
      <c r="H1900" s="31"/>
      <c r="I1900" s="31"/>
      <c r="J1900" s="31"/>
      <c r="K1900" s="31"/>
      <c r="L1900" s="31"/>
      <c r="M1900" s="31"/>
      <c r="N1900" s="31"/>
      <c r="O1900" s="31"/>
      <c r="P1900" s="31"/>
      <c r="Q1900" s="31"/>
      <c r="R1900" s="31"/>
      <c r="S1900" s="31"/>
      <c r="T1900" s="31"/>
      <c r="U1900" s="31"/>
      <c r="V1900" s="31"/>
    </row>
    <row r="1901" spans="6:22" x14ac:dyDescent="0.25">
      <c r="F1901" s="31"/>
      <c r="G1901" s="31"/>
      <c r="H1901" s="31"/>
      <c r="I1901" s="31"/>
      <c r="J1901" s="31"/>
      <c r="K1901" s="31"/>
      <c r="L1901" s="31"/>
      <c r="M1901" s="31"/>
      <c r="N1901" s="31"/>
      <c r="O1901" s="31"/>
      <c r="P1901" s="31"/>
      <c r="Q1901" s="31"/>
      <c r="R1901" s="31"/>
      <c r="S1901" s="31"/>
      <c r="T1901" s="31"/>
      <c r="U1901" s="31"/>
      <c r="V1901" s="31"/>
    </row>
    <row r="1902" spans="6:22" x14ac:dyDescent="0.25">
      <c r="F1902" s="31"/>
      <c r="G1902" s="31"/>
      <c r="H1902" s="31"/>
      <c r="I1902" s="31"/>
      <c r="J1902" s="31"/>
      <c r="K1902" s="31"/>
      <c r="L1902" s="31"/>
      <c r="M1902" s="31"/>
      <c r="N1902" s="31"/>
      <c r="O1902" s="31"/>
      <c r="P1902" s="31"/>
      <c r="Q1902" s="31"/>
      <c r="R1902" s="31"/>
      <c r="S1902" s="31"/>
      <c r="T1902" s="31"/>
      <c r="U1902" s="31"/>
      <c r="V1902" s="31"/>
    </row>
    <row r="1903" spans="6:22" x14ac:dyDescent="0.25">
      <c r="F1903" s="31"/>
      <c r="G1903" s="31"/>
      <c r="H1903" s="31"/>
      <c r="I1903" s="31"/>
      <c r="J1903" s="31"/>
      <c r="K1903" s="31"/>
      <c r="L1903" s="31"/>
      <c r="M1903" s="31"/>
      <c r="N1903" s="31"/>
      <c r="O1903" s="31"/>
      <c r="P1903" s="31"/>
      <c r="Q1903" s="31"/>
      <c r="R1903" s="31"/>
      <c r="S1903" s="31"/>
      <c r="T1903" s="31"/>
      <c r="U1903" s="31"/>
      <c r="V1903" s="31"/>
    </row>
    <row r="1904" spans="6:22" x14ac:dyDescent="0.25">
      <c r="F1904" s="31"/>
      <c r="G1904" s="31"/>
      <c r="H1904" s="31"/>
      <c r="I1904" s="31"/>
      <c r="J1904" s="31"/>
      <c r="K1904" s="31"/>
      <c r="L1904" s="31"/>
      <c r="M1904" s="31"/>
      <c r="N1904" s="31"/>
      <c r="O1904" s="31"/>
      <c r="P1904" s="31"/>
      <c r="Q1904" s="31"/>
      <c r="R1904" s="31"/>
      <c r="S1904" s="31"/>
      <c r="T1904" s="31"/>
      <c r="U1904" s="31"/>
      <c r="V1904" s="31"/>
    </row>
    <row r="1905" spans="6:22" x14ac:dyDescent="0.25">
      <c r="F1905" s="31"/>
      <c r="G1905" s="31"/>
      <c r="H1905" s="31"/>
      <c r="I1905" s="31"/>
      <c r="J1905" s="31"/>
      <c r="K1905" s="31"/>
      <c r="L1905" s="31"/>
      <c r="M1905" s="31"/>
      <c r="N1905" s="31"/>
      <c r="O1905" s="31"/>
      <c r="P1905" s="31"/>
      <c r="Q1905" s="31"/>
      <c r="R1905" s="31"/>
      <c r="S1905" s="31"/>
      <c r="T1905" s="31"/>
      <c r="U1905" s="31"/>
      <c r="V1905" s="31"/>
    </row>
    <row r="1906" spans="6:22" x14ac:dyDescent="0.25">
      <c r="F1906" s="31"/>
      <c r="G1906" s="31"/>
      <c r="H1906" s="31"/>
      <c r="I1906" s="31"/>
      <c r="J1906" s="31"/>
      <c r="K1906" s="31"/>
      <c r="L1906" s="31"/>
      <c r="M1906" s="31"/>
      <c r="N1906" s="31"/>
      <c r="O1906" s="31"/>
      <c r="P1906" s="31"/>
      <c r="Q1906" s="31"/>
      <c r="R1906" s="31"/>
      <c r="S1906" s="31"/>
      <c r="T1906" s="31"/>
      <c r="U1906" s="31"/>
      <c r="V1906" s="31"/>
    </row>
    <row r="1907" spans="6:22" x14ac:dyDescent="0.25">
      <c r="F1907" s="31"/>
      <c r="G1907" s="31"/>
      <c r="H1907" s="31"/>
      <c r="I1907" s="31"/>
      <c r="J1907" s="31"/>
      <c r="K1907" s="31"/>
      <c r="L1907" s="31"/>
      <c r="M1907" s="31"/>
      <c r="N1907" s="31"/>
      <c r="O1907" s="31"/>
      <c r="P1907" s="31"/>
      <c r="Q1907" s="31"/>
      <c r="R1907" s="31"/>
      <c r="S1907" s="31"/>
      <c r="T1907" s="31"/>
      <c r="U1907" s="31"/>
      <c r="V1907" s="31"/>
    </row>
    <row r="1908" spans="6:22" x14ac:dyDescent="0.25">
      <c r="F1908" s="31"/>
      <c r="G1908" s="31"/>
      <c r="H1908" s="31"/>
      <c r="I1908" s="31"/>
      <c r="J1908" s="31"/>
      <c r="K1908" s="31"/>
      <c r="L1908" s="31"/>
      <c r="M1908" s="31"/>
      <c r="N1908" s="31"/>
      <c r="O1908" s="31"/>
      <c r="P1908" s="31"/>
      <c r="Q1908" s="31"/>
      <c r="R1908" s="31"/>
      <c r="S1908" s="31"/>
      <c r="T1908" s="31"/>
      <c r="U1908" s="31"/>
      <c r="V1908" s="31"/>
    </row>
    <row r="1909" spans="6:22" x14ac:dyDescent="0.25">
      <c r="F1909" s="31"/>
      <c r="G1909" s="31"/>
      <c r="H1909" s="31"/>
      <c r="I1909" s="31"/>
      <c r="J1909" s="31"/>
      <c r="K1909" s="31"/>
      <c r="L1909" s="31"/>
      <c r="M1909" s="31"/>
      <c r="N1909" s="31"/>
      <c r="O1909" s="31"/>
      <c r="P1909" s="31"/>
      <c r="Q1909" s="31"/>
      <c r="R1909" s="31"/>
      <c r="S1909" s="31"/>
      <c r="T1909" s="31"/>
      <c r="U1909" s="31"/>
      <c r="V1909" s="31"/>
    </row>
    <row r="1910" spans="6:22" x14ac:dyDescent="0.25">
      <c r="F1910" s="31"/>
      <c r="G1910" s="31"/>
      <c r="H1910" s="31"/>
      <c r="I1910" s="31"/>
      <c r="J1910" s="31"/>
      <c r="K1910" s="31"/>
      <c r="L1910" s="31"/>
      <c r="M1910" s="31"/>
      <c r="N1910" s="31"/>
      <c r="O1910" s="31"/>
      <c r="P1910" s="31"/>
      <c r="Q1910" s="31"/>
      <c r="R1910" s="31"/>
      <c r="S1910" s="31"/>
      <c r="T1910" s="31"/>
      <c r="U1910" s="31"/>
      <c r="V1910" s="31"/>
    </row>
    <row r="1911" spans="6:22" x14ac:dyDescent="0.25">
      <c r="F1911" s="31"/>
      <c r="G1911" s="31"/>
      <c r="H1911" s="31"/>
      <c r="I1911" s="31"/>
      <c r="J1911" s="31"/>
      <c r="K1911" s="31"/>
      <c r="L1911" s="31"/>
      <c r="M1911" s="31"/>
      <c r="N1911" s="31"/>
      <c r="O1911" s="31"/>
      <c r="P1911" s="31"/>
      <c r="Q1911" s="31"/>
      <c r="R1911" s="31"/>
      <c r="S1911" s="31"/>
      <c r="T1911" s="31"/>
      <c r="U1911" s="31"/>
      <c r="V1911" s="31"/>
    </row>
    <row r="1912" spans="6:22" x14ac:dyDescent="0.25">
      <c r="F1912" s="31"/>
      <c r="G1912" s="31"/>
      <c r="H1912" s="31"/>
      <c r="I1912" s="31"/>
      <c r="J1912" s="31"/>
      <c r="K1912" s="31"/>
      <c r="L1912" s="31"/>
      <c r="M1912" s="31"/>
      <c r="N1912" s="31"/>
      <c r="O1912" s="31"/>
      <c r="P1912" s="31"/>
      <c r="Q1912" s="31"/>
      <c r="R1912" s="31"/>
      <c r="S1912" s="31"/>
      <c r="T1912" s="31"/>
      <c r="U1912" s="31"/>
      <c r="V1912" s="31"/>
    </row>
    <row r="1913" spans="6:22" x14ac:dyDescent="0.25">
      <c r="F1913" s="31"/>
      <c r="G1913" s="31"/>
      <c r="H1913" s="31"/>
      <c r="I1913" s="31"/>
      <c r="J1913" s="31"/>
      <c r="K1913" s="31"/>
      <c r="L1913" s="31"/>
      <c r="M1913" s="31"/>
      <c r="N1913" s="31"/>
      <c r="O1913" s="31"/>
      <c r="P1913" s="31"/>
      <c r="Q1913" s="31"/>
      <c r="R1913" s="31"/>
      <c r="S1913" s="31"/>
      <c r="T1913" s="31"/>
      <c r="U1913" s="31"/>
      <c r="V1913" s="31"/>
    </row>
    <row r="1914" spans="6:22" x14ac:dyDescent="0.25">
      <c r="F1914" s="31"/>
      <c r="G1914" s="31"/>
      <c r="H1914" s="31"/>
      <c r="I1914" s="31"/>
      <c r="J1914" s="31"/>
      <c r="K1914" s="31"/>
      <c r="L1914" s="31"/>
      <c r="M1914" s="31"/>
      <c r="N1914" s="31"/>
      <c r="O1914" s="31"/>
      <c r="P1914" s="31"/>
      <c r="Q1914" s="31"/>
      <c r="R1914" s="31"/>
      <c r="S1914" s="31"/>
      <c r="T1914" s="31"/>
      <c r="U1914" s="31"/>
      <c r="V1914" s="31"/>
    </row>
    <row r="1915" spans="6:22" x14ac:dyDescent="0.25">
      <c r="F1915" s="31"/>
      <c r="G1915" s="31"/>
      <c r="H1915" s="31"/>
      <c r="I1915" s="31"/>
      <c r="J1915" s="31"/>
      <c r="K1915" s="31"/>
      <c r="L1915" s="31"/>
      <c r="M1915" s="31"/>
      <c r="N1915" s="31"/>
      <c r="O1915" s="31"/>
      <c r="P1915" s="31"/>
      <c r="Q1915" s="31"/>
      <c r="R1915" s="31"/>
      <c r="S1915" s="31"/>
      <c r="T1915" s="31"/>
      <c r="U1915" s="31"/>
      <c r="V1915" s="31"/>
    </row>
    <row r="1916" spans="6:22" x14ac:dyDescent="0.25">
      <c r="F1916" s="31"/>
      <c r="G1916" s="31"/>
      <c r="H1916" s="31"/>
      <c r="I1916" s="31"/>
      <c r="J1916" s="31"/>
      <c r="K1916" s="31"/>
      <c r="L1916" s="31"/>
      <c r="M1916" s="31"/>
      <c r="N1916" s="31"/>
      <c r="O1916" s="31"/>
      <c r="P1916" s="31"/>
      <c r="Q1916" s="31"/>
      <c r="R1916" s="31"/>
      <c r="S1916" s="31"/>
      <c r="T1916" s="31"/>
      <c r="U1916" s="31"/>
      <c r="V1916" s="31"/>
    </row>
    <row r="1917" spans="6:22" x14ac:dyDescent="0.25">
      <c r="F1917" s="31"/>
      <c r="G1917" s="31"/>
      <c r="H1917" s="31"/>
      <c r="I1917" s="31"/>
      <c r="J1917" s="31"/>
      <c r="K1917" s="31"/>
      <c r="L1917" s="31"/>
      <c r="M1917" s="31"/>
      <c r="N1917" s="31"/>
      <c r="O1917" s="31"/>
      <c r="P1917" s="31"/>
      <c r="Q1917" s="31"/>
      <c r="R1917" s="31"/>
      <c r="S1917" s="31"/>
      <c r="T1917" s="31"/>
      <c r="U1917" s="31"/>
      <c r="V1917" s="31"/>
    </row>
    <row r="1918" spans="6:22" x14ac:dyDescent="0.25">
      <c r="F1918" s="31"/>
      <c r="G1918" s="31"/>
      <c r="H1918" s="31"/>
      <c r="I1918" s="31"/>
      <c r="J1918" s="31"/>
      <c r="K1918" s="31"/>
      <c r="L1918" s="31"/>
      <c r="M1918" s="31"/>
      <c r="N1918" s="31"/>
      <c r="O1918" s="31"/>
      <c r="P1918" s="31"/>
      <c r="Q1918" s="31"/>
      <c r="R1918" s="31"/>
      <c r="S1918" s="31"/>
      <c r="T1918" s="31"/>
      <c r="U1918" s="31"/>
      <c r="V1918" s="31"/>
    </row>
    <row r="1919" spans="6:22" x14ac:dyDescent="0.25">
      <c r="F1919" s="31"/>
      <c r="G1919" s="31"/>
      <c r="H1919" s="31"/>
      <c r="I1919" s="31"/>
      <c r="J1919" s="31"/>
      <c r="K1919" s="31"/>
      <c r="L1919" s="31"/>
      <c r="M1919" s="31"/>
      <c r="N1919" s="31"/>
      <c r="O1919" s="31"/>
      <c r="P1919" s="31"/>
      <c r="Q1919" s="31"/>
      <c r="R1919" s="31"/>
      <c r="S1919" s="31"/>
      <c r="T1919" s="31"/>
      <c r="U1919" s="31"/>
      <c r="V1919" s="31"/>
    </row>
    <row r="1920" spans="6:22" x14ac:dyDescent="0.25">
      <c r="F1920" s="31"/>
      <c r="G1920" s="31"/>
      <c r="H1920" s="31"/>
      <c r="I1920" s="31"/>
      <c r="J1920" s="31"/>
      <c r="K1920" s="31"/>
      <c r="L1920" s="31"/>
      <c r="M1920" s="31"/>
      <c r="N1920" s="31"/>
      <c r="O1920" s="31"/>
      <c r="P1920" s="31"/>
      <c r="Q1920" s="31"/>
      <c r="R1920" s="31"/>
      <c r="S1920" s="31"/>
      <c r="T1920" s="31"/>
      <c r="U1920" s="31"/>
      <c r="V1920" s="31"/>
    </row>
    <row r="1921" spans="6:22" x14ac:dyDescent="0.25">
      <c r="F1921" s="31"/>
      <c r="G1921" s="31"/>
      <c r="H1921" s="31"/>
      <c r="I1921" s="31"/>
      <c r="J1921" s="31"/>
      <c r="K1921" s="31"/>
      <c r="L1921" s="31"/>
      <c r="M1921" s="31"/>
      <c r="N1921" s="31"/>
      <c r="O1921" s="31"/>
      <c r="P1921" s="31"/>
      <c r="Q1921" s="31"/>
      <c r="R1921" s="31"/>
      <c r="S1921" s="31"/>
      <c r="T1921" s="31"/>
      <c r="U1921" s="31"/>
      <c r="V1921" s="31"/>
    </row>
    <row r="1922" spans="6:22" x14ac:dyDescent="0.25">
      <c r="F1922" s="31"/>
      <c r="G1922" s="31"/>
      <c r="H1922" s="31"/>
      <c r="I1922" s="31"/>
      <c r="J1922" s="31"/>
      <c r="K1922" s="31"/>
      <c r="L1922" s="31"/>
      <c r="M1922" s="31"/>
      <c r="N1922" s="31"/>
      <c r="O1922" s="31"/>
      <c r="P1922" s="31"/>
      <c r="Q1922" s="31"/>
      <c r="R1922" s="31"/>
      <c r="S1922" s="31"/>
      <c r="T1922" s="31"/>
      <c r="U1922" s="31"/>
      <c r="V1922" s="31"/>
    </row>
    <row r="1923" spans="6:22" x14ac:dyDescent="0.25">
      <c r="F1923" s="31"/>
      <c r="G1923" s="31"/>
      <c r="H1923" s="31"/>
      <c r="I1923" s="31"/>
      <c r="J1923" s="31"/>
      <c r="K1923" s="31"/>
      <c r="L1923" s="31"/>
      <c r="M1923" s="31"/>
      <c r="N1923" s="31"/>
      <c r="O1923" s="31"/>
      <c r="P1923" s="31"/>
      <c r="Q1923" s="31"/>
      <c r="R1923" s="31"/>
      <c r="S1923" s="31"/>
      <c r="T1923" s="31"/>
      <c r="U1923" s="31"/>
      <c r="V1923" s="31"/>
    </row>
    <row r="1924" spans="6:22" x14ac:dyDescent="0.25">
      <c r="F1924" s="31"/>
      <c r="G1924" s="31"/>
      <c r="H1924" s="31"/>
      <c r="I1924" s="31"/>
      <c r="J1924" s="31"/>
      <c r="K1924" s="31"/>
      <c r="L1924" s="31"/>
      <c r="M1924" s="31"/>
      <c r="N1924" s="31"/>
      <c r="O1924" s="31"/>
      <c r="P1924" s="31"/>
      <c r="Q1924" s="31"/>
      <c r="R1924" s="31"/>
      <c r="S1924" s="31"/>
      <c r="T1924" s="31"/>
      <c r="U1924" s="31"/>
      <c r="V1924" s="31"/>
    </row>
    <row r="1925" spans="6:22" x14ac:dyDescent="0.25">
      <c r="F1925" s="31"/>
      <c r="G1925" s="31"/>
      <c r="H1925" s="31"/>
      <c r="I1925" s="31"/>
      <c r="J1925" s="31"/>
      <c r="K1925" s="31"/>
      <c r="L1925" s="31"/>
      <c r="M1925" s="31"/>
      <c r="N1925" s="31"/>
      <c r="O1925" s="31"/>
      <c r="P1925" s="31"/>
      <c r="Q1925" s="31"/>
      <c r="R1925" s="31"/>
      <c r="S1925" s="31"/>
      <c r="T1925" s="31"/>
      <c r="U1925" s="31"/>
      <c r="V1925" s="31"/>
    </row>
    <row r="1926" spans="6:22" x14ac:dyDescent="0.25">
      <c r="F1926" s="31"/>
      <c r="G1926" s="31"/>
      <c r="H1926" s="31"/>
      <c r="I1926" s="31"/>
      <c r="J1926" s="31"/>
      <c r="K1926" s="31"/>
      <c r="L1926" s="31"/>
      <c r="M1926" s="31"/>
      <c r="N1926" s="31"/>
      <c r="O1926" s="31"/>
      <c r="P1926" s="31"/>
      <c r="Q1926" s="31"/>
      <c r="R1926" s="31"/>
      <c r="S1926" s="31"/>
      <c r="T1926" s="31"/>
      <c r="U1926" s="31"/>
      <c r="V1926" s="31"/>
    </row>
    <row r="1927" spans="6:22" x14ac:dyDescent="0.25">
      <c r="F1927" s="31"/>
      <c r="G1927" s="31"/>
      <c r="H1927" s="31"/>
      <c r="I1927" s="31"/>
      <c r="J1927" s="31"/>
      <c r="K1927" s="31"/>
      <c r="L1927" s="31"/>
      <c r="M1927" s="31"/>
      <c r="N1927" s="31"/>
      <c r="O1927" s="31"/>
      <c r="P1927" s="31"/>
      <c r="Q1927" s="31"/>
      <c r="R1927" s="31"/>
      <c r="S1927" s="31"/>
      <c r="T1927" s="31"/>
      <c r="U1927" s="31"/>
      <c r="V1927" s="31"/>
    </row>
    <row r="1928" spans="6:22" x14ac:dyDescent="0.25">
      <c r="F1928" s="31"/>
      <c r="G1928" s="31"/>
      <c r="H1928" s="31"/>
      <c r="I1928" s="31"/>
      <c r="J1928" s="31"/>
      <c r="K1928" s="31"/>
      <c r="L1928" s="31"/>
      <c r="M1928" s="31"/>
      <c r="N1928" s="31"/>
      <c r="O1928" s="31"/>
      <c r="P1928" s="31"/>
      <c r="Q1928" s="31"/>
      <c r="R1928" s="31"/>
      <c r="S1928" s="31"/>
      <c r="T1928" s="31"/>
      <c r="U1928" s="31"/>
      <c r="V1928" s="31"/>
    </row>
    <row r="1929" spans="6:22" x14ac:dyDescent="0.25">
      <c r="F1929" s="31"/>
      <c r="G1929" s="31"/>
      <c r="H1929" s="31"/>
      <c r="I1929" s="31"/>
      <c r="J1929" s="31"/>
      <c r="K1929" s="31"/>
      <c r="L1929" s="31"/>
      <c r="M1929" s="31"/>
      <c r="N1929" s="31"/>
      <c r="O1929" s="31"/>
      <c r="P1929" s="31"/>
      <c r="Q1929" s="31"/>
      <c r="R1929" s="31"/>
      <c r="S1929" s="31"/>
      <c r="T1929" s="31"/>
      <c r="U1929" s="31"/>
      <c r="V1929" s="31"/>
    </row>
    <row r="1930" spans="6:22" x14ac:dyDescent="0.25">
      <c r="F1930" s="31"/>
      <c r="G1930" s="31"/>
      <c r="H1930" s="31"/>
      <c r="I1930" s="31"/>
      <c r="J1930" s="31"/>
      <c r="K1930" s="31"/>
      <c r="L1930" s="31"/>
      <c r="M1930" s="31"/>
      <c r="N1930" s="31"/>
      <c r="O1930" s="31"/>
      <c r="P1930" s="31"/>
      <c r="Q1930" s="31"/>
      <c r="R1930" s="31"/>
      <c r="S1930" s="31"/>
      <c r="T1930" s="31"/>
      <c r="U1930" s="31"/>
      <c r="V1930" s="31"/>
    </row>
    <row r="1931" spans="6:22" x14ac:dyDescent="0.25">
      <c r="F1931" s="31"/>
      <c r="G1931" s="31"/>
      <c r="H1931" s="31"/>
      <c r="I1931" s="31"/>
      <c r="J1931" s="31"/>
      <c r="K1931" s="31"/>
      <c r="L1931" s="31"/>
      <c r="M1931" s="31"/>
      <c r="N1931" s="31"/>
      <c r="O1931" s="31"/>
      <c r="P1931" s="31"/>
      <c r="Q1931" s="31"/>
      <c r="R1931" s="31"/>
      <c r="S1931" s="31"/>
      <c r="T1931" s="31"/>
      <c r="U1931" s="31"/>
      <c r="V1931" s="31"/>
    </row>
    <row r="1932" spans="6:22" x14ac:dyDescent="0.25">
      <c r="F1932" s="31"/>
      <c r="G1932" s="31"/>
      <c r="H1932" s="31"/>
      <c r="I1932" s="31"/>
      <c r="J1932" s="31"/>
      <c r="K1932" s="31"/>
      <c r="L1932" s="31"/>
      <c r="M1932" s="31"/>
      <c r="N1932" s="31"/>
      <c r="O1932" s="31"/>
      <c r="P1932" s="31"/>
      <c r="Q1932" s="31"/>
      <c r="R1932" s="31"/>
      <c r="S1932" s="31"/>
      <c r="T1932" s="31"/>
      <c r="U1932" s="31"/>
      <c r="V1932" s="31"/>
    </row>
    <row r="1933" spans="6:22" x14ac:dyDescent="0.25">
      <c r="F1933" s="31"/>
      <c r="G1933" s="31"/>
      <c r="H1933" s="31"/>
      <c r="I1933" s="31"/>
      <c r="J1933" s="31"/>
      <c r="K1933" s="31"/>
      <c r="L1933" s="31"/>
      <c r="M1933" s="31"/>
      <c r="N1933" s="31"/>
      <c r="O1933" s="31"/>
      <c r="P1933" s="31"/>
      <c r="Q1933" s="31"/>
      <c r="R1933" s="31"/>
      <c r="S1933" s="31"/>
      <c r="T1933" s="31"/>
      <c r="U1933" s="31"/>
      <c r="V1933" s="31"/>
    </row>
    <row r="1934" spans="6:22" x14ac:dyDescent="0.25">
      <c r="F1934" s="31"/>
      <c r="G1934" s="31"/>
      <c r="H1934" s="31"/>
      <c r="I1934" s="31"/>
      <c r="J1934" s="31"/>
      <c r="K1934" s="31"/>
      <c r="L1934" s="31"/>
      <c r="M1934" s="31"/>
      <c r="N1934" s="31"/>
      <c r="O1934" s="31"/>
      <c r="P1934" s="31"/>
      <c r="Q1934" s="31"/>
      <c r="R1934" s="31"/>
      <c r="S1934" s="31"/>
      <c r="T1934" s="31"/>
      <c r="U1934" s="31"/>
      <c r="V1934" s="31"/>
    </row>
    <row r="1935" spans="6:22" x14ac:dyDescent="0.25">
      <c r="F1935" s="31"/>
      <c r="G1935" s="31"/>
      <c r="H1935" s="31"/>
      <c r="I1935" s="31"/>
      <c r="J1935" s="31"/>
      <c r="K1935" s="31"/>
      <c r="L1935" s="31"/>
      <c r="M1935" s="31"/>
      <c r="N1935" s="31"/>
      <c r="O1935" s="31"/>
      <c r="P1935" s="31"/>
      <c r="Q1935" s="31"/>
      <c r="R1935" s="31"/>
      <c r="S1935" s="31"/>
      <c r="T1935" s="31"/>
      <c r="U1935" s="31"/>
      <c r="V1935" s="31"/>
    </row>
    <row r="1936" spans="6:22" x14ac:dyDescent="0.25">
      <c r="F1936" s="31"/>
      <c r="G1936" s="31"/>
      <c r="H1936" s="31"/>
      <c r="I1936" s="31"/>
      <c r="J1936" s="31"/>
      <c r="K1936" s="31"/>
      <c r="L1936" s="31"/>
      <c r="M1936" s="31"/>
      <c r="N1936" s="31"/>
      <c r="O1936" s="31"/>
      <c r="P1936" s="31"/>
      <c r="Q1936" s="31"/>
      <c r="R1936" s="31"/>
      <c r="S1936" s="31"/>
      <c r="T1936" s="31"/>
      <c r="U1936" s="31"/>
      <c r="V1936" s="31"/>
    </row>
    <row r="1937" spans="6:22" x14ac:dyDescent="0.25">
      <c r="F1937" s="31"/>
      <c r="G1937" s="31"/>
      <c r="H1937" s="31"/>
      <c r="I1937" s="31"/>
      <c r="J1937" s="31"/>
      <c r="K1937" s="31"/>
      <c r="L1937" s="31"/>
      <c r="M1937" s="31"/>
      <c r="N1937" s="31"/>
      <c r="O1937" s="31"/>
      <c r="P1937" s="31"/>
      <c r="Q1937" s="31"/>
      <c r="R1937" s="31"/>
      <c r="S1937" s="31"/>
      <c r="T1937" s="31"/>
      <c r="U1937" s="31"/>
      <c r="V1937" s="31"/>
    </row>
    <row r="1938" spans="6:22" x14ac:dyDescent="0.25">
      <c r="F1938" s="31"/>
      <c r="G1938" s="31"/>
      <c r="H1938" s="31"/>
      <c r="I1938" s="31"/>
      <c r="J1938" s="31"/>
      <c r="K1938" s="31"/>
      <c r="L1938" s="31"/>
      <c r="M1938" s="31"/>
      <c r="N1938" s="31"/>
      <c r="O1938" s="31"/>
      <c r="P1938" s="31"/>
      <c r="Q1938" s="31"/>
      <c r="R1938" s="31"/>
      <c r="S1938" s="31"/>
      <c r="T1938" s="31"/>
      <c r="U1938" s="31"/>
      <c r="V1938" s="31"/>
    </row>
    <row r="1939" spans="6:22" x14ac:dyDescent="0.25">
      <c r="F1939" s="31"/>
      <c r="G1939" s="31"/>
      <c r="H1939" s="31"/>
      <c r="I1939" s="31"/>
      <c r="J1939" s="31"/>
      <c r="K1939" s="31"/>
      <c r="L1939" s="31"/>
      <c r="M1939" s="31"/>
      <c r="N1939" s="31"/>
      <c r="O1939" s="31"/>
      <c r="P1939" s="31"/>
      <c r="Q1939" s="31"/>
      <c r="R1939" s="31"/>
      <c r="S1939" s="31"/>
      <c r="T1939" s="31"/>
      <c r="U1939" s="31"/>
      <c r="V1939" s="31"/>
    </row>
    <row r="1940" spans="6:22" x14ac:dyDescent="0.25">
      <c r="F1940" s="31"/>
      <c r="G1940" s="31"/>
      <c r="H1940" s="31"/>
      <c r="I1940" s="31"/>
      <c r="J1940" s="31"/>
      <c r="K1940" s="31"/>
      <c r="L1940" s="31"/>
      <c r="M1940" s="31"/>
      <c r="N1940" s="31"/>
      <c r="O1940" s="31"/>
      <c r="P1940" s="31"/>
      <c r="Q1940" s="31"/>
      <c r="R1940" s="31"/>
      <c r="S1940" s="31"/>
      <c r="T1940" s="31"/>
      <c r="U1940" s="31"/>
      <c r="V1940" s="31"/>
    </row>
    <row r="1941" spans="6:22" x14ac:dyDescent="0.25">
      <c r="F1941" s="31"/>
      <c r="G1941" s="31"/>
      <c r="H1941" s="31"/>
      <c r="I1941" s="31"/>
      <c r="J1941" s="31"/>
      <c r="K1941" s="31"/>
      <c r="L1941" s="31"/>
      <c r="M1941" s="31"/>
      <c r="N1941" s="31"/>
      <c r="O1941" s="31"/>
      <c r="P1941" s="31"/>
      <c r="Q1941" s="31"/>
      <c r="R1941" s="31"/>
      <c r="S1941" s="31"/>
      <c r="T1941" s="31"/>
      <c r="U1941" s="31"/>
      <c r="V1941" s="31"/>
    </row>
    <row r="1942" spans="6:22" x14ac:dyDescent="0.25">
      <c r="F1942" s="31"/>
      <c r="G1942" s="31"/>
      <c r="H1942" s="31"/>
      <c r="I1942" s="31"/>
      <c r="J1942" s="31"/>
      <c r="K1942" s="31"/>
      <c r="L1942" s="31"/>
      <c r="M1942" s="31"/>
      <c r="N1942" s="31"/>
      <c r="O1942" s="31"/>
      <c r="P1942" s="31"/>
      <c r="Q1942" s="31"/>
      <c r="R1942" s="31"/>
      <c r="S1942" s="31"/>
      <c r="T1942" s="31"/>
      <c r="U1942" s="31"/>
      <c r="V1942" s="31"/>
    </row>
    <row r="1943" spans="6:22" x14ac:dyDescent="0.25">
      <c r="F1943" s="31"/>
      <c r="G1943" s="31"/>
      <c r="H1943" s="31"/>
      <c r="I1943" s="31"/>
      <c r="J1943" s="31"/>
      <c r="K1943" s="31"/>
      <c r="L1943" s="31"/>
      <c r="M1943" s="31"/>
      <c r="N1943" s="31"/>
      <c r="O1943" s="31"/>
      <c r="P1943" s="31"/>
      <c r="Q1943" s="31"/>
      <c r="R1943" s="31"/>
      <c r="S1943" s="31"/>
      <c r="T1943" s="31"/>
      <c r="U1943" s="31"/>
      <c r="V1943" s="31"/>
    </row>
    <row r="1944" spans="6:22" x14ac:dyDescent="0.25">
      <c r="F1944" s="31"/>
      <c r="G1944" s="31"/>
      <c r="H1944" s="31"/>
      <c r="I1944" s="31"/>
      <c r="J1944" s="31"/>
      <c r="K1944" s="31"/>
      <c r="L1944" s="31"/>
      <c r="M1944" s="31"/>
      <c r="N1944" s="31"/>
      <c r="O1944" s="31"/>
      <c r="P1944" s="31"/>
      <c r="Q1944" s="31"/>
      <c r="R1944" s="31"/>
      <c r="S1944" s="31"/>
      <c r="T1944" s="31"/>
      <c r="U1944" s="31"/>
      <c r="V1944" s="31"/>
    </row>
    <row r="1945" spans="6:22" x14ac:dyDescent="0.25">
      <c r="F1945" s="31"/>
      <c r="G1945" s="31"/>
      <c r="H1945" s="31"/>
      <c r="I1945" s="31"/>
      <c r="J1945" s="31"/>
      <c r="K1945" s="31"/>
      <c r="L1945" s="31"/>
      <c r="M1945" s="31"/>
      <c r="N1945" s="31"/>
      <c r="O1945" s="31"/>
      <c r="P1945" s="31"/>
      <c r="Q1945" s="31"/>
      <c r="R1945" s="31"/>
      <c r="S1945" s="31"/>
      <c r="T1945" s="31"/>
      <c r="U1945" s="31"/>
      <c r="V1945" s="31"/>
    </row>
    <row r="1946" spans="6:22" x14ac:dyDescent="0.25">
      <c r="F1946" s="31"/>
      <c r="G1946" s="31"/>
      <c r="H1946" s="31"/>
      <c r="I1946" s="31"/>
      <c r="J1946" s="31"/>
      <c r="K1946" s="31"/>
      <c r="L1946" s="31"/>
      <c r="M1946" s="31"/>
      <c r="N1946" s="31"/>
      <c r="O1946" s="31"/>
      <c r="P1946" s="31"/>
      <c r="Q1946" s="31"/>
      <c r="R1946" s="31"/>
      <c r="S1946" s="31"/>
      <c r="T1946" s="31"/>
      <c r="U1946" s="31"/>
      <c r="V1946" s="31"/>
    </row>
    <row r="1947" spans="6:22" x14ac:dyDescent="0.25">
      <c r="F1947" s="31"/>
      <c r="G1947" s="31"/>
      <c r="H1947" s="31"/>
      <c r="I1947" s="31"/>
      <c r="J1947" s="31"/>
      <c r="K1947" s="31"/>
      <c r="L1947" s="31"/>
      <c r="M1947" s="31"/>
      <c r="N1947" s="31"/>
      <c r="O1947" s="31"/>
      <c r="P1947" s="31"/>
      <c r="Q1947" s="31"/>
      <c r="R1947" s="31"/>
      <c r="S1947" s="31"/>
      <c r="T1947" s="31"/>
      <c r="U1947" s="31"/>
      <c r="V1947" s="31"/>
    </row>
    <row r="1948" spans="6:22" x14ac:dyDescent="0.25">
      <c r="F1948" s="31"/>
      <c r="G1948" s="31"/>
      <c r="H1948" s="31"/>
      <c r="I1948" s="31"/>
      <c r="J1948" s="31"/>
      <c r="K1948" s="31"/>
      <c r="L1948" s="31"/>
      <c r="M1948" s="31"/>
      <c r="N1948" s="31"/>
      <c r="O1948" s="31"/>
      <c r="P1948" s="31"/>
      <c r="Q1948" s="31"/>
      <c r="R1948" s="31"/>
      <c r="S1948" s="31"/>
      <c r="T1948" s="31"/>
      <c r="U1948" s="31"/>
      <c r="V1948" s="31"/>
    </row>
    <row r="1949" spans="6:22" x14ac:dyDescent="0.25">
      <c r="F1949" s="31"/>
      <c r="G1949" s="31"/>
      <c r="H1949" s="31"/>
      <c r="I1949" s="31"/>
      <c r="J1949" s="31"/>
      <c r="K1949" s="31"/>
      <c r="L1949" s="31"/>
      <c r="M1949" s="31"/>
      <c r="N1949" s="31"/>
      <c r="O1949" s="31"/>
      <c r="P1949" s="31"/>
      <c r="Q1949" s="31"/>
      <c r="R1949" s="31"/>
      <c r="S1949" s="31"/>
      <c r="T1949" s="31"/>
      <c r="U1949" s="31"/>
      <c r="V1949" s="31"/>
    </row>
    <row r="1950" spans="6:22" x14ac:dyDescent="0.25">
      <c r="F1950" s="31"/>
      <c r="G1950" s="31"/>
      <c r="H1950" s="31"/>
      <c r="I1950" s="31"/>
      <c r="J1950" s="31"/>
      <c r="K1950" s="31"/>
      <c r="L1950" s="31"/>
      <c r="M1950" s="31"/>
      <c r="N1950" s="31"/>
      <c r="O1950" s="31"/>
      <c r="P1950" s="31"/>
      <c r="Q1950" s="31"/>
      <c r="R1950" s="31"/>
      <c r="S1950" s="31"/>
      <c r="T1950" s="31"/>
      <c r="U1950" s="31"/>
      <c r="V1950" s="31"/>
    </row>
    <row r="1951" spans="6:22" x14ac:dyDescent="0.25">
      <c r="F1951" s="31"/>
      <c r="G1951" s="31"/>
      <c r="H1951" s="31"/>
      <c r="I1951" s="31"/>
      <c r="J1951" s="31"/>
      <c r="K1951" s="31"/>
      <c r="L1951" s="31"/>
      <c r="M1951" s="31"/>
      <c r="N1951" s="31"/>
      <c r="O1951" s="31"/>
      <c r="P1951" s="31"/>
      <c r="Q1951" s="31"/>
      <c r="R1951" s="31"/>
      <c r="S1951" s="31"/>
      <c r="T1951" s="31"/>
      <c r="U1951" s="31"/>
      <c r="V1951" s="31"/>
    </row>
    <row r="1952" spans="6:22" x14ac:dyDescent="0.25">
      <c r="F1952" s="31"/>
      <c r="G1952" s="31"/>
      <c r="H1952" s="31"/>
      <c r="I1952" s="31"/>
      <c r="J1952" s="31"/>
      <c r="K1952" s="31"/>
      <c r="L1952" s="31"/>
      <c r="M1952" s="31"/>
      <c r="N1952" s="31"/>
      <c r="O1952" s="31"/>
      <c r="P1952" s="31"/>
      <c r="Q1952" s="31"/>
      <c r="R1952" s="31"/>
      <c r="S1952" s="31"/>
      <c r="T1952" s="31"/>
      <c r="U1952" s="31"/>
      <c r="V1952" s="31"/>
    </row>
    <row r="1953" spans="6:22" x14ac:dyDescent="0.25">
      <c r="F1953" s="31"/>
      <c r="G1953" s="31"/>
      <c r="H1953" s="31"/>
      <c r="I1953" s="31"/>
      <c r="J1953" s="31"/>
      <c r="K1953" s="31"/>
      <c r="L1953" s="31"/>
      <c r="M1953" s="31"/>
      <c r="N1953" s="31"/>
      <c r="O1953" s="31"/>
      <c r="P1953" s="31"/>
      <c r="Q1953" s="31"/>
      <c r="R1953" s="31"/>
      <c r="S1953" s="31"/>
      <c r="T1953" s="31"/>
      <c r="U1953" s="31"/>
      <c r="V1953" s="31"/>
    </row>
    <row r="1954" spans="6:22" x14ac:dyDescent="0.25">
      <c r="F1954" s="31"/>
      <c r="G1954" s="31"/>
      <c r="H1954" s="31"/>
      <c r="I1954" s="31"/>
      <c r="J1954" s="31"/>
      <c r="K1954" s="31"/>
      <c r="L1954" s="31"/>
      <c r="M1954" s="31"/>
      <c r="N1954" s="31"/>
      <c r="O1954" s="31"/>
      <c r="P1954" s="31"/>
      <c r="Q1954" s="31"/>
      <c r="R1954" s="31"/>
      <c r="S1954" s="31"/>
      <c r="T1954" s="31"/>
      <c r="U1954" s="31"/>
      <c r="V1954" s="31"/>
    </row>
    <row r="1955" spans="6:22" x14ac:dyDescent="0.25">
      <c r="F1955" s="31"/>
      <c r="G1955" s="31"/>
      <c r="H1955" s="31"/>
      <c r="I1955" s="31"/>
      <c r="J1955" s="31"/>
      <c r="K1955" s="31"/>
      <c r="L1955" s="31"/>
      <c r="M1955" s="31"/>
      <c r="N1955" s="31"/>
      <c r="O1955" s="31"/>
      <c r="P1955" s="31"/>
      <c r="Q1955" s="31"/>
      <c r="R1955" s="31"/>
      <c r="S1955" s="31"/>
      <c r="T1955" s="31"/>
      <c r="U1955" s="31"/>
      <c r="V1955" s="31"/>
    </row>
    <row r="1956" spans="6:22" x14ac:dyDescent="0.25">
      <c r="F1956" s="31"/>
      <c r="G1956" s="31"/>
      <c r="H1956" s="31"/>
      <c r="I1956" s="31"/>
      <c r="J1956" s="31"/>
      <c r="K1956" s="31"/>
      <c r="L1956" s="31"/>
      <c r="M1956" s="31"/>
      <c r="N1956" s="31"/>
      <c r="O1956" s="31"/>
      <c r="P1956" s="31"/>
      <c r="Q1956" s="31"/>
      <c r="R1956" s="31"/>
      <c r="S1956" s="31"/>
      <c r="T1956" s="31"/>
      <c r="U1956" s="31"/>
      <c r="V1956" s="31"/>
    </row>
    <row r="1957" spans="6:22" x14ac:dyDescent="0.25">
      <c r="F1957" s="31"/>
      <c r="G1957" s="31"/>
      <c r="H1957" s="31"/>
      <c r="I1957" s="31"/>
      <c r="J1957" s="31"/>
      <c r="K1957" s="31"/>
      <c r="L1957" s="31"/>
      <c r="M1957" s="31"/>
      <c r="N1957" s="31"/>
      <c r="O1957" s="31"/>
      <c r="P1957" s="31"/>
      <c r="Q1957" s="31"/>
      <c r="R1957" s="31"/>
      <c r="S1957" s="31"/>
      <c r="T1957" s="31"/>
      <c r="U1957" s="31"/>
      <c r="V1957" s="31"/>
    </row>
    <row r="1958" spans="6:22" x14ac:dyDescent="0.25">
      <c r="F1958" s="31"/>
      <c r="G1958" s="31"/>
      <c r="H1958" s="31"/>
      <c r="I1958" s="31"/>
      <c r="J1958" s="31"/>
      <c r="K1958" s="31"/>
      <c r="L1958" s="31"/>
      <c r="M1958" s="31"/>
      <c r="N1958" s="31"/>
      <c r="O1958" s="31"/>
      <c r="P1958" s="31"/>
      <c r="Q1958" s="31"/>
      <c r="R1958" s="31"/>
      <c r="S1958" s="31"/>
      <c r="T1958" s="31"/>
      <c r="U1958" s="31"/>
      <c r="V1958" s="31"/>
    </row>
    <row r="1959" spans="6:22" x14ac:dyDescent="0.25">
      <c r="F1959" s="31"/>
      <c r="G1959" s="31"/>
      <c r="H1959" s="31"/>
      <c r="I1959" s="31"/>
      <c r="J1959" s="31"/>
      <c r="K1959" s="31"/>
      <c r="L1959" s="31"/>
      <c r="M1959" s="31"/>
      <c r="N1959" s="31"/>
      <c r="O1959" s="31"/>
      <c r="P1959" s="31"/>
      <c r="Q1959" s="31"/>
      <c r="R1959" s="31"/>
      <c r="S1959" s="31"/>
      <c r="T1959" s="31"/>
      <c r="U1959" s="31"/>
      <c r="V1959" s="31"/>
    </row>
    <row r="1960" spans="6:22" x14ac:dyDescent="0.25">
      <c r="F1960" s="31"/>
      <c r="G1960" s="31"/>
      <c r="H1960" s="31"/>
      <c r="I1960" s="31"/>
      <c r="J1960" s="31"/>
      <c r="K1960" s="31"/>
      <c r="L1960" s="31"/>
      <c r="M1960" s="31"/>
      <c r="N1960" s="31"/>
      <c r="O1960" s="31"/>
      <c r="P1960" s="31"/>
      <c r="Q1960" s="31"/>
      <c r="R1960" s="31"/>
      <c r="S1960" s="31"/>
      <c r="T1960" s="31"/>
      <c r="U1960" s="31"/>
      <c r="V1960" s="31"/>
    </row>
    <row r="1961" spans="6:22" x14ac:dyDescent="0.25">
      <c r="F1961" s="31"/>
      <c r="G1961" s="31"/>
      <c r="H1961" s="31"/>
      <c r="I1961" s="31"/>
      <c r="J1961" s="31"/>
      <c r="K1961" s="31"/>
      <c r="L1961" s="31"/>
      <c r="M1961" s="31"/>
      <c r="N1961" s="31"/>
      <c r="O1961" s="31"/>
      <c r="P1961" s="31"/>
      <c r="Q1961" s="31"/>
      <c r="R1961" s="31"/>
      <c r="S1961" s="31"/>
      <c r="T1961" s="31"/>
      <c r="U1961" s="31"/>
      <c r="V1961" s="31"/>
    </row>
    <row r="1962" spans="6:22" x14ac:dyDescent="0.25">
      <c r="F1962" s="31"/>
      <c r="G1962" s="31"/>
      <c r="H1962" s="31"/>
      <c r="I1962" s="31"/>
      <c r="J1962" s="31"/>
      <c r="K1962" s="31"/>
      <c r="L1962" s="31"/>
      <c r="M1962" s="31"/>
      <c r="N1962" s="31"/>
      <c r="O1962" s="31"/>
      <c r="P1962" s="31"/>
      <c r="Q1962" s="31"/>
      <c r="R1962" s="31"/>
      <c r="S1962" s="31"/>
      <c r="T1962" s="31"/>
      <c r="U1962" s="31"/>
      <c r="V1962" s="31"/>
    </row>
    <row r="1963" spans="6:22" x14ac:dyDescent="0.25">
      <c r="F1963" s="31"/>
      <c r="G1963" s="31"/>
      <c r="H1963" s="31"/>
      <c r="I1963" s="31"/>
      <c r="J1963" s="31"/>
      <c r="K1963" s="31"/>
      <c r="L1963" s="31"/>
      <c r="M1963" s="31"/>
      <c r="N1963" s="31"/>
      <c r="O1963" s="31"/>
      <c r="P1963" s="31"/>
      <c r="Q1963" s="31"/>
      <c r="R1963" s="31"/>
      <c r="S1963" s="31"/>
      <c r="T1963" s="31"/>
      <c r="U1963" s="31"/>
      <c r="V1963" s="31"/>
    </row>
    <row r="1964" spans="6:22" x14ac:dyDescent="0.25">
      <c r="F1964" s="31"/>
      <c r="G1964" s="31"/>
      <c r="H1964" s="31"/>
      <c r="I1964" s="31"/>
      <c r="J1964" s="31"/>
      <c r="K1964" s="31"/>
      <c r="L1964" s="31"/>
      <c r="M1964" s="31"/>
      <c r="N1964" s="31"/>
      <c r="O1964" s="31"/>
      <c r="P1964" s="31"/>
      <c r="Q1964" s="31"/>
      <c r="R1964" s="31"/>
      <c r="S1964" s="31"/>
      <c r="T1964" s="31"/>
      <c r="U1964" s="31"/>
      <c r="V1964" s="31"/>
    </row>
    <row r="1965" spans="6:22" x14ac:dyDescent="0.25">
      <c r="F1965" s="31"/>
      <c r="G1965" s="31"/>
      <c r="H1965" s="31"/>
      <c r="I1965" s="31"/>
      <c r="J1965" s="31"/>
      <c r="K1965" s="31"/>
      <c r="L1965" s="31"/>
      <c r="M1965" s="31"/>
      <c r="N1965" s="31"/>
      <c r="O1965" s="31"/>
      <c r="P1965" s="31"/>
      <c r="Q1965" s="31"/>
      <c r="R1965" s="31"/>
      <c r="S1965" s="31"/>
      <c r="T1965" s="31"/>
      <c r="U1965" s="31"/>
      <c r="V1965" s="31"/>
    </row>
    <row r="1966" spans="6:22" x14ac:dyDescent="0.25">
      <c r="F1966" s="31"/>
      <c r="G1966" s="31"/>
      <c r="H1966" s="31"/>
      <c r="I1966" s="31"/>
      <c r="J1966" s="31"/>
      <c r="K1966" s="31"/>
      <c r="L1966" s="31"/>
      <c r="M1966" s="31"/>
      <c r="N1966" s="31"/>
      <c r="O1966" s="31"/>
      <c r="P1966" s="31"/>
      <c r="Q1966" s="31"/>
      <c r="R1966" s="31"/>
      <c r="S1966" s="31"/>
      <c r="T1966" s="31"/>
      <c r="U1966" s="31"/>
      <c r="V1966" s="31"/>
    </row>
    <row r="1967" spans="6:22" x14ac:dyDescent="0.25">
      <c r="F1967" s="31"/>
      <c r="G1967" s="31"/>
      <c r="H1967" s="31"/>
      <c r="I1967" s="31"/>
      <c r="J1967" s="31"/>
      <c r="K1967" s="31"/>
      <c r="L1967" s="31"/>
      <c r="M1967" s="31"/>
      <c r="N1967" s="31"/>
      <c r="O1967" s="31"/>
      <c r="P1967" s="31"/>
      <c r="Q1967" s="31"/>
      <c r="R1967" s="31"/>
      <c r="S1967" s="31"/>
      <c r="T1967" s="31"/>
      <c r="U1967" s="31"/>
      <c r="V1967" s="31"/>
    </row>
    <row r="1968" spans="6:22" x14ac:dyDescent="0.25">
      <c r="F1968" s="31"/>
      <c r="G1968" s="31"/>
      <c r="H1968" s="31"/>
      <c r="I1968" s="31"/>
      <c r="J1968" s="31"/>
      <c r="K1968" s="31"/>
      <c r="L1968" s="31"/>
      <c r="M1968" s="31"/>
      <c r="N1968" s="31"/>
      <c r="O1968" s="31"/>
      <c r="P1968" s="31"/>
      <c r="Q1968" s="31"/>
      <c r="R1968" s="31"/>
      <c r="S1968" s="31"/>
      <c r="T1968" s="31"/>
      <c r="U1968" s="31"/>
      <c r="V1968" s="31"/>
    </row>
    <row r="1969" spans="6:22" x14ac:dyDescent="0.25">
      <c r="F1969" s="31"/>
      <c r="G1969" s="31"/>
      <c r="H1969" s="31"/>
      <c r="I1969" s="31"/>
      <c r="J1969" s="31"/>
      <c r="K1969" s="31"/>
      <c r="L1969" s="31"/>
      <c r="M1969" s="31"/>
      <c r="N1969" s="31"/>
      <c r="O1969" s="31"/>
      <c r="P1969" s="31"/>
      <c r="Q1969" s="31"/>
      <c r="R1969" s="31"/>
      <c r="S1969" s="31"/>
      <c r="T1969" s="31"/>
      <c r="U1969" s="31"/>
      <c r="V1969" s="31"/>
    </row>
    <row r="1970" spans="6:22" x14ac:dyDescent="0.25">
      <c r="F1970" s="31"/>
      <c r="G1970" s="31"/>
      <c r="H1970" s="31"/>
      <c r="I1970" s="31"/>
      <c r="J1970" s="31"/>
      <c r="K1970" s="31"/>
      <c r="L1970" s="31"/>
      <c r="M1970" s="31"/>
      <c r="N1970" s="31"/>
      <c r="O1970" s="31"/>
      <c r="P1970" s="31"/>
      <c r="Q1970" s="31"/>
      <c r="R1970" s="31"/>
      <c r="S1970" s="31"/>
      <c r="T1970" s="31"/>
      <c r="U1970" s="31"/>
      <c r="V1970" s="31"/>
    </row>
    <row r="1971" spans="6:22" x14ac:dyDescent="0.25">
      <c r="F1971" s="31"/>
      <c r="G1971" s="31"/>
      <c r="H1971" s="31"/>
      <c r="I1971" s="31"/>
      <c r="J1971" s="31"/>
      <c r="K1971" s="31"/>
      <c r="L1971" s="31"/>
      <c r="M1971" s="31"/>
      <c r="N1971" s="31"/>
      <c r="O1971" s="31"/>
      <c r="P1971" s="31"/>
      <c r="Q1971" s="31"/>
      <c r="R1971" s="31"/>
      <c r="S1971" s="31"/>
      <c r="T1971" s="31"/>
      <c r="U1971" s="31"/>
      <c r="V1971" s="31"/>
    </row>
    <row r="1972" spans="6:22" x14ac:dyDescent="0.25">
      <c r="F1972" s="31"/>
      <c r="G1972" s="31"/>
      <c r="H1972" s="31"/>
      <c r="I1972" s="31"/>
      <c r="J1972" s="31"/>
      <c r="K1972" s="31"/>
      <c r="L1972" s="31"/>
      <c r="M1972" s="31"/>
      <c r="N1972" s="31"/>
      <c r="O1972" s="31"/>
      <c r="P1972" s="31"/>
      <c r="Q1972" s="31"/>
      <c r="R1972" s="31"/>
      <c r="S1972" s="31"/>
      <c r="T1972" s="31"/>
      <c r="U1972" s="31"/>
      <c r="V1972" s="31"/>
    </row>
    <row r="1973" spans="6:22" x14ac:dyDescent="0.25">
      <c r="F1973" s="31"/>
      <c r="G1973" s="31"/>
      <c r="H1973" s="31"/>
      <c r="I1973" s="31"/>
      <c r="J1973" s="31"/>
      <c r="K1973" s="31"/>
      <c r="L1973" s="31"/>
      <c r="M1973" s="31"/>
      <c r="N1973" s="31"/>
      <c r="O1973" s="31"/>
      <c r="P1973" s="31"/>
      <c r="Q1973" s="31"/>
      <c r="R1973" s="31"/>
      <c r="S1973" s="31"/>
      <c r="T1973" s="31"/>
      <c r="U1973" s="31"/>
      <c r="V1973" s="31"/>
    </row>
    <row r="1974" spans="6:22" x14ac:dyDescent="0.25">
      <c r="F1974" s="31"/>
      <c r="G1974" s="31"/>
      <c r="H1974" s="31"/>
      <c r="I1974" s="31"/>
      <c r="J1974" s="31"/>
      <c r="K1974" s="31"/>
      <c r="L1974" s="31"/>
      <c r="M1974" s="31"/>
      <c r="N1974" s="31"/>
      <c r="O1974" s="31"/>
      <c r="P1974" s="31"/>
      <c r="Q1974" s="31"/>
      <c r="R1974" s="31"/>
      <c r="S1974" s="31"/>
      <c r="T1974" s="31"/>
      <c r="U1974" s="31"/>
      <c r="V1974" s="31"/>
    </row>
    <row r="1975" spans="6:22" x14ac:dyDescent="0.25">
      <c r="F1975" s="31"/>
      <c r="G1975" s="31"/>
      <c r="H1975" s="31"/>
      <c r="I1975" s="31"/>
      <c r="J1975" s="31"/>
      <c r="K1975" s="31"/>
      <c r="L1975" s="31"/>
      <c r="M1975" s="31"/>
      <c r="N1975" s="31"/>
      <c r="O1975" s="31"/>
      <c r="P1975" s="31"/>
      <c r="Q1975" s="31"/>
      <c r="R1975" s="31"/>
      <c r="S1975" s="31"/>
      <c r="T1975" s="31"/>
      <c r="U1975" s="31"/>
      <c r="V1975" s="31"/>
    </row>
    <row r="1976" spans="6:22" x14ac:dyDescent="0.25">
      <c r="F1976" s="31"/>
      <c r="G1976" s="31"/>
      <c r="H1976" s="31"/>
      <c r="I1976" s="31"/>
      <c r="J1976" s="31"/>
      <c r="K1976" s="31"/>
      <c r="L1976" s="31"/>
      <c r="M1976" s="31"/>
      <c r="N1976" s="31"/>
      <c r="O1976" s="31"/>
      <c r="P1976" s="31"/>
      <c r="Q1976" s="31"/>
      <c r="R1976" s="31"/>
      <c r="S1976" s="31"/>
      <c r="T1976" s="31"/>
      <c r="U1976" s="31"/>
      <c r="V1976" s="31"/>
    </row>
    <row r="1977" spans="6:22" x14ac:dyDescent="0.25">
      <c r="F1977" s="31"/>
      <c r="G1977" s="31"/>
      <c r="H1977" s="31"/>
      <c r="I1977" s="31"/>
      <c r="J1977" s="31"/>
      <c r="K1977" s="31"/>
      <c r="L1977" s="31"/>
      <c r="M1977" s="31"/>
      <c r="N1977" s="31"/>
      <c r="O1977" s="31"/>
      <c r="P1977" s="31"/>
      <c r="Q1977" s="31"/>
      <c r="R1977" s="31"/>
      <c r="S1977" s="31"/>
      <c r="T1977" s="31"/>
      <c r="U1977" s="31"/>
      <c r="V1977" s="31"/>
    </row>
    <row r="1978" spans="6:22" x14ac:dyDescent="0.25">
      <c r="F1978" s="31"/>
      <c r="G1978" s="31"/>
      <c r="H1978" s="31"/>
      <c r="I1978" s="31"/>
      <c r="J1978" s="31"/>
      <c r="K1978" s="31"/>
      <c r="L1978" s="31"/>
      <c r="M1978" s="31"/>
      <c r="N1978" s="31"/>
      <c r="O1978" s="31"/>
      <c r="P1978" s="31"/>
      <c r="Q1978" s="31"/>
      <c r="R1978" s="31"/>
      <c r="S1978" s="31"/>
      <c r="T1978" s="31"/>
      <c r="U1978" s="31"/>
      <c r="V1978" s="31"/>
    </row>
    <row r="1979" spans="6:22" x14ac:dyDescent="0.25">
      <c r="F1979" s="31"/>
      <c r="G1979" s="31"/>
      <c r="H1979" s="31"/>
      <c r="I1979" s="31"/>
      <c r="J1979" s="31"/>
      <c r="K1979" s="31"/>
      <c r="L1979" s="31"/>
      <c r="M1979" s="31"/>
      <c r="N1979" s="31"/>
      <c r="O1979" s="31"/>
      <c r="P1979" s="31"/>
      <c r="Q1979" s="31"/>
      <c r="R1979" s="31"/>
      <c r="S1979" s="31"/>
      <c r="T1979" s="31"/>
      <c r="U1979" s="31"/>
      <c r="V1979" s="31"/>
    </row>
    <row r="1980" spans="6:22" x14ac:dyDescent="0.25">
      <c r="F1980" s="31"/>
      <c r="G1980" s="31"/>
      <c r="H1980" s="31"/>
      <c r="I1980" s="31"/>
      <c r="J1980" s="31"/>
      <c r="K1980" s="31"/>
      <c r="L1980" s="31"/>
      <c r="M1980" s="31"/>
      <c r="N1980" s="31"/>
      <c r="O1980" s="31"/>
      <c r="P1980" s="31"/>
      <c r="Q1980" s="31"/>
      <c r="R1980" s="31"/>
      <c r="S1980" s="31"/>
      <c r="T1980" s="31"/>
      <c r="U1980" s="31"/>
      <c r="V1980" s="31"/>
    </row>
    <row r="1981" spans="6:22" x14ac:dyDescent="0.25">
      <c r="F1981" s="31"/>
      <c r="G1981" s="31"/>
      <c r="H1981" s="31"/>
      <c r="I1981" s="31"/>
      <c r="J1981" s="31"/>
      <c r="K1981" s="31"/>
      <c r="L1981" s="31"/>
      <c r="M1981" s="31"/>
      <c r="N1981" s="31"/>
      <c r="O1981" s="31"/>
      <c r="P1981" s="31"/>
      <c r="Q1981" s="31"/>
      <c r="R1981" s="31"/>
      <c r="S1981" s="31"/>
      <c r="T1981" s="31"/>
      <c r="U1981" s="31"/>
      <c r="V1981" s="31"/>
    </row>
    <row r="1982" spans="6:22" x14ac:dyDescent="0.25">
      <c r="F1982" s="31"/>
      <c r="G1982" s="31"/>
      <c r="H1982" s="31"/>
      <c r="I1982" s="31"/>
      <c r="J1982" s="31"/>
      <c r="K1982" s="31"/>
      <c r="L1982" s="31"/>
      <c r="M1982" s="31"/>
      <c r="N1982" s="31"/>
      <c r="O1982" s="31"/>
      <c r="P1982" s="31"/>
      <c r="Q1982" s="31"/>
      <c r="R1982" s="31"/>
      <c r="S1982" s="31"/>
      <c r="T1982" s="31"/>
      <c r="U1982" s="31"/>
      <c r="V1982" s="31"/>
    </row>
    <row r="1983" spans="6:22" x14ac:dyDescent="0.25">
      <c r="F1983" s="31"/>
      <c r="G1983" s="31"/>
      <c r="H1983" s="31"/>
      <c r="I1983" s="31"/>
      <c r="J1983" s="31"/>
      <c r="K1983" s="31"/>
      <c r="L1983" s="31"/>
      <c r="M1983" s="31"/>
      <c r="N1983" s="31"/>
      <c r="O1983" s="31"/>
      <c r="P1983" s="31"/>
      <c r="Q1983" s="31"/>
      <c r="R1983" s="31"/>
      <c r="S1983" s="31"/>
      <c r="T1983" s="31"/>
      <c r="U1983" s="31"/>
      <c r="V1983" s="31"/>
    </row>
    <row r="1984" spans="6:22" x14ac:dyDescent="0.25">
      <c r="F1984" s="31"/>
      <c r="G1984" s="31"/>
      <c r="H1984" s="31"/>
      <c r="I1984" s="31"/>
      <c r="J1984" s="31"/>
      <c r="K1984" s="31"/>
      <c r="L1984" s="31"/>
      <c r="M1984" s="31"/>
      <c r="N1984" s="31"/>
      <c r="O1984" s="31"/>
      <c r="P1984" s="31"/>
      <c r="Q1984" s="31"/>
      <c r="R1984" s="31"/>
      <c r="S1984" s="31"/>
      <c r="T1984" s="31"/>
      <c r="U1984" s="31"/>
      <c r="V1984" s="31"/>
    </row>
    <row r="1985" spans="6:22" x14ac:dyDescent="0.25">
      <c r="F1985" s="31"/>
      <c r="G1985" s="31"/>
      <c r="H1985" s="31"/>
      <c r="I1985" s="31"/>
      <c r="J1985" s="31"/>
      <c r="K1985" s="31"/>
      <c r="L1985" s="31"/>
      <c r="M1985" s="31"/>
      <c r="N1985" s="31"/>
      <c r="O1985" s="31"/>
      <c r="P1985" s="31"/>
      <c r="Q1985" s="31"/>
      <c r="R1985" s="31"/>
      <c r="S1985" s="31"/>
      <c r="T1985" s="31"/>
      <c r="U1985" s="31"/>
      <c r="V1985" s="31"/>
    </row>
    <row r="1986" spans="6:22" x14ac:dyDescent="0.25">
      <c r="F1986" s="31"/>
      <c r="G1986" s="31"/>
      <c r="H1986" s="31"/>
      <c r="I1986" s="31"/>
      <c r="J1986" s="31"/>
      <c r="K1986" s="31"/>
      <c r="L1986" s="31"/>
      <c r="M1986" s="31"/>
      <c r="N1986" s="31"/>
      <c r="O1986" s="31"/>
      <c r="P1986" s="31"/>
      <c r="Q1986" s="31"/>
      <c r="R1986" s="31"/>
      <c r="S1986" s="31"/>
      <c r="T1986" s="31"/>
      <c r="U1986" s="31"/>
      <c r="V1986" s="31"/>
    </row>
    <row r="1987" spans="6:22" x14ac:dyDescent="0.25">
      <c r="F1987" s="31"/>
      <c r="G1987" s="31"/>
      <c r="H1987" s="31"/>
      <c r="I1987" s="31"/>
      <c r="J1987" s="31"/>
      <c r="K1987" s="31"/>
      <c r="L1987" s="31"/>
      <c r="M1987" s="31"/>
      <c r="N1987" s="31"/>
      <c r="O1987" s="31"/>
      <c r="P1987" s="31"/>
      <c r="Q1987" s="31"/>
      <c r="R1987" s="31"/>
      <c r="S1987" s="31"/>
      <c r="T1987" s="31"/>
      <c r="U1987" s="31"/>
      <c r="V1987" s="31"/>
    </row>
    <row r="1988" spans="6:22" x14ac:dyDescent="0.25">
      <c r="F1988" s="31"/>
      <c r="G1988" s="31"/>
      <c r="H1988" s="31"/>
      <c r="I1988" s="31"/>
      <c r="J1988" s="31"/>
      <c r="K1988" s="31"/>
      <c r="L1988" s="31"/>
      <c r="M1988" s="31"/>
      <c r="N1988" s="31"/>
      <c r="O1988" s="31"/>
      <c r="P1988" s="31"/>
      <c r="Q1988" s="31"/>
      <c r="R1988" s="31"/>
      <c r="S1988" s="31"/>
      <c r="T1988" s="31"/>
      <c r="U1988" s="31"/>
      <c r="V1988" s="31"/>
    </row>
    <row r="1989" spans="6:22" x14ac:dyDescent="0.25">
      <c r="F1989" s="31"/>
      <c r="G1989" s="31"/>
      <c r="H1989" s="31"/>
      <c r="I1989" s="31"/>
      <c r="J1989" s="31"/>
      <c r="K1989" s="31"/>
      <c r="L1989" s="31"/>
      <c r="M1989" s="31"/>
      <c r="N1989" s="31"/>
      <c r="O1989" s="31"/>
      <c r="P1989" s="31"/>
      <c r="Q1989" s="31"/>
      <c r="R1989" s="31"/>
      <c r="S1989" s="31"/>
      <c r="T1989" s="31"/>
      <c r="U1989" s="31"/>
      <c r="V1989" s="31"/>
    </row>
    <row r="1990" spans="6:22" x14ac:dyDescent="0.25">
      <c r="F1990" s="31"/>
      <c r="G1990" s="31"/>
      <c r="H1990" s="31"/>
      <c r="I1990" s="31"/>
      <c r="J1990" s="31"/>
      <c r="K1990" s="31"/>
      <c r="L1990" s="31"/>
      <c r="M1990" s="31"/>
      <c r="N1990" s="31"/>
      <c r="O1990" s="31"/>
      <c r="P1990" s="31"/>
      <c r="Q1990" s="31"/>
      <c r="R1990" s="31"/>
      <c r="S1990" s="31"/>
      <c r="T1990" s="31"/>
      <c r="U1990" s="31"/>
      <c r="V1990" s="31"/>
    </row>
    <row r="1991" spans="6:22" x14ac:dyDescent="0.25">
      <c r="F1991" s="31"/>
      <c r="G1991" s="31"/>
      <c r="H1991" s="31"/>
      <c r="I1991" s="31"/>
      <c r="J1991" s="31"/>
      <c r="K1991" s="31"/>
      <c r="L1991" s="31"/>
      <c r="M1991" s="31"/>
      <c r="N1991" s="31"/>
      <c r="O1991" s="31"/>
      <c r="P1991" s="31"/>
      <c r="Q1991" s="31"/>
      <c r="R1991" s="31"/>
      <c r="S1991" s="31"/>
      <c r="T1991" s="31"/>
      <c r="U1991" s="31"/>
      <c r="V1991" s="31"/>
    </row>
    <row r="1992" spans="6:22" x14ac:dyDescent="0.25">
      <c r="F1992" s="31"/>
      <c r="G1992" s="31"/>
      <c r="H1992" s="31"/>
      <c r="I1992" s="31"/>
      <c r="J1992" s="31"/>
      <c r="K1992" s="31"/>
      <c r="L1992" s="31"/>
      <c r="M1992" s="31"/>
      <c r="N1992" s="31"/>
      <c r="O1992" s="31"/>
      <c r="P1992" s="31"/>
      <c r="Q1992" s="31"/>
      <c r="R1992" s="31"/>
      <c r="S1992" s="31"/>
      <c r="T1992" s="31"/>
      <c r="U1992" s="31"/>
      <c r="V1992" s="31"/>
    </row>
    <row r="1993" spans="6:22" x14ac:dyDescent="0.25">
      <c r="F1993" s="31"/>
      <c r="G1993" s="31"/>
      <c r="H1993" s="31"/>
      <c r="I1993" s="31"/>
      <c r="J1993" s="31"/>
      <c r="K1993" s="31"/>
      <c r="L1993" s="31"/>
      <c r="M1993" s="31"/>
      <c r="N1993" s="31"/>
      <c r="O1993" s="31"/>
      <c r="P1993" s="31"/>
      <c r="Q1993" s="31"/>
      <c r="R1993" s="31"/>
      <c r="S1993" s="31"/>
      <c r="T1993" s="31"/>
      <c r="U1993" s="31"/>
      <c r="V1993" s="31"/>
    </row>
    <row r="1994" spans="6:22" x14ac:dyDescent="0.25">
      <c r="F1994" s="31"/>
      <c r="G1994" s="31"/>
      <c r="H1994" s="31"/>
      <c r="I1994" s="31"/>
      <c r="J1994" s="31"/>
      <c r="K1994" s="31"/>
      <c r="L1994" s="31"/>
      <c r="M1994" s="31"/>
      <c r="N1994" s="31"/>
      <c r="O1994" s="31"/>
      <c r="P1994" s="31"/>
      <c r="Q1994" s="31"/>
      <c r="R1994" s="31"/>
      <c r="S1994" s="31"/>
      <c r="T1994" s="31"/>
      <c r="U1994" s="31"/>
      <c r="V1994" s="31"/>
    </row>
    <row r="1995" spans="6:22" x14ac:dyDescent="0.25">
      <c r="F1995" s="31"/>
      <c r="G1995" s="31"/>
      <c r="H1995" s="31"/>
      <c r="I1995" s="31"/>
      <c r="J1995" s="31"/>
      <c r="K1995" s="31"/>
      <c r="L1995" s="31"/>
      <c r="M1995" s="31"/>
      <c r="N1995" s="31"/>
      <c r="O1995" s="31"/>
      <c r="P1995" s="31"/>
      <c r="Q1995" s="31"/>
      <c r="R1995" s="31"/>
      <c r="S1995" s="31"/>
      <c r="T1995" s="31"/>
      <c r="U1995" s="31"/>
      <c r="V1995" s="31"/>
    </row>
    <row r="1996" spans="6:22" x14ac:dyDescent="0.25">
      <c r="F1996" s="31"/>
      <c r="G1996" s="31"/>
      <c r="H1996" s="31"/>
      <c r="I1996" s="31"/>
      <c r="J1996" s="31"/>
      <c r="K1996" s="31"/>
      <c r="L1996" s="31"/>
      <c r="M1996" s="31"/>
      <c r="N1996" s="31"/>
      <c r="O1996" s="31"/>
      <c r="P1996" s="31"/>
      <c r="Q1996" s="31"/>
      <c r="R1996" s="31"/>
      <c r="S1996" s="31"/>
      <c r="T1996" s="31"/>
      <c r="U1996" s="31"/>
      <c r="V1996" s="31"/>
    </row>
    <row r="1997" spans="6:22" x14ac:dyDescent="0.25">
      <c r="F1997" s="31"/>
      <c r="G1997" s="31"/>
      <c r="H1997" s="31"/>
      <c r="I1997" s="31"/>
      <c r="J1997" s="31"/>
      <c r="K1997" s="31"/>
      <c r="L1997" s="31"/>
      <c r="M1997" s="31"/>
      <c r="N1997" s="31"/>
      <c r="O1997" s="31"/>
      <c r="P1997" s="31"/>
      <c r="Q1997" s="31"/>
      <c r="R1997" s="31"/>
      <c r="S1997" s="31"/>
      <c r="T1997" s="31"/>
      <c r="U1997" s="31"/>
      <c r="V1997" s="31"/>
    </row>
    <row r="1998" spans="6:22" x14ac:dyDescent="0.25">
      <c r="F1998" s="31"/>
      <c r="G1998" s="31"/>
      <c r="H1998" s="31"/>
      <c r="I1998" s="31"/>
      <c r="J1998" s="31"/>
      <c r="K1998" s="31"/>
      <c r="L1998" s="31"/>
      <c r="M1998" s="31"/>
      <c r="N1998" s="31"/>
      <c r="O1998" s="31"/>
      <c r="P1998" s="31"/>
      <c r="Q1998" s="31"/>
      <c r="R1998" s="31"/>
      <c r="S1998" s="31"/>
      <c r="T1998" s="31"/>
      <c r="U1998" s="31"/>
      <c r="V1998" s="31"/>
    </row>
    <row r="1999" spans="6:22" x14ac:dyDescent="0.25">
      <c r="F1999" s="31"/>
      <c r="G1999" s="31"/>
      <c r="H1999" s="31"/>
      <c r="I1999" s="31"/>
      <c r="J1999" s="31"/>
      <c r="K1999" s="31"/>
      <c r="L1999" s="31"/>
      <c r="M1999" s="31"/>
      <c r="N1999" s="31"/>
      <c r="O1999" s="31"/>
      <c r="P1999" s="31"/>
      <c r="Q1999" s="31"/>
      <c r="R1999" s="31"/>
      <c r="S1999" s="31"/>
      <c r="T1999" s="31"/>
      <c r="U1999" s="31"/>
      <c r="V1999" s="31"/>
    </row>
    <row r="2000" spans="6:22" x14ac:dyDescent="0.25">
      <c r="F2000" s="31"/>
      <c r="G2000" s="31"/>
      <c r="H2000" s="31"/>
      <c r="I2000" s="31"/>
      <c r="J2000" s="31"/>
      <c r="K2000" s="31"/>
      <c r="L2000" s="31"/>
      <c r="M2000" s="31"/>
      <c r="N2000" s="31"/>
      <c r="O2000" s="31"/>
      <c r="P2000" s="31"/>
      <c r="Q2000" s="31"/>
      <c r="R2000" s="31"/>
      <c r="S2000" s="31"/>
      <c r="T2000" s="31"/>
      <c r="U2000" s="31"/>
      <c r="V2000" s="31"/>
    </row>
    <row r="2001" spans="6:22" x14ac:dyDescent="0.25">
      <c r="F2001" s="31"/>
      <c r="G2001" s="31"/>
      <c r="H2001" s="31"/>
      <c r="I2001" s="31"/>
      <c r="J2001" s="31"/>
      <c r="K2001" s="31"/>
      <c r="L2001" s="31"/>
      <c r="M2001" s="31"/>
      <c r="N2001" s="31"/>
      <c r="O2001" s="31"/>
      <c r="P2001" s="31"/>
      <c r="Q2001" s="31"/>
      <c r="R2001" s="31"/>
      <c r="S2001" s="31"/>
      <c r="T2001" s="31"/>
      <c r="U2001" s="31"/>
      <c r="V2001" s="31"/>
    </row>
    <row r="2002" spans="6:22" x14ac:dyDescent="0.25">
      <c r="F2002" s="31"/>
      <c r="G2002" s="31"/>
      <c r="H2002" s="31"/>
      <c r="I2002" s="31"/>
      <c r="J2002" s="31"/>
      <c r="K2002" s="31"/>
      <c r="L2002" s="31"/>
      <c r="M2002" s="31"/>
      <c r="N2002" s="31"/>
      <c r="O2002" s="31"/>
      <c r="P2002" s="31"/>
      <c r="Q2002" s="31"/>
      <c r="R2002" s="31"/>
      <c r="S2002" s="31"/>
      <c r="T2002" s="31"/>
      <c r="U2002" s="31"/>
      <c r="V2002" s="31"/>
    </row>
    <row r="2003" spans="6:22" x14ac:dyDescent="0.25">
      <c r="F2003" s="31"/>
      <c r="G2003" s="31"/>
      <c r="H2003" s="31"/>
      <c r="I2003" s="31"/>
      <c r="J2003" s="31"/>
      <c r="K2003" s="31"/>
      <c r="L2003" s="31"/>
      <c r="M2003" s="31"/>
      <c r="N2003" s="31"/>
      <c r="O2003" s="31"/>
      <c r="P2003" s="31"/>
      <c r="Q2003" s="31"/>
      <c r="R2003" s="31"/>
      <c r="S2003" s="31"/>
      <c r="T2003" s="31"/>
      <c r="U2003" s="31"/>
      <c r="V2003" s="31"/>
    </row>
    <row r="2004" spans="6:22" x14ac:dyDescent="0.25">
      <c r="F2004" s="31"/>
      <c r="G2004" s="31"/>
      <c r="H2004" s="31"/>
      <c r="I2004" s="31"/>
      <c r="J2004" s="31"/>
      <c r="K2004" s="31"/>
      <c r="L2004" s="31"/>
      <c r="M2004" s="31"/>
      <c r="N2004" s="31"/>
      <c r="O2004" s="31"/>
      <c r="P2004" s="31"/>
      <c r="Q2004" s="31"/>
      <c r="R2004" s="31"/>
      <c r="S2004" s="31"/>
      <c r="T2004" s="31"/>
      <c r="U2004" s="31"/>
      <c r="V2004" s="31"/>
    </row>
    <row r="2005" spans="6:22" x14ac:dyDescent="0.25">
      <c r="F2005" s="31"/>
      <c r="G2005" s="31"/>
      <c r="H2005" s="31"/>
      <c r="I2005" s="31"/>
      <c r="J2005" s="31"/>
      <c r="K2005" s="31"/>
      <c r="L2005" s="31"/>
      <c r="M2005" s="31"/>
      <c r="N2005" s="31"/>
      <c r="O2005" s="31"/>
      <c r="P2005" s="31"/>
      <c r="Q2005" s="31"/>
      <c r="R2005" s="31"/>
      <c r="S2005" s="31"/>
      <c r="T2005" s="31"/>
      <c r="U2005" s="31"/>
      <c r="V2005" s="31"/>
    </row>
    <row r="2006" spans="6:22" x14ac:dyDescent="0.25">
      <c r="F2006" s="31"/>
      <c r="G2006" s="31"/>
      <c r="H2006" s="31"/>
      <c r="I2006" s="31"/>
      <c r="J2006" s="31"/>
      <c r="K2006" s="31"/>
      <c r="L2006" s="31"/>
      <c r="M2006" s="31"/>
      <c r="N2006" s="31"/>
      <c r="O2006" s="31"/>
      <c r="P2006" s="31"/>
      <c r="Q2006" s="31"/>
      <c r="R2006" s="31"/>
      <c r="S2006" s="31"/>
      <c r="T2006" s="31"/>
      <c r="U2006" s="31"/>
      <c r="V2006" s="31"/>
    </row>
    <row r="2007" spans="6:22" x14ac:dyDescent="0.25">
      <c r="F2007" s="31"/>
      <c r="G2007" s="31"/>
      <c r="H2007" s="31"/>
      <c r="I2007" s="31"/>
      <c r="J2007" s="31"/>
      <c r="K2007" s="31"/>
      <c r="L2007" s="31"/>
      <c r="M2007" s="31"/>
      <c r="N2007" s="31"/>
      <c r="O2007" s="31"/>
      <c r="P2007" s="31"/>
      <c r="Q2007" s="31"/>
      <c r="R2007" s="31"/>
      <c r="S2007" s="31"/>
      <c r="T2007" s="31"/>
      <c r="U2007" s="31"/>
      <c r="V2007" s="31"/>
    </row>
    <row r="2008" spans="6:22" x14ac:dyDescent="0.25">
      <c r="F2008" s="31"/>
      <c r="G2008" s="31"/>
      <c r="H2008" s="31"/>
      <c r="I2008" s="31"/>
      <c r="J2008" s="31"/>
      <c r="K2008" s="31"/>
      <c r="L2008" s="31"/>
      <c r="M2008" s="31"/>
      <c r="N2008" s="31"/>
      <c r="O2008" s="31"/>
      <c r="P2008" s="31"/>
      <c r="Q2008" s="31"/>
      <c r="R2008" s="31"/>
      <c r="S2008" s="31"/>
      <c r="T2008" s="31"/>
      <c r="U2008" s="31"/>
      <c r="V2008" s="31"/>
    </row>
    <row r="2009" spans="6:22" x14ac:dyDescent="0.25">
      <c r="F2009" s="31"/>
      <c r="G2009" s="31"/>
      <c r="H2009" s="31"/>
      <c r="I2009" s="31"/>
      <c r="J2009" s="31"/>
      <c r="K2009" s="31"/>
      <c r="L2009" s="31"/>
      <c r="M2009" s="31"/>
      <c r="N2009" s="31"/>
      <c r="O2009" s="31"/>
      <c r="P2009" s="31"/>
      <c r="Q2009" s="31"/>
      <c r="R2009" s="31"/>
      <c r="S2009" s="31"/>
      <c r="T2009" s="31"/>
      <c r="U2009" s="31"/>
      <c r="V2009" s="31"/>
    </row>
    <row r="2010" spans="6:22" x14ac:dyDescent="0.25">
      <c r="F2010" s="31"/>
      <c r="G2010" s="31"/>
      <c r="H2010" s="31"/>
      <c r="I2010" s="31"/>
      <c r="J2010" s="31"/>
      <c r="K2010" s="31"/>
      <c r="L2010" s="31"/>
      <c r="M2010" s="31"/>
      <c r="N2010" s="31"/>
      <c r="O2010" s="31"/>
      <c r="P2010" s="31"/>
      <c r="Q2010" s="31"/>
      <c r="R2010" s="31"/>
      <c r="S2010" s="31"/>
      <c r="T2010" s="31"/>
      <c r="U2010" s="31"/>
      <c r="V2010" s="31"/>
    </row>
    <row r="2011" spans="6:22" x14ac:dyDescent="0.25">
      <c r="F2011" s="31"/>
      <c r="G2011" s="31"/>
      <c r="H2011" s="31"/>
      <c r="I2011" s="31"/>
      <c r="J2011" s="31"/>
      <c r="K2011" s="31"/>
      <c r="L2011" s="31"/>
      <c r="M2011" s="31"/>
      <c r="N2011" s="31"/>
      <c r="O2011" s="31"/>
      <c r="P2011" s="31"/>
      <c r="Q2011" s="31"/>
      <c r="R2011" s="31"/>
      <c r="S2011" s="31"/>
      <c r="T2011" s="31"/>
      <c r="U2011" s="31"/>
      <c r="V2011" s="31"/>
    </row>
    <row r="2012" spans="6:22" x14ac:dyDescent="0.25">
      <c r="F2012" s="31"/>
      <c r="G2012" s="31"/>
      <c r="H2012" s="31"/>
      <c r="I2012" s="31"/>
      <c r="J2012" s="31"/>
      <c r="K2012" s="31"/>
      <c r="L2012" s="31"/>
      <c r="M2012" s="31"/>
      <c r="N2012" s="31"/>
      <c r="O2012" s="31"/>
      <c r="P2012" s="31"/>
      <c r="Q2012" s="31"/>
      <c r="R2012" s="31"/>
      <c r="S2012" s="31"/>
      <c r="T2012" s="31"/>
      <c r="U2012" s="31"/>
      <c r="V2012" s="31"/>
    </row>
    <row r="2013" spans="6:22" x14ac:dyDescent="0.25">
      <c r="F2013" s="31"/>
      <c r="G2013" s="31"/>
      <c r="H2013" s="31"/>
      <c r="I2013" s="31"/>
      <c r="J2013" s="31"/>
      <c r="K2013" s="31"/>
      <c r="L2013" s="31"/>
      <c r="M2013" s="31"/>
      <c r="N2013" s="31"/>
      <c r="O2013" s="31"/>
      <c r="P2013" s="31"/>
      <c r="Q2013" s="31"/>
      <c r="R2013" s="31"/>
      <c r="S2013" s="31"/>
      <c r="T2013" s="31"/>
      <c r="U2013" s="31"/>
      <c r="V2013" s="31"/>
    </row>
    <row r="2014" spans="6:22" x14ac:dyDescent="0.25">
      <c r="F2014" s="31"/>
      <c r="G2014" s="31"/>
      <c r="H2014" s="31"/>
      <c r="I2014" s="31"/>
      <c r="J2014" s="31"/>
      <c r="K2014" s="31"/>
      <c r="L2014" s="31"/>
      <c r="M2014" s="31"/>
      <c r="N2014" s="31"/>
      <c r="O2014" s="31"/>
      <c r="P2014" s="31"/>
      <c r="Q2014" s="31"/>
      <c r="R2014" s="31"/>
      <c r="S2014" s="31"/>
      <c r="T2014" s="31"/>
      <c r="U2014" s="31"/>
      <c r="V2014" s="31"/>
    </row>
    <row r="2015" spans="6:22" x14ac:dyDescent="0.25">
      <c r="F2015" s="31"/>
      <c r="G2015" s="31"/>
      <c r="H2015" s="31"/>
      <c r="I2015" s="31"/>
      <c r="J2015" s="31"/>
      <c r="K2015" s="31"/>
      <c r="L2015" s="31"/>
      <c r="M2015" s="31"/>
      <c r="N2015" s="31"/>
      <c r="O2015" s="31"/>
      <c r="P2015" s="31"/>
      <c r="Q2015" s="31"/>
      <c r="R2015" s="31"/>
      <c r="S2015" s="31"/>
      <c r="T2015" s="31"/>
      <c r="U2015" s="31"/>
      <c r="V2015" s="31"/>
    </row>
    <row r="2016" spans="6:22" x14ac:dyDescent="0.25">
      <c r="F2016" s="31"/>
      <c r="G2016" s="31"/>
      <c r="H2016" s="31"/>
      <c r="I2016" s="31"/>
      <c r="J2016" s="31"/>
      <c r="K2016" s="31"/>
      <c r="L2016" s="31"/>
      <c r="M2016" s="31"/>
      <c r="N2016" s="31"/>
      <c r="O2016" s="31"/>
      <c r="P2016" s="31"/>
      <c r="Q2016" s="31"/>
      <c r="R2016" s="31"/>
      <c r="S2016" s="31"/>
      <c r="T2016" s="31"/>
      <c r="U2016" s="31"/>
      <c r="V2016" s="31"/>
    </row>
    <row r="2017" spans="6:22" x14ac:dyDescent="0.25">
      <c r="F2017" s="31"/>
      <c r="G2017" s="31"/>
      <c r="H2017" s="31"/>
      <c r="I2017" s="31"/>
      <c r="J2017" s="31"/>
      <c r="K2017" s="31"/>
      <c r="L2017" s="31"/>
      <c r="M2017" s="31"/>
      <c r="N2017" s="31"/>
      <c r="O2017" s="31"/>
      <c r="P2017" s="31"/>
      <c r="Q2017" s="31"/>
      <c r="R2017" s="31"/>
      <c r="S2017" s="31"/>
      <c r="T2017" s="31"/>
      <c r="U2017" s="31"/>
      <c r="V2017" s="31"/>
    </row>
    <row r="2018" spans="6:22" x14ac:dyDescent="0.25">
      <c r="F2018" s="31"/>
      <c r="G2018" s="31"/>
      <c r="H2018" s="31"/>
      <c r="I2018" s="31"/>
      <c r="J2018" s="31"/>
      <c r="K2018" s="31"/>
      <c r="L2018" s="31"/>
      <c r="M2018" s="31"/>
      <c r="N2018" s="31"/>
      <c r="O2018" s="31"/>
      <c r="P2018" s="31"/>
      <c r="Q2018" s="31"/>
      <c r="R2018" s="31"/>
      <c r="S2018" s="31"/>
      <c r="T2018" s="31"/>
      <c r="U2018" s="31"/>
      <c r="V2018" s="31"/>
    </row>
    <row r="2019" spans="6:22" x14ac:dyDescent="0.25">
      <c r="F2019" s="31"/>
      <c r="G2019" s="31"/>
      <c r="H2019" s="31"/>
      <c r="I2019" s="31"/>
      <c r="J2019" s="31"/>
      <c r="K2019" s="31"/>
      <c r="L2019" s="31"/>
      <c r="M2019" s="31"/>
      <c r="N2019" s="31"/>
      <c r="O2019" s="31"/>
      <c r="P2019" s="31"/>
      <c r="Q2019" s="31"/>
      <c r="R2019" s="31"/>
      <c r="S2019" s="31"/>
      <c r="T2019" s="31"/>
      <c r="U2019" s="31"/>
      <c r="V2019" s="31"/>
    </row>
    <row r="2020" spans="6:22" x14ac:dyDescent="0.25">
      <c r="F2020" s="31"/>
      <c r="G2020" s="31"/>
      <c r="H2020" s="31"/>
      <c r="I2020" s="31"/>
      <c r="J2020" s="31"/>
      <c r="K2020" s="31"/>
      <c r="L2020" s="31"/>
      <c r="M2020" s="31"/>
      <c r="N2020" s="31"/>
      <c r="O2020" s="31"/>
      <c r="P2020" s="31"/>
      <c r="Q2020" s="31"/>
      <c r="R2020" s="31"/>
      <c r="S2020" s="31"/>
      <c r="T2020" s="31"/>
      <c r="U2020" s="31"/>
      <c r="V2020" s="31"/>
    </row>
    <row r="2021" spans="6:22" x14ac:dyDescent="0.25">
      <c r="F2021" s="31"/>
      <c r="G2021" s="31"/>
      <c r="H2021" s="31"/>
      <c r="I2021" s="31"/>
      <c r="J2021" s="31"/>
      <c r="K2021" s="31"/>
      <c r="L2021" s="31"/>
      <c r="M2021" s="31"/>
      <c r="N2021" s="31"/>
      <c r="O2021" s="31"/>
      <c r="P2021" s="31"/>
      <c r="Q2021" s="31"/>
      <c r="R2021" s="31"/>
      <c r="S2021" s="31"/>
      <c r="T2021" s="31"/>
      <c r="U2021" s="31"/>
      <c r="V2021" s="31"/>
    </row>
    <row r="2022" spans="6:22" x14ac:dyDescent="0.25">
      <c r="F2022" s="31"/>
      <c r="G2022" s="31"/>
      <c r="H2022" s="31"/>
      <c r="I2022" s="31"/>
      <c r="J2022" s="31"/>
      <c r="K2022" s="31"/>
      <c r="L2022" s="31"/>
      <c r="M2022" s="31"/>
      <c r="N2022" s="31"/>
      <c r="O2022" s="31"/>
      <c r="P2022" s="31"/>
      <c r="Q2022" s="31"/>
      <c r="R2022" s="31"/>
      <c r="S2022" s="31"/>
      <c r="T2022" s="31"/>
      <c r="U2022" s="31"/>
      <c r="V2022" s="31"/>
    </row>
    <row r="2023" spans="6:22" x14ac:dyDescent="0.25">
      <c r="F2023" s="31"/>
      <c r="G2023" s="31"/>
      <c r="H2023" s="31"/>
      <c r="I2023" s="31"/>
      <c r="J2023" s="31"/>
      <c r="K2023" s="31"/>
      <c r="L2023" s="31"/>
      <c r="M2023" s="31"/>
      <c r="N2023" s="31"/>
      <c r="O2023" s="31"/>
      <c r="P2023" s="31"/>
      <c r="Q2023" s="31"/>
      <c r="R2023" s="31"/>
      <c r="S2023" s="31"/>
      <c r="T2023" s="31"/>
      <c r="U2023" s="31"/>
      <c r="V2023" s="31"/>
    </row>
    <row r="2024" spans="6:22" x14ac:dyDescent="0.25">
      <c r="F2024" s="31"/>
      <c r="G2024" s="31"/>
      <c r="H2024" s="31"/>
      <c r="I2024" s="31"/>
      <c r="J2024" s="31"/>
      <c r="K2024" s="31"/>
      <c r="L2024" s="31"/>
      <c r="M2024" s="31"/>
      <c r="N2024" s="31"/>
      <c r="O2024" s="31"/>
      <c r="P2024" s="31"/>
      <c r="Q2024" s="31"/>
      <c r="R2024" s="31"/>
      <c r="S2024" s="31"/>
      <c r="T2024" s="31"/>
      <c r="U2024" s="31"/>
      <c r="V2024" s="31"/>
    </row>
    <row r="2025" spans="6:22" x14ac:dyDescent="0.25">
      <c r="F2025" s="31"/>
      <c r="G2025" s="31"/>
      <c r="H2025" s="31"/>
      <c r="I2025" s="31"/>
      <c r="J2025" s="31"/>
      <c r="K2025" s="31"/>
      <c r="L2025" s="31"/>
      <c r="M2025" s="31"/>
      <c r="N2025" s="31"/>
      <c r="O2025" s="31"/>
      <c r="P2025" s="31"/>
      <c r="Q2025" s="31"/>
      <c r="R2025" s="31"/>
      <c r="S2025" s="31"/>
      <c r="T2025" s="31"/>
      <c r="U2025" s="31"/>
      <c r="V2025" s="31"/>
    </row>
    <row r="2026" spans="6:22" x14ac:dyDescent="0.25">
      <c r="F2026" s="31"/>
      <c r="G2026" s="31"/>
      <c r="H2026" s="31"/>
      <c r="I2026" s="31"/>
      <c r="J2026" s="31"/>
      <c r="K2026" s="31"/>
      <c r="L2026" s="31"/>
      <c r="M2026" s="31"/>
      <c r="N2026" s="31"/>
      <c r="O2026" s="31"/>
      <c r="P2026" s="31"/>
      <c r="Q2026" s="31"/>
      <c r="R2026" s="31"/>
      <c r="S2026" s="31"/>
      <c r="T2026" s="31"/>
      <c r="U2026" s="31"/>
      <c r="V2026" s="31"/>
    </row>
    <row r="2027" spans="6:22" x14ac:dyDescent="0.25">
      <c r="F2027" s="31"/>
      <c r="G2027" s="31"/>
      <c r="H2027" s="31"/>
      <c r="I2027" s="31"/>
      <c r="J2027" s="31"/>
      <c r="K2027" s="31"/>
      <c r="L2027" s="31"/>
      <c r="M2027" s="31"/>
      <c r="N2027" s="31"/>
      <c r="O2027" s="31"/>
      <c r="P2027" s="31"/>
      <c r="Q2027" s="31"/>
      <c r="R2027" s="31"/>
      <c r="S2027" s="31"/>
      <c r="T2027" s="31"/>
      <c r="U2027" s="31"/>
      <c r="V2027" s="31"/>
    </row>
    <row r="2028" spans="6:22" x14ac:dyDescent="0.25">
      <c r="F2028" s="31"/>
      <c r="G2028" s="31"/>
      <c r="H2028" s="31"/>
      <c r="I2028" s="31"/>
      <c r="J2028" s="31"/>
      <c r="K2028" s="31"/>
      <c r="L2028" s="31"/>
      <c r="M2028" s="31"/>
      <c r="N2028" s="31"/>
      <c r="O2028" s="31"/>
      <c r="P2028" s="31"/>
      <c r="Q2028" s="31"/>
      <c r="R2028" s="31"/>
      <c r="S2028" s="31"/>
      <c r="T2028" s="31"/>
      <c r="U2028" s="31"/>
      <c r="V2028" s="31"/>
    </row>
    <row r="2029" spans="6:22" x14ac:dyDescent="0.25">
      <c r="F2029" s="31"/>
      <c r="G2029" s="31"/>
      <c r="H2029" s="31"/>
      <c r="I2029" s="31"/>
      <c r="J2029" s="31"/>
      <c r="K2029" s="31"/>
      <c r="L2029" s="31"/>
      <c r="M2029" s="31"/>
      <c r="N2029" s="31"/>
      <c r="O2029" s="31"/>
      <c r="P2029" s="31"/>
      <c r="Q2029" s="31"/>
      <c r="R2029" s="31"/>
      <c r="S2029" s="31"/>
      <c r="T2029" s="31"/>
      <c r="U2029" s="31"/>
      <c r="V2029" s="31"/>
    </row>
    <row r="2030" spans="6:22" x14ac:dyDescent="0.25">
      <c r="F2030" s="31"/>
      <c r="G2030" s="31"/>
      <c r="H2030" s="31"/>
      <c r="I2030" s="31"/>
      <c r="J2030" s="31"/>
      <c r="K2030" s="31"/>
      <c r="L2030" s="31"/>
      <c r="M2030" s="31"/>
      <c r="N2030" s="31"/>
      <c r="O2030" s="31"/>
      <c r="P2030" s="31"/>
      <c r="Q2030" s="31"/>
      <c r="R2030" s="31"/>
      <c r="S2030" s="31"/>
      <c r="T2030" s="31"/>
      <c r="U2030" s="31"/>
      <c r="V2030" s="31"/>
    </row>
    <row r="2031" spans="6:22" x14ac:dyDescent="0.25">
      <c r="F2031" s="31"/>
      <c r="G2031" s="31"/>
      <c r="H2031" s="31"/>
      <c r="I2031" s="31"/>
      <c r="J2031" s="31"/>
      <c r="K2031" s="31"/>
      <c r="L2031" s="31"/>
      <c r="M2031" s="31"/>
      <c r="N2031" s="31"/>
      <c r="O2031" s="31"/>
      <c r="P2031" s="31"/>
      <c r="Q2031" s="31"/>
      <c r="R2031" s="31"/>
      <c r="S2031" s="31"/>
      <c r="T2031" s="31"/>
      <c r="U2031" s="31"/>
      <c r="V2031" s="31"/>
    </row>
    <row r="2032" spans="6:22" x14ac:dyDescent="0.25">
      <c r="F2032" s="31"/>
      <c r="G2032" s="31"/>
      <c r="H2032" s="31"/>
      <c r="I2032" s="31"/>
      <c r="J2032" s="31"/>
      <c r="K2032" s="31"/>
      <c r="L2032" s="31"/>
      <c r="M2032" s="31"/>
      <c r="N2032" s="31"/>
      <c r="O2032" s="31"/>
      <c r="P2032" s="31"/>
      <c r="Q2032" s="31"/>
      <c r="R2032" s="31"/>
      <c r="S2032" s="31"/>
      <c r="T2032" s="31"/>
      <c r="U2032" s="31"/>
      <c r="V2032" s="31"/>
    </row>
    <row r="2033" spans="6:22" x14ac:dyDescent="0.25">
      <c r="F2033" s="31"/>
      <c r="G2033" s="31"/>
      <c r="H2033" s="31"/>
      <c r="I2033" s="31"/>
      <c r="J2033" s="31"/>
      <c r="K2033" s="31"/>
      <c r="L2033" s="31"/>
      <c r="M2033" s="31"/>
      <c r="N2033" s="31"/>
      <c r="O2033" s="31"/>
      <c r="P2033" s="31"/>
      <c r="Q2033" s="31"/>
      <c r="R2033" s="31"/>
      <c r="S2033" s="31"/>
      <c r="T2033" s="31"/>
      <c r="U2033" s="31"/>
      <c r="V2033" s="31"/>
    </row>
    <row r="2034" spans="6:22" x14ac:dyDescent="0.25">
      <c r="F2034" s="31"/>
      <c r="G2034" s="31"/>
      <c r="H2034" s="31"/>
      <c r="I2034" s="31"/>
      <c r="J2034" s="31"/>
      <c r="K2034" s="31"/>
      <c r="L2034" s="31"/>
      <c r="M2034" s="31"/>
      <c r="N2034" s="31"/>
      <c r="O2034" s="31"/>
      <c r="P2034" s="31"/>
      <c r="Q2034" s="31"/>
      <c r="R2034" s="31"/>
      <c r="S2034" s="31"/>
      <c r="T2034" s="31"/>
      <c r="U2034" s="31"/>
      <c r="V2034" s="31"/>
    </row>
    <row r="2035" spans="6:22" x14ac:dyDescent="0.25">
      <c r="F2035" s="31"/>
      <c r="G2035" s="31"/>
      <c r="H2035" s="31"/>
      <c r="I2035" s="31"/>
      <c r="J2035" s="31"/>
      <c r="K2035" s="31"/>
      <c r="L2035" s="31"/>
      <c r="M2035" s="31"/>
      <c r="N2035" s="31"/>
      <c r="O2035" s="31"/>
      <c r="P2035" s="31"/>
      <c r="Q2035" s="31"/>
      <c r="R2035" s="31"/>
      <c r="S2035" s="31"/>
      <c r="T2035" s="31"/>
      <c r="U2035" s="31"/>
      <c r="V2035" s="31"/>
    </row>
    <row r="2036" spans="6:22" x14ac:dyDescent="0.25">
      <c r="F2036" s="31"/>
      <c r="G2036" s="31"/>
      <c r="H2036" s="31"/>
      <c r="I2036" s="31"/>
      <c r="J2036" s="31"/>
      <c r="K2036" s="31"/>
      <c r="L2036" s="31"/>
      <c r="M2036" s="31"/>
      <c r="N2036" s="31"/>
      <c r="O2036" s="31"/>
      <c r="P2036" s="31"/>
      <c r="Q2036" s="31"/>
      <c r="R2036" s="31"/>
      <c r="S2036" s="31"/>
      <c r="T2036" s="31"/>
      <c r="U2036" s="31"/>
      <c r="V2036" s="31"/>
    </row>
    <row r="2037" spans="6:22" x14ac:dyDescent="0.25">
      <c r="F2037" s="31"/>
      <c r="G2037" s="31"/>
      <c r="H2037" s="31"/>
      <c r="I2037" s="31"/>
      <c r="J2037" s="31"/>
      <c r="K2037" s="31"/>
      <c r="L2037" s="31"/>
      <c r="M2037" s="31"/>
      <c r="N2037" s="31"/>
      <c r="O2037" s="31"/>
      <c r="P2037" s="31"/>
      <c r="Q2037" s="31"/>
      <c r="R2037" s="31"/>
      <c r="S2037" s="31"/>
      <c r="T2037" s="31"/>
      <c r="U2037" s="31"/>
      <c r="V2037" s="31"/>
    </row>
    <row r="2038" spans="6:22" x14ac:dyDescent="0.25">
      <c r="F2038" s="31"/>
      <c r="G2038" s="31"/>
      <c r="H2038" s="31"/>
      <c r="I2038" s="31"/>
      <c r="J2038" s="31"/>
      <c r="K2038" s="31"/>
      <c r="L2038" s="31"/>
      <c r="M2038" s="31"/>
      <c r="N2038" s="31"/>
      <c r="O2038" s="31"/>
      <c r="P2038" s="31"/>
      <c r="Q2038" s="31"/>
      <c r="R2038" s="31"/>
      <c r="S2038" s="31"/>
      <c r="T2038" s="31"/>
      <c r="U2038" s="31"/>
      <c r="V2038" s="31"/>
    </row>
    <row r="2039" spans="6:22" x14ac:dyDescent="0.25">
      <c r="F2039" s="31"/>
      <c r="G2039" s="31"/>
      <c r="H2039" s="31"/>
      <c r="I2039" s="31"/>
      <c r="J2039" s="31"/>
      <c r="K2039" s="31"/>
      <c r="L2039" s="31"/>
      <c r="M2039" s="31"/>
      <c r="N2039" s="31"/>
      <c r="O2039" s="31"/>
      <c r="P2039" s="31"/>
      <c r="Q2039" s="31"/>
      <c r="R2039" s="31"/>
      <c r="S2039" s="31"/>
      <c r="T2039" s="31"/>
      <c r="U2039" s="31"/>
      <c r="V2039" s="31"/>
    </row>
    <row r="2040" spans="6:22" x14ac:dyDescent="0.25">
      <c r="F2040" s="31"/>
      <c r="G2040" s="31"/>
      <c r="H2040" s="31"/>
      <c r="I2040" s="31"/>
      <c r="J2040" s="31"/>
      <c r="K2040" s="31"/>
      <c r="L2040" s="31"/>
      <c r="M2040" s="31"/>
      <c r="N2040" s="31"/>
      <c r="O2040" s="31"/>
      <c r="P2040" s="31"/>
      <c r="Q2040" s="31"/>
      <c r="R2040" s="31"/>
      <c r="S2040" s="31"/>
      <c r="T2040" s="31"/>
      <c r="U2040" s="31"/>
      <c r="V2040" s="31"/>
    </row>
    <row r="2041" spans="6:22" x14ac:dyDescent="0.25">
      <c r="F2041" s="31"/>
      <c r="G2041" s="31"/>
      <c r="H2041" s="31"/>
      <c r="I2041" s="31"/>
      <c r="J2041" s="31"/>
      <c r="K2041" s="31"/>
      <c r="L2041" s="31"/>
      <c r="M2041" s="31"/>
      <c r="N2041" s="31"/>
      <c r="O2041" s="31"/>
      <c r="P2041" s="31"/>
      <c r="Q2041" s="31"/>
      <c r="R2041" s="31"/>
      <c r="S2041" s="31"/>
      <c r="T2041" s="31"/>
      <c r="U2041" s="31"/>
      <c r="V2041" s="31"/>
    </row>
    <row r="2042" spans="6:22" x14ac:dyDescent="0.25">
      <c r="F2042" s="31"/>
      <c r="G2042" s="31"/>
      <c r="H2042" s="31"/>
      <c r="I2042" s="31"/>
      <c r="J2042" s="31"/>
      <c r="K2042" s="31"/>
      <c r="L2042" s="31"/>
      <c r="M2042" s="31"/>
      <c r="N2042" s="31"/>
      <c r="O2042" s="31"/>
      <c r="P2042" s="31"/>
      <c r="Q2042" s="31"/>
      <c r="R2042" s="31"/>
      <c r="S2042" s="31"/>
      <c r="T2042" s="31"/>
      <c r="U2042" s="31"/>
      <c r="V2042" s="31"/>
    </row>
    <row r="2043" spans="6:22" x14ac:dyDescent="0.25">
      <c r="F2043" s="31"/>
      <c r="G2043" s="31"/>
      <c r="H2043" s="31"/>
      <c r="I2043" s="31"/>
      <c r="J2043" s="31"/>
      <c r="K2043" s="31"/>
      <c r="L2043" s="31"/>
      <c r="M2043" s="31"/>
      <c r="N2043" s="31"/>
      <c r="O2043" s="31"/>
      <c r="P2043" s="31"/>
      <c r="Q2043" s="31"/>
      <c r="R2043" s="31"/>
      <c r="S2043" s="31"/>
      <c r="T2043" s="31"/>
      <c r="U2043" s="31"/>
      <c r="V2043" s="31"/>
    </row>
    <row r="2044" spans="6:22" x14ac:dyDescent="0.25">
      <c r="F2044" s="31"/>
      <c r="G2044" s="31"/>
      <c r="H2044" s="31"/>
      <c r="I2044" s="31"/>
      <c r="J2044" s="31"/>
      <c r="K2044" s="31"/>
      <c r="L2044" s="31"/>
      <c r="M2044" s="31"/>
      <c r="N2044" s="31"/>
      <c r="O2044" s="31"/>
      <c r="P2044" s="31"/>
      <c r="Q2044" s="31"/>
      <c r="R2044" s="31"/>
      <c r="S2044" s="31"/>
      <c r="T2044" s="31"/>
      <c r="U2044" s="31"/>
      <c r="V2044" s="31"/>
    </row>
    <row r="2045" spans="6:22" x14ac:dyDescent="0.25">
      <c r="F2045" s="31"/>
      <c r="G2045" s="31"/>
      <c r="H2045" s="31"/>
      <c r="I2045" s="31"/>
      <c r="J2045" s="31"/>
      <c r="K2045" s="31"/>
      <c r="L2045" s="31"/>
      <c r="M2045" s="31"/>
      <c r="N2045" s="31"/>
      <c r="O2045" s="31"/>
      <c r="P2045" s="31"/>
      <c r="Q2045" s="31"/>
      <c r="R2045" s="31"/>
      <c r="S2045" s="31"/>
      <c r="T2045" s="31"/>
      <c r="U2045" s="31"/>
      <c r="V2045" s="31"/>
    </row>
    <row r="2046" spans="6:22" x14ac:dyDescent="0.25">
      <c r="F2046" s="31"/>
      <c r="G2046" s="31"/>
      <c r="H2046" s="31"/>
      <c r="I2046" s="31"/>
      <c r="J2046" s="31"/>
      <c r="K2046" s="31"/>
      <c r="L2046" s="31"/>
      <c r="M2046" s="31"/>
      <c r="N2046" s="31"/>
      <c r="O2046" s="31"/>
      <c r="P2046" s="31"/>
      <c r="Q2046" s="31"/>
      <c r="R2046" s="31"/>
      <c r="S2046" s="31"/>
      <c r="T2046" s="31"/>
      <c r="U2046" s="31"/>
      <c r="V2046" s="31"/>
    </row>
    <row r="2047" spans="6:22" x14ac:dyDescent="0.25">
      <c r="F2047" s="31"/>
      <c r="G2047" s="31"/>
      <c r="H2047" s="31"/>
      <c r="I2047" s="31"/>
      <c r="J2047" s="31"/>
      <c r="K2047" s="31"/>
      <c r="L2047" s="31"/>
      <c r="M2047" s="31"/>
      <c r="N2047" s="31"/>
      <c r="O2047" s="31"/>
      <c r="P2047" s="31"/>
      <c r="Q2047" s="31"/>
      <c r="R2047" s="31"/>
      <c r="S2047" s="31"/>
      <c r="T2047" s="31"/>
      <c r="U2047" s="31"/>
      <c r="V2047" s="31"/>
    </row>
    <row r="2048" spans="6:22" x14ac:dyDescent="0.25">
      <c r="F2048" s="31"/>
      <c r="G2048" s="31"/>
      <c r="H2048" s="31"/>
      <c r="I2048" s="31"/>
      <c r="J2048" s="31"/>
      <c r="K2048" s="31"/>
      <c r="L2048" s="31"/>
      <c r="M2048" s="31"/>
      <c r="N2048" s="31"/>
      <c r="O2048" s="31"/>
      <c r="P2048" s="31"/>
      <c r="Q2048" s="31"/>
      <c r="R2048" s="31"/>
      <c r="S2048" s="31"/>
      <c r="T2048" s="31"/>
      <c r="U2048" s="31"/>
      <c r="V2048" s="31"/>
    </row>
    <row r="2049" spans="6:22" x14ac:dyDescent="0.25">
      <c r="F2049" s="31"/>
      <c r="G2049" s="31"/>
      <c r="H2049" s="31"/>
      <c r="I2049" s="31"/>
      <c r="J2049" s="31"/>
      <c r="K2049" s="31"/>
      <c r="L2049" s="31"/>
      <c r="M2049" s="31"/>
      <c r="N2049" s="31"/>
      <c r="O2049" s="31"/>
      <c r="P2049" s="31"/>
      <c r="Q2049" s="31"/>
      <c r="R2049" s="31"/>
      <c r="S2049" s="31"/>
      <c r="T2049" s="31"/>
      <c r="U2049" s="31"/>
      <c r="V2049" s="31"/>
    </row>
    <row r="2050" spans="6:22" x14ac:dyDescent="0.25">
      <c r="F2050" s="31"/>
      <c r="G2050" s="31"/>
      <c r="H2050" s="31"/>
      <c r="I2050" s="31"/>
      <c r="J2050" s="31"/>
      <c r="K2050" s="31"/>
      <c r="L2050" s="31"/>
      <c r="M2050" s="31"/>
      <c r="N2050" s="31"/>
      <c r="O2050" s="31"/>
      <c r="P2050" s="31"/>
      <c r="Q2050" s="31"/>
      <c r="R2050" s="31"/>
      <c r="S2050" s="31"/>
      <c r="T2050" s="31"/>
      <c r="U2050" s="31"/>
      <c r="V2050" s="31"/>
    </row>
    <row r="2051" spans="6:22" x14ac:dyDescent="0.25">
      <c r="F2051" s="31"/>
      <c r="G2051" s="31"/>
      <c r="H2051" s="31"/>
      <c r="I2051" s="31"/>
      <c r="J2051" s="31"/>
      <c r="K2051" s="31"/>
      <c r="L2051" s="31"/>
      <c r="M2051" s="31"/>
      <c r="N2051" s="31"/>
      <c r="O2051" s="31"/>
      <c r="P2051" s="31"/>
      <c r="Q2051" s="31"/>
      <c r="R2051" s="31"/>
      <c r="S2051" s="31"/>
      <c r="T2051" s="31"/>
      <c r="U2051" s="31"/>
      <c r="V2051" s="31"/>
    </row>
    <row r="2052" spans="6:22" x14ac:dyDescent="0.25">
      <c r="F2052" s="31"/>
      <c r="G2052" s="31"/>
      <c r="H2052" s="31"/>
      <c r="I2052" s="31"/>
      <c r="J2052" s="31"/>
      <c r="K2052" s="31"/>
      <c r="L2052" s="31"/>
      <c r="M2052" s="31"/>
      <c r="N2052" s="31"/>
      <c r="O2052" s="31"/>
      <c r="P2052" s="31"/>
      <c r="Q2052" s="31"/>
      <c r="R2052" s="31"/>
      <c r="S2052" s="31"/>
      <c r="T2052" s="31"/>
      <c r="U2052" s="31"/>
      <c r="V2052" s="31"/>
    </row>
    <row r="2053" spans="6:22" x14ac:dyDescent="0.25">
      <c r="F2053" s="31"/>
      <c r="G2053" s="31"/>
      <c r="H2053" s="31"/>
      <c r="I2053" s="31"/>
      <c r="J2053" s="31"/>
      <c r="K2053" s="31"/>
      <c r="L2053" s="31"/>
      <c r="M2053" s="31"/>
      <c r="N2053" s="31"/>
      <c r="O2053" s="31"/>
      <c r="P2053" s="31"/>
      <c r="Q2053" s="31"/>
      <c r="R2053" s="31"/>
      <c r="S2053" s="31"/>
      <c r="T2053" s="31"/>
      <c r="U2053" s="31"/>
      <c r="V2053" s="31"/>
    </row>
    <row r="2054" spans="6:22" x14ac:dyDescent="0.25">
      <c r="F2054" s="31"/>
      <c r="G2054" s="31"/>
      <c r="H2054" s="31"/>
      <c r="I2054" s="31"/>
      <c r="J2054" s="31"/>
      <c r="K2054" s="31"/>
      <c r="L2054" s="31"/>
      <c r="M2054" s="31"/>
      <c r="N2054" s="31"/>
      <c r="O2054" s="31"/>
      <c r="P2054" s="31"/>
      <c r="Q2054" s="31"/>
      <c r="R2054" s="31"/>
      <c r="S2054" s="31"/>
      <c r="T2054" s="31"/>
      <c r="U2054" s="31"/>
      <c r="V2054" s="31"/>
    </row>
    <row r="2055" spans="6:22" x14ac:dyDescent="0.25">
      <c r="F2055" s="31"/>
      <c r="G2055" s="31"/>
      <c r="H2055" s="31"/>
      <c r="I2055" s="31"/>
      <c r="J2055" s="31"/>
      <c r="K2055" s="31"/>
      <c r="L2055" s="31"/>
      <c r="M2055" s="31"/>
      <c r="N2055" s="31"/>
      <c r="O2055" s="31"/>
      <c r="P2055" s="31"/>
      <c r="Q2055" s="31"/>
      <c r="R2055" s="31"/>
      <c r="S2055" s="31"/>
      <c r="T2055" s="31"/>
      <c r="U2055" s="31"/>
      <c r="V2055" s="31"/>
    </row>
    <row r="2056" spans="6:22" x14ac:dyDescent="0.25">
      <c r="F2056" s="31"/>
      <c r="G2056" s="31"/>
      <c r="H2056" s="31"/>
      <c r="I2056" s="31"/>
      <c r="J2056" s="31"/>
      <c r="K2056" s="31"/>
      <c r="L2056" s="31"/>
      <c r="M2056" s="31"/>
      <c r="N2056" s="31"/>
      <c r="O2056" s="31"/>
      <c r="P2056" s="31"/>
      <c r="Q2056" s="31"/>
      <c r="R2056" s="31"/>
      <c r="S2056" s="31"/>
      <c r="T2056" s="31"/>
      <c r="U2056" s="31"/>
      <c r="V2056" s="31"/>
    </row>
    <row r="2057" spans="6:22" x14ac:dyDescent="0.25">
      <c r="F2057" s="31"/>
      <c r="G2057" s="31"/>
      <c r="H2057" s="31"/>
      <c r="I2057" s="31"/>
      <c r="J2057" s="31"/>
      <c r="K2057" s="31"/>
      <c r="L2057" s="31"/>
      <c r="M2057" s="31"/>
      <c r="N2057" s="31"/>
      <c r="O2057" s="31"/>
      <c r="P2057" s="31"/>
      <c r="Q2057" s="31"/>
      <c r="R2057" s="31"/>
      <c r="S2057" s="31"/>
      <c r="T2057" s="31"/>
      <c r="U2057" s="31"/>
      <c r="V2057" s="31"/>
    </row>
    <row r="2058" spans="6:22" x14ac:dyDescent="0.25">
      <c r="F2058" s="31"/>
      <c r="G2058" s="31"/>
      <c r="H2058" s="31"/>
      <c r="I2058" s="31"/>
      <c r="J2058" s="31"/>
      <c r="K2058" s="31"/>
      <c r="L2058" s="31"/>
      <c r="M2058" s="31"/>
      <c r="N2058" s="31"/>
      <c r="O2058" s="31"/>
      <c r="P2058" s="31"/>
      <c r="Q2058" s="31"/>
      <c r="R2058" s="31"/>
      <c r="S2058" s="31"/>
      <c r="T2058" s="31"/>
      <c r="U2058" s="31"/>
      <c r="V2058" s="31"/>
    </row>
    <row r="2059" spans="6:22" x14ac:dyDescent="0.25">
      <c r="F2059" s="31"/>
      <c r="G2059" s="31"/>
      <c r="H2059" s="31"/>
      <c r="I2059" s="31"/>
      <c r="J2059" s="31"/>
      <c r="K2059" s="31"/>
      <c r="L2059" s="31"/>
      <c r="M2059" s="31"/>
      <c r="N2059" s="31"/>
      <c r="O2059" s="31"/>
      <c r="P2059" s="31"/>
      <c r="Q2059" s="31"/>
      <c r="R2059" s="31"/>
      <c r="S2059" s="31"/>
      <c r="T2059" s="31"/>
      <c r="U2059" s="31"/>
      <c r="V2059" s="31"/>
    </row>
    <row r="2060" spans="6:22" x14ac:dyDescent="0.25">
      <c r="F2060" s="31"/>
      <c r="G2060" s="31"/>
      <c r="H2060" s="31"/>
      <c r="I2060" s="31"/>
      <c r="J2060" s="31"/>
      <c r="K2060" s="31"/>
      <c r="L2060" s="31"/>
      <c r="M2060" s="31"/>
      <c r="N2060" s="31"/>
      <c r="O2060" s="31"/>
      <c r="P2060" s="31"/>
      <c r="Q2060" s="31"/>
      <c r="R2060" s="31"/>
      <c r="S2060" s="31"/>
      <c r="T2060" s="31"/>
      <c r="U2060" s="31"/>
      <c r="V2060" s="31"/>
    </row>
    <row r="2061" spans="6:22" x14ac:dyDescent="0.25">
      <c r="F2061" s="31"/>
      <c r="G2061" s="31"/>
      <c r="H2061" s="31"/>
      <c r="I2061" s="31"/>
      <c r="J2061" s="31"/>
      <c r="K2061" s="31"/>
      <c r="L2061" s="31"/>
      <c r="M2061" s="31"/>
      <c r="N2061" s="31"/>
      <c r="O2061" s="31"/>
      <c r="P2061" s="31"/>
      <c r="Q2061" s="31"/>
      <c r="R2061" s="31"/>
      <c r="S2061" s="31"/>
      <c r="T2061" s="31"/>
      <c r="U2061" s="31"/>
      <c r="V2061" s="31"/>
    </row>
    <row r="2062" spans="6:22" x14ac:dyDescent="0.25">
      <c r="F2062" s="31"/>
      <c r="G2062" s="31"/>
      <c r="H2062" s="31"/>
      <c r="I2062" s="31"/>
      <c r="J2062" s="31"/>
      <c r="K2062" s="31"/>
      <c r="L2062" s="31"/>
      <c r="M2062" s="31"/>
      <c r="N2062" s="31"/>
      <c r="O2062" s="31"/>
      <c r="P2062" s="31"/>
      <c r="Q2062" s="31"/>
      <c r="R2062" s="31"/>
      <c r="S2062" s="31"/>
      <c r="T2062" s="31"/>
      <c r="U2062" s="31"/>
      <c r="V2062" s="31"/>
    </row>
    <row r="2063" spans="6:22" x14ac:dyDescent="0.25">
      <c r="F2063" s="31"/>
      <c r="G2063" s="31"/>
      <c r="H2063" s="31"/>
      <c r="I2063" s="31"/>
      <c r="J2063" s="31"/>
      <c r="K2063" s="31"/>
      <c r="L2063" s="31"/>
      <c r="M2063" s="31"/>
      <c r="N2063" s="31"/>
      <c r="O2063" s="31"/>
      <c r="P2063" s="31"/>
      <c r="Q2063" s="31"/>
      <c r="R2063" s="31"/>
      <c r="S2063" s="31"/>
      <c r="T2063" s="31"/>
      <c r="U2063" s="31"/>
      <c r="V2063" s="31"/>
    </row>
    <row r="2064" spans="6:22" x14ac:dyDescent="0.25">
      <c r="F2064" s="31"/>
      <c r="G2064" s="31"/>
      <c r="H2064" s="31"/>
      <c r="I2064" s="31"/>
      <c r="J2064" s="31"/>
      <c r="K2064" s="31"/>
      <c r="L2064" s="31"/>
      <c r="M2064" s="31"/>
      <c r="N2064" s="31"/>
      <c r="O2064" s="31"/>
      <c r="P2064" s="31"/>
      <c r="Q2064" s="31"/>
      <c r="R2064" s="31"/>
      <c r="S2064" s="31"/>
      <c r="T2064" s="31"/>
      <c r="U2064" s="31"/>
      <c r="V2064" s="31"/>
    </row>
    <row r="2065" spans="6:22" x14ac:dyDescent="0.25">
      <c r="F2065" s="31"/>
      <c r="G2065" s="31"/>
      <c r="H2065" s="31"/>
      <c r="I2065" s="31"/>
      <c r="J2065" s="31"/>
      <c r="K2065" s="31"/>
      <c r="L2065" s="31"/>
      <c r="M2065" s="31"/>
      <c r="N2065" s="31"/>
      <c r="O2065" s="31"/>
      <c r="P2065" s="31"/>
      <c r="Q2065" s="31"/>
      <c r="R2065" s="31"/>
      <c r="S2065" s="31"/>
      <c r="T2065" s="31"/>
      <c r="U2065" s="31"/>
      <c r="V2065" s="31"/>
    </row>
    <row r="2066" spans="6:22" x14ac:dyDescent="0.25">
      <c r="F2066" s="31"/>
      <c r="G2066" s="31"/>
      <c r="H2066" s="31"/>
      <c r="I2066" s="31"/>
      <c r="J2066" s="31"/>
      <c r="K2066" s="31"/>
      <c r="L2066" s="31"/>
      <c r="M2066" s="31"/>
      <c r="N2066" s="31"/>
      <c r="O2066" s="31"/>
      <c r="P2066" s="31"/>
      <c r="Q2066" s="31"/>
      <c r="R2066" s="31"/>
      <c r="S2066" s="31"/>
      <c r="T2066" s="31"/>
      <c r="U2066" s="31"/>
      <c r="V2066" s="31"/>
    </row>
    <row r="2067" spans="6:22" x14ac:dyDescent="0.25">
      <c r="F2067" s="31"/>
      <c r="G2067" s="31"/>
      <c r="H2067" s="31"/>
      <c r="I2067" s="31"/>
      <c r="J2067" s="31"/>
      <c r="K2067" s="31"/>
      <c r="L2067" s="31"/>
      <c r="M2067" s="31"/>
      <c r="N2067" s="31"/>
      <c r="O2067" s="31"/>
      <c r="P2067" s="31"/>
      <c r="Q2067" s="31"/>
      <c r="R2067" s="31"/>
      <c r="S2067" s="31"/>
      <c r="T2067" s="31"/>
      <c r="U2067" s="31"/>
      <c r="V2067" s="31"/>
    </row>
    <row r="2068" spans="6:22" x14ac:dyDescent="0.25">
      <c r="F2068" s="31"/>
      <c r="G2068" s="31"/>
      <c r="H2068" s="31"/>
      <c r="I2068" s="31"/>
      <c r="J2068" s="31"/>
      <c r="K2068" s="31"/>
      <c r="L2068" s="31"/>
      <c r="M2068" s="31"/>
      <c r="N2068" s="31"/>
      <c r="O2068" s="31"/>
      <c r="P2068" s="31"/>
      <c r="Q2068" s="31"/>
      <c r="R2068" s="31"/>
      <c r="S2068" s="31"/>
      <c r="T2068" s="31"/>
      <c r="U2068" s="31"/>
      <c r="V2068" s="31"/>
    </row>
    <row r="2069" spans="6:22" x14ac:dyDescent="0.25">
      <c r="F2069" s="31"/>
      <c r="G2069" s="31"/>
      <c r="H2069" s="31"/>
      <c r="I2069" s="31"/>
      <c r="J2069" s="31"/>
      <c r="K2069" s="31"/>
      <c r="L2069" s="31"/>
      <c r="M2069" s="31"/>
      <c r="N2069" s="31"/>
      <c r="O2069" s="31"/>
      <c r="P2069" s="31"/>
      <c r="Q2069" s="31"/>
      <c r="R2069" s="31"/>
      <c r="S2069" s="31"/>
      <c r="T2069" s="31"/>
      <c r="U2069" s="31"/>
      <c r="V2069" s="31"/>
    </row>
    <row r="2070" spans="6:22" x14ac:dyDescent="0.25">
      <c r="F2070" s="31"/>
      <c r="G2070" s="31"/>
      <c r="H2070" s="31"/>
      <c r="I2070" s="31"/>
      <c r="J2070" s="31"/>
      <c r="K2070" s="31"/>
      <c r="L2070" s="31"/>
      <c r="M2070" s="31"/>
      <c r="N2070" s="31"/>
      <c r="O2070" s="31"/>
      <c r="P2070" s="31"/>
      <c r="Q2070" s="31"/>
      <c r="R2070" s="31"/>
      <c r="S2070" s="31"/>
      <c r="T2070" s="31"/>
      <c r="U2070" s="31"/>
      <c r="V2070" s="31"/>
    </row>
    <row r="2071" spans="6:22" x14ac:dyDescent="0.25">
      <c r="F2071" s="31"/>
      <c r="G2071" s="31"/>
      <c r="H2071" s="31"/>
      <c r="I2071" s="31"/>
      <c r="J2071" s="31"/>
      <c r="K2071" s="31"/>
      <c r="L2071" s="31"/>
      <c r="M2071" s="31"/>
      <c r="N2071" s="31"/>
      <c r="O2071" s="31"/>
      <c r="P2071" s="31"/>
      <c r="Q2071" s="31"/>
      <c r="R2071" s="31"/>
      <c r="S2071" s="31"/>
      <c r="T2071" s="31"/>
      <c r="U2071" s="31"/>
      <c r="V2071" s="31"/>
    </row>
    <row r="2072" spans="6:22" x14ac:dyDescent="0.25">
      <c r="F2072" s="31"/>
      <c r="G2072" s="31"/>
      <c r="H2072" s="31"/>
      <c r="I2072" s="31"/>
      <c r="J2072" s="31"/>
      <c r="K2072" s="31"/>
      <c r="L2072" s="31"/>
      <c r="M2072" s="31"/>
      <c r="N2072" s="31"/>
      <c r="O2072" s="31"/>
      <c r="P2072" s="31"/>
      <c r="Q2072" s="31"/>
      <c r="R2072" s="31"/>
      <c r="S2072" s="31"/>
      <c r="T2072" s="31"/>
      <c r="U2072" s="31"/>
      <c r="V2072" s="31"/>
    </row>
    <row r="2073" spans="6:22" x14ac:dyDescent="0.25">
      <c r="F2073" s="31"/>
      <c r="G2073" s="31"/>
      <c r="H2073" s="31"/>
      <c r="I2073" s="31"/>
      <c r="J2073" s="31"/>
      <c r="K2073" s="31"/>
      <c r="L2073" s="31"/>
      <c r="M2073" s="31"/>
      <c r="N2073" s="31"/>
      <c r="O2073" s="31"/>
      <c r="P2073" s="31"/>
      <c r="Q2073" s="31"/>
      <c r="R2073" s="31"/>
      <c r="S2073" s="31"/>
      <c r="T2073" s="31"/>
      <c r="U2073" s="31"/>
      <c r="V2073" s="31"/>
    </row>
    <row r="2074" spans="6:22" x14ac:dyDescent="0.25">
      <c r="F2074" s="31"/>
      <c r="G2074" s="31"/>
      <c r="H2074" s="31"/>
      <c r="I2074" s="31"/>
      <c r="J2074" s="31"/>
      <c r="K2074" s="31"/>
      <c r="L2074" s="31"/>
      <c r="M2074" s="31"/>
      <c r="N2074" s="31"/>
      <c r="O2074" s="31"/>
      <c r="P2074" s="31"/>
      <c r="Q2074" s="31"/>
      <c r="R2074" s="31"/>
      <c r="S2074" s="31"/>
      <c r="T2074" s="31"/>
      <c r="U2074" s="31"/>
      <c r="V2074" s="31"/>
    </row>
    <row r="2075" spans="6:22" x14ac:dyDescent="0.25">
      <c r="F2075" s="31"/>
      <c r="G2075" s="31"/>
      <c r="H2075" s="31"/>
      <c r="I2075" s="31"/>
      <c r="J2075" s="31"/>
      <c r="K2075" s="31"/>
      <c r="L2075" s="31"/>
      <c r="M2075" s="31"/>
      <c r="N2075" s="31"/>
      <c r="O2075" s="31"/>
      <c r="P2075" s="31"/>
      <c r="Q2075" s="31"/>
      <c r="R2075" s="31"/>
      <c r="S2075" s="31"/>
      <c r="T2075" s="31"/>
      <c r="U2075" s="31"/>
      <c r="V2075" s="31"/>
    </row>
    <row r="2076" spans="6:22" x14ac:dyDescent="0.25">
      <c r="F2076" s="31"/>
      <c r="G2076" s="31"/>
      <c r="H2076" s="31"/>
      <c r="I2076" s="31"/>
      <c r="J2076" s="31"/>
      <c r="K2076" s="31"/>
      <c r="L2076" s="31"/>
      <c r="M2076" s="31"/>
      <c r="N2076" s="31"/>
      <c r="O2076" s="31"/>
      <c r="P2076" s="31"/>
      <c r="Q2076" s="31"/>
      <c r="R2076" s="31"/>
      <c r="S2076" s="31"/>
      <c r="T2076" s="31"/>
      <c r="U2076" s="31"/>
      <c r="V2076" s="31"/>
    </row>
    <row r="2077" spans="6:22" x14ac:dyDescent="0.25">
      <c r="F2077" s="31"/>
      <c r="G2077" s="31"/>
      <c r="H2077" s="31"/>
      <c r="I2077" s="31"/>
      <c r="J2077" s="31"/>
      <c r="K2077" s="31"/>
      <c r="L2077" s="31"/>
      <c r="M2077" s="31"/>
      <c r="N2077" s="31"/>
      <c r="O2077" s="31"/>
      <c r="P2077" s="31"/>
      <c r="Q2077" s="31"/>
      <c r="R2077" s="31"/>
      <c r="S2077" s="31"/>
      <c r="T2077" s="31"/>
      <c r="U2077" s="31"/>
      <c r="V2077" s="31"/>
    </row>
    <row r="2078" spans="6:22" x14ac:dyDescent="0.25">
      <c r="F2078" s="31"/>
      <c r="G2078" s="31"/>
      <c r="H2078" s="31"/>
      <c r="I2078" s="31"/>
      <c r="J2078" s="31"/>
      <c r="K2078" s="31"/>
      <c r="L2078" s="31"/>
      <c r="M2078" s="31"/>
      <c r="N2078" s="31"/>
      <c r="O2078" s="31"/>
      <c r="P2078" s="31"/>
      <c r="Q2078" s="31"/>
      <c r="R2078" s="31"/>
      <c r="S2078" s="31"/>
      <c r="T2078" s="31"/>
      <c r="U2078" s="31"/>
      <c r="V2078" s="31"/>
    </row>
    <row r="2079" spans="6:22" x14ac:dyDescent="0.25">
      <c r="F2079" s="31"/>
      <c r="G2079" s="31"/>
      <c r="H2079" s="31"/>
      <c r="I2079" s="31"/>
      <c r="J2079" s="31"/>
      <c r="K2079" s="31"/>
      <c r="L2079" s="31"/>
      <c r="M2079" s="31"/>
      <c r="N2079" s="31"/>
      <c r="O2079" s="31"/>
      <c r="P2079" s="31"/>
      <c r="Q2079" s="31"/>
      <c r="R2079" s="31"/>
      <c r="S2079" s="31"/>
      <c r="T2079" s="31"/>
      <c r="U2079" s="31"/>
      <c r="V2079" s="31"/>
    </row>
    <row r="2080" spans="6:22" x14ac:dyDescent="0.25">
      <c r="F2080" s="31"/>
      <c r="G2080" s="31"/>
      <c r="H2080" s="31"/>
      <c r="I2080" s="31"/>
      <c r="J2080" s="31"/>
      <c r="K2080" s="31"/>
      <c r="L2080" s="31"/>
      <c r="M2080" s="31"/>
      <c r="N2080" s="31"/>
      <c r="O2080" s="31"/>
      <c r="P2080" s="31"/>
      <c r="Q2080" s="31"/>
      <c r="R2080" s="31"/>
      <c r="S2080" s="31"/>
      <c r="T2080" s="31"/>
      <c r="U2080" s="31"/>
      <c r="V2080" s="31"/>
    </row>
    <row r="2081" spans="6:22" x14ac:dyDescent="0.25">
      <c r="F2081" s="31"/>
      <c r="G2081" s="31"/>
      <c r="H2081" s="31"/>
      <c r="I2081" s="31"/>
      <c r="J2081" s="31"/>
      <c r="K2081" s="31"/>
      <c r="L2081" s="31"/>
      <c r="M2081" s="31"/>
      <c r="N2081" s="31"/>
      <c r="O2081" s="31"/>
      <c r="P2081" s="31"/>
      <c r="Q2081" s="31"/>
      <c r="R2081" s="31"/>
      <c r="S2081" s="31"/>
      <c r="T2081" s="31"/>
      <c r="U2081" s="31"/>
      <c r="V2081" s="31"/>
    </row>
    <row r="2082" spans="6:22" x14ac:dyDescent="0.25">
      <c r="F2082" s="31"/>
      <c r="G2082" s="31"/>
      <c r="H2082" s="31"/>
      <c r="I2082" s="31"/>
      <c r="J2082" s="31"/>
      <c r="K2082" s="31"/>
      <c r="L2082" s="31"/>
      <c r="M2082" s="31"/>
      <c r="N2082" s="31"/>
      <c r="O2082" s="31"/>
      <c r="P2082" s="31"/>
      <c r="Q2082" s="31"/>
      <c r="R2082" s="31"/>
      <c r="S2082" s="31"/>
      <c r="T2082" s="31"/>
      <c r="U2082" s="31"/>
      <c r="V2082" s="31"/>
    </row>
    <row r="2083" spans="6:22" x14ac:dyDescent="0.25">
      <c r="F2083" s="31"/>
      <c r="G2083" s="31"/>
      <c r="H2083" s="31"/>
      <c r="I2083" s="31"/>
      <c r="J2083" s="31"/>
      <c r="K2083" s="31"/>
      <c r="L2083" s="31"/>
      <c r="M2083" s="31"/>
      <c r="N2083" s="31"/>
      <c r="O2083" s="31"/>
      <c r="P2083" s="31"/>
      <c r="Q2083" s="31"/>
      <c r="R2083" s="31"/>
      <c r="S2083" s="31"/>
      <c r="T2083" s="31"/>
      <c r="U2083" s="31"/>
      <c r="V2083" s="31"/>
    </row>
    <row r="2084" spans="6:22" x14ac:dyDescent="0.25">
      <c r="F2084" s="31"/>
      <c r="G2084" s="31"/>
      <c r="H2084" s="31"/>
      <c r="I2084" s="31"/>
      <c r="J2084" s="31"/>
      <c r="K2084" s="31"/>
      <c r="L2084" s="31"/>
      <c r="M2084" s="31"/>
      <c r="N2084" s="31"/>
      <c r="O2084" s="31"/>
      <c r="P2084" s="31"/>
      <c r="Q2084" s="31"/>
      <c r="R2084" s="31"/>
      <c r="S2084" s="31"/>
      <c r="T2084" s="31"/>
      <c r="U2084" s="31"/>
      <c r="V2084" s="31"/>
    </row>
    <row r="2085" spans="6:22" x14ac:dyDescent="0.25">
      <c r="F2085" s="31"/>
      <c r="G2085" s="31"/>
      <c r="H2085" s="31"/>
      <c r="I2085" s="31"/>
      <c r="J2085" s="31"/>
      <c r="K2085" s="31"/>
      <c r="L2085" s="31"/>
      <c r="M2085" s="31"/>
      <c r="N2085" s="31"/>
      <c r="O2085" s="31"/>
      <c r="P2085" s="31"/>
      <c r="Q2085" s="31"/>
      <c r="R2085" s="31"/>
      <c r="S2085" s="31"/>
      <c r="T2085" s="31"/>
      <c r="U2085" s="31"/>
      <c r="V2085" s="31"/>
    </row>
    <row r="2086" spans="6:22" x14ac:dyDescent="0.25">
      <c r="F2086" s="31"/>
      <c r="G2086" s="31"/>
      <c r="H2086" s="31"/>
      <c r="I2086" s="31"/>
      <c r="J2086" s="31"/>
      <c r="K2086" s="31"/>
      <c r="L2086" s="31"/>
      <c r="M2086" s="31"/>
      <c r="N2086" s="31"/>
      <c r="O2086" s="31"/>
      <c r="P2086" s="31"/>
      <c r="Q2086" s="31"/>
      <c r="R2086" s="31"/>
      <c r="S2086" s="31"/>
      <c r="T2086" s="31"/>
      <c r="U2086" s="31"/>
      <c r="V2086" s="31"/>
    </row>
    <row r="2087" spans="6:22" x14ac:dyDescent="0.25">
      <c r="F2087" s="31"/>
      <c r="G2087" s="31"/>
      <c r="H2087" s="31"/>
      <c r="I2087" s="31"/>
      <c r="J2087" s="31"/>
      <c r="K2087" s="31"/>
      <c r="L2087" s="31"/>
      <c r="M2087" s="31"/>
      <c r="N2087" s="31"/>
      <c r="O2087" s="31"/>
      <c r="P2087" s="31"/>
      <c r="Q2087" s="31"/>
      <c r="R2087" s="31"/>
      <c r="S2087" s="31"/>
      <c r="T2087" s="31"/>
      <c r="U2087" s="31"/>
      <c r="V2087" s="31"/>
    </row>
    <row r="2088" spans="6:22" x14ac:dyDescent="0.25">
      <c r="F2088" s="31"/>
      <c r="G2088" s="31"/>
      <c r="H2088" s="31"/>
      <c r="I2088" s="31"/>
      <c r="J2088" s="31"/>
      <c r="K2088" s="31"/>
      <c r="L2088" s="31"/>
      <c r="M2088" s="31"/>
      <c r="N2088" s="31"/>
      <c r="O2088" s="31"/>
      <c r="P2088" s="31"/>
      <c r="Q2088" s="31"/>
      <c r="R2088" s="31"/>
      <c r="S2088" s="31"/>
      <c r="T2088" s="31"/>
      <c r="U2088" s="31"/>
      <c r="V2088" s="31"/>
    </row>
    <row r="2089" spans="6:22" x14ac:dyDescent="0.25">
      <c r="F2089" s="31"/>
      <c r="G2089" s="31"/>
      <c r="H2089" s="31"/>
      <c r="I2089" s="31"/>
      <c r="J2089" s="31"/>
      <c r="K2089" s="31"/>
      <c r="L2089" s="31"/>
      <c r="M2089" s="31"/>
      <c r="N2089" s="31"/>
      <c r="O2089" s="31"/>
      <c r="P2089" s="31"/>
      <c r="Q2089" s="31"/>
      <c r="R2089" s="31"/>
      <c r="S2089" s="31"/>
      <c r="T2089" s="31"/>
      <c r="U2089" s="31"/>
      <c r="V2089" s="31"/>
    </row>
    <row r="2090" spans="6:22" x14ac:dyDescent="0.25">
      <c r="F2090" s="31"/>
      <c r="G2090" s="31"/>
      <c r="H2090" s="31"/>
      <c r="I2090" s="31"/>
      <c r="J2090" s="31"/>
      <c r="K2090" s="31"/>
      <c r="L2090" s="31"/>
      <c r="M2090" s="31"/>
      <c r="N2090" s="31"/>
      <c r="O2090" s="31"/>
      <c r="P2090" s="31"/>
      <c r="Q2090" s="31"/>
      <c r="R2090" s="31"/>
      <c r="S2090" s="31"/>
      <c r="T2090" s="31"/>
      <c r="U2090" s="31"/>
      <c r="V2090" s="31"/>
    </row>
    <row r="2091" spans="6:22" x14ac:dyDescent="0.25">
      <c r="F2091" s="31"/>
      <c r="G2091" s="31"/>
      <c r="H2091" s="31"/>
      <c r="I2091" s="31"/>
      <c r="J2091" s="31"/>
      <c r="K2091" s="31"/>
      <c r="L2091" s="31"/>
      <c r="M2091" s="31"/>
      <c r="N2091" s="31"/>
      <c r="O2091" s="31"/>
      <c r="P2091" s="31"/>
      <c r="Q2091" s="31"/>
      <c r="R2091" s="31"/>
      <c r="S2091" s="31"/>
      <c r="T2091" s="31"/>
      <c r="U2091" s="31"/>
      <c r="V2091" s="31"/>
    </row>
    <row r="2092" spans="6:22" x14ac:dyDescent="0.25">
      <c r="F2092" s="31"/>
      <c r="G2092" s="31"/>
      <c r="H2092" s="31"/>
      <c r="I2092" s="31"/>
      <c r="J2092" s="31"/>
      <c r="K2092" s="31"/>
      <c r="L2092" s="31"/>
      <c r="M2092" s="31"/>
      <c r="N2092" s="31"/>
      <c r="O2092" s="31"/>
      <c r="P2092" s="31"/>
      <c r="Q2092" s="31"/>
      <c r="R2092" s="31"/>
      <c r="S2092" s="31"/>
      <c r="T2092" s="31"/>
      <c r="U2092" s="31"/>
      <c r="V2092" s="31"/>
    </row>
    <row r="2093" spans="6:22" x14ac:dyDescent="0.25">
      <c r="F2093" s="31"/>
      <c r="G2093" s="31"/>
      <c r="H2093" s="31"/>
      <c r="I2093" s="31"/>
      <c r="J2093" s="31"/>
      <c r="K2093" s="31"/>
      <c r="L2093" s="31"/>
      <c r="M2093" s="31"/>
      <c r="N2093" s="31"/>
      <c r="O2093" s="31"/>
      <c r="P2093" s="31"/>
      <c r="Q2093" s="31"/>
      <c r="R2093" s="31"/>
      <c r="S2093" s="31"/>
      <c r="T2093" s="31"/>
      <c r="U2093" s="31"/>
      <c r="V2093" s="31"/>
    </row>
    <row r="2094" spans="6:22" x14ac:dyDescent="0.25">
      <c r="F2094" s="31"/>
      <c r="G2094" s="31"/>
      <c r="H2094" s="31"/>
      <c r="I2094" s="31"/>
      <c r="J2094" s="31"/>
      <c r="K2094" s="31"/>
      <c r="L2094" s="31"/>
      <c r="M2094" s="31"/>
      <c r="N2094" s="31"/>
      <c r="O2094" s="31"/>
      <c r="P2094" s="31"/>
      <c r="Q2094" s="31"/>
      <c r="R2094" s="31"/>
      <c r="S2094" s="31"/>
      <c r="T2094" s="31"/>
      <c r="U2094" s="31"/>
      <c r="V2094" s="31"/>
    </row>
    <row r="2095" spans="6:22" x14ac:dyDescent="0.25">
      <c r="F2095" s="31"/>
      <c r="G2095" s="31"/>
      <c r="H2095" s="31"/>
      <c r="I2095" s="31"/>
      <c r="J2095" s="31"/>
      <c r="K2095" s="31"/>
      <c r="L2095" s="31"/>
      <c r="M2095" s="31"/>
      <c r="N2095" s="31"/>
      <c r="O2095" s="31"/>
      <c r="P2095" s="31"/>
      <c r="Q2095" s="31"/>
      <c r="R2095" s="31"/>
      <c r="S2095" s="31"/>
      <c r="T2095" s="31"/>
      <c r="U2095" s="31"/>
      <c r="V2095" s="31"/>
    </row>
    <row r="2096" spans="6:22" x14ac:dyDescent="0.25">
      <c r="F2096" s="31"/>
      <c r="G2096" s="31"/>
      <c r="H2096" s="31"/>
      <c r="I2096" s="31"/>
      <c r="J2096" s="31"/>
      <c r="K2096" s="31"/>
      <c r="L2096" s="31"/>
      <c r="M2096" s="31"/>
      <c r="N2096" s="31"/>
      <c r="O2096" s="31"/>
      <c r="P2096" s="31"/>
      <c r="Q2096" s="31"/>
      <c r="R2096" s="31"/>
      <c r="S2096" s="31"/>
      <c r="T2096" s="31"/>
      <c r="U2096" s="31"/>
      <c r="V2096" s="31"/>
    </row>
    <row r="2097" spans="6:22" x14ac:dyDescent="0.25">
      <c r="F2097" s="31"/>
      <c r="G2097" s="31"/>
      <c r="H2097" s="31"/>
      <c r="I2097" s="31"/>
      <c r="J2097" s="31"/>
      <c r="K2097" s="31"/>
      <c r="L2097" s="31"/>
      <c r="M2097" s="31"/>
      <c r="N2097" s="31"/>
      <c r="O2097" s="31"/>
      <c r="P2097" s="31"/>
      <c r="Q2097" s="31"/>
      <c r="R2097" s="31"/>
      <c r="S2097" s="31"/>
      <c r="T2097" s="31"/>
      <c r="U2097" s="31"/>
      <c r="V2097" s="31"/>
    </row>
    <row r="2098" spans="6:22" x14ac:dyDescent="0.25">
      <c r="F2098" s="31"/>
      <c r="G2098" s="31"/>
      <c r="H2098" s="31"/>
      <c r="I2098" s="31"/>
      <c r="J2098" s="31"/>
      <c r="K2098" s="31"/>
      <c r="L2098" s="31"/>
      <c r="M2098" s="31"/>
      <c r="N2098" s="31"/>
      <c r="O2098" s="31"/>
      <c r="P2098" s="31"/>
      <c r="Q2098" s="31"/>
      <c r="R2098" s="31"/>
      <c r="S2098" s="31"/>
      <c r="T2098" s="31"/>
      <c r="U2098" s="31"/>
      <c r="V2098" s="31"/>
    </row>
    <row r="2099" spans="6:22" x14ac:dyDescent="0.25">
      <c r="F2099" s="31"/>
      <c r="G2099" s="31"/>
      <c r="H2099" s="31"/>
      <c r="I2099" s="31"/>
      <c r="J2099" s="31"/>
      <c r="K2099" s="31"/>
      <c r="L2099" s="31"/>
      <c r="M2099" s="31"/>
      <c r="N2099" s="31"/>
      <c r="O2099" s="31"/>
      <c r="P2099" s="31"/>
      <c r="Q2099" s="31"/>
      <c r="R2099" s="31"/>
      <c r="S2099" s="31"/>
      <c r="T2099" s="31"/>
      <c r="U2099" s="31"/>
      <c r="V2099" s="31"/>
    </row>
    <row r="2100" spans="6:22" x14ac:dyDescent="0.25">
      <c r="F2100" s="31"/>
      <c r="G2100" s="31"/>
      <c r="H2100" s="31"/>
      <c r="I2100" s="31"/>
      <c r="J2100" s="31"/>
      <c r="K2100" s="31"/>
      <c r="L2100" s="31"/>
      <c r="M2100" s="31"/>
      <c r="N2100" s="31"/>
      <c r="O2100" s="31"/>
      <c r="P2100" s="31"/>
      <c r="Q2100" s="31"/>
      <c r="R2100" s="31"/>
      <c r="S2100" s="31"/>
      <c r="T2100" s="31"/>
      <c r="U2100" s="31"/>
      <c r="V2100" s="31"/>
    </row>
    <row r="2101" spans="6:22" x14ac:dyDescent="0.25">
      <c r="F2101" s="31"/>
      <c r="G2101" s="31"/>
      <c r="H2101" s="31"/>
      <c r="I2101" s="31"/>
      <c r="J2101" s="31"/>
      <c r="K2101" s="31"/>
      <c r="L2101" s="31"/>
      <c r="M2101" s="31"/>
      <c r="N2101" s="31"/>
      <c r="O2101" s="31"/>
      <c r="P2101" s="31"/>
      <c r="Q2101" s="31"/>
      <c r="R2101" s="31"/>
      <c r="S2101" s="31"/>
      <c r="T2101" s="31"/>
      <c r="U2101" s="31"/>
      <c r="V2101" s="31"/>
    </row>
    <row r="2102" spans="6:22" x14ac:dyDescent="0.25">
      <c r="F2102" s="31"/>
      <c r="G2102" s="31"/>
      <c r="H2102" s="31"/>
      <c r="I2102" s="31"/>
      <c r="J2102" s="31"/>
      <c r="K2102" s="31"/>
      <c r="L2102" s="31"/>
      <c r="M2102" s="31"/>
      <c r="N2102" s="31"/>
      <c r="O2102" s="31"/>
      <c r="P2102" s="31"/>
      <c r="Q2102" s="31"/>
      <c r="R2102" s="31"/>
      <c r="S2102" s="31"/>
      <c r="T2102" s="31"/>
      <c r="U2102" s="31"/>
      <c r="V2102" s="31"/>
    </row>
    <row r="2103" spans="6:22" x14ac:dyDescent="0.25">
      <c r="F2103" s="31"/>
      <c r="G2103" s="31"/>
      <c r="H2103" s="31"/>
      <c r="I2103" s="31"/>
      <c r="J2103" s="31"/>
      <c r="K2103" s="31"/>
      <c r="L2103" s="31"/>
      <c r="M2103" s="31"/>
      <c r="N2103" s="31"/>
      <c r="O2103" s="31"/>
      <c r="P2103" s="31"/>
      <c r="Q2103" s="31"/>
      <c r="R2103" s="31"/>
      <c r="S2103" s="31"/>
      <c r="T2103" s="31"/>
      <c r="U2103" s="31"/>
      <c r="V2103" s="31"/>
    </row>
    <row r="2104" spans="6:22" x14ac:dyDescent="0.25">
      <c r="F2104" s="31"/>
      <c r="G2104" s="31"/>
      <c r="H2104" s="31"/>
      <c r="I2104" s="31"/>
      <c r="J2104" s="31"/>
      <c r="K2104" s="31"/>
      <c r="L2104" s="31"/>
      <c r="M2104" s="31"/>
      <c r="N2104" s="31"/>
      <c r="O2104" s="31"/>
      <c r="P2104" s="31"/>
      <c r="Q2104" s="31"/>
      <c r="R2104" s="31"/>
      <c r="S2104" s="31"/>
      <c r="T2104" s="31"/>
      <c r="U2104" s="31"/>
      <c r="V2104" s="31"/>
    </row>
    <row r="2105" spans="6:22" x14ac:dyDescent="0.25">
      <c r="F2105" s="31"/>
      <c r="G2105" s="31"/>
      <c r="H2105" s="31"/>
      <c r="I2105" s="31"/>
      <c r="J2105" s="31"/>
      <c r="K2105" s="31"/>
      <c r="L2105" s="31"/>
      <c r="M2105" s="31"/>
      <c r="N2105" s="31"/>
      <c r="O2105" s="31"/>
      <c r="P2105" s="31"/>
      <c r="Q2105" s="31"/>
      <c r="R2105" s="31"/>
      <c r="S2105" s="31"/>
      <c r="T2105" s="31"/>
      <c r="U2105" s="31"/>
      <c r="V2105" s="31"/>
    </row>
    <row r="2106" spans="6:22" x14ac:dyDescent="0.25">
      <c r="F2106" s="31"/>
      <c r="G2106" s="31"/>
      <c r="H2106" s="31"/>
      <c r="I2106" s="31"/>
      <c r="J2106" s="31"/>
      <c r="K2106" s="31"/>
      <c r="L2106" s="31"/>
      <c r="M2106" s="31"/>
      <c r="N2106" s="31"/>
      <c r="O2106" s="31"/>
      <c r="P2106" s="31"/>
      <c r="Q2106" s="31"/>
      <c r="R2106" s="31"/>
      <c r="S2106" s="31"/>
      <c r="T2106" s="31"/>
      <c r="U2106" s="31"/>
      <c r="V2106" s="31"/>
    </row>
    <row r="2107" spans="6:22" x14ac:dyDescent="0.25">
      <c r="F2107" s="31"/>
      <c r="G2107" s="31"/>
      <c r="H2107" s="31"/>
      <c r="I2107" s="31"/>
      <c r="J2107" s="31"/>
      <c r="K2107" s="31"/>
      <c r="L2107" s="31"/>
      <c r="M2107" s="31"/>
      <c r="N2107" s="31"/>
      <c r="O2107" s="31"/>
      <c r="P2107" s="31"/>
      <c r="Q2107" s="31"/>
      <c r="R2107" s="31"/>
      <c r="S2107" s="31"/>
      <c r="T2107" s="31"/>
      <c r="U2107" s="31"/>
      <c r="V2107" s="31"/>
    </row>
    <row r="2108" spans="6:22" x14ac:dyDescent="0.25">
      <c r="F2108" s="31"/>
      <c r="G2108" s="31"/>
      <c r="H2108" s="31"/>
      <c r="I2108" s="31"/>
      <c r="J2108" s="31"/>
      <c r="K2108" s="31"/>
      <c r="L2108" s="31"/>
      <c r="M2108" s="31"/>
      <c r="N2108" s="31"/>
      <c r="O2108" s="31"/>
      <c r="P2108" s="31"/>
      <c r="Q2108" s="31"/>
      <c r="R2108" s="31"/>
      <c r="S2108" s="31"/>
      <c r="T2108" s="31"/>
      <c r="U2108" s="31"/>
      <c r="V2108" s="31"/>
    </row>
    <row r="2109" spans="6:22" x14ac:dyDescent="0.25">
      <c r="F2109" s="31"/>
      <c r="G2109" s="31"/>
      <c r="H2109" s="31"/>
      <c r="I2109" s="31"/>
      <c r="J2109" s="31"/>
      <c r="K2109" s="31"/>
      <c r="L2109" s="31"/>
      <c r="M2109" s="31"/>
      <c r="N2109" s="31"/>
      <c r="O2109" s="31"/>
      <c r="P2109" s="31"/>
      <c r="Q2109" s="31"/>
      <c r="R2109" s="31"/>
      <c r="S2109" s="31"/>
      <c r="T2109" s="31"/>
      <c r="U2109" s="31"/>
      <c r="V2109" s="31"/>
    </row>
    <row r="2110" spans="6:22" x14ac:dyDescent="0.25">
      <c r="F2110" s="31"/>
      <c r="G2110" s="31"/>
      <c r="H2110" s="31"/>
      <c r="I2110" s="31"/>
      <c r="J2110" s="31"/>
      <c r="K2110" s="31"/>
      <c r="L2110" s="31"/>
      <c r="M2110" s="31"/>
      <c r="N2110" s="31"/>
      <c r="O2110" s="31"/>
      <c r="P2110" s="31"/>
      <c r="Q2110" s="31"/>
      <c r="R2110" s="31"/>
      <c r="S2110" s="31"/>
      <c r="T2110" s="31"/>
      <c r="U2110" s="31"/>
      <c r="V2110" s="31"/>
    </row>
    <row r="2111" spans="6:22" x14ac:dyDescent="0.25">
      <c r="F2111" s="31"/>
      <c r="G2111" s="31"/>
      <c r="H2111" s="31"/>
      <c r="I2111" s="31"/>
      <c r="J2111" s="31"/>
      <c r="K2111" s="31"/>
      <c r="L2111" s="31"/>
      <c r="M2111" s="31"/>
      <c r="N2111" s="31"/>
      <c r="O2111" s="31"/>
      <c r="P2111" s="31"/>
      <c r="Q2111" s="31"/>
      <c r="R2111" s="31"/>
      <c r="S2111" s="31"/>
      <c r="T2111" s="31"/>
      <c r="U2111" s="31"/>
      <c r="V2111" s="31"/>
    </row>
    <row r="2112" spans="6:22" x14ac:dyDescent="0.25">
      <c r="F2112" s="31"/>
      <c r="G2112" s="31"/>
      <c r="H2112" s="31"/>
      <c r="I2112" s="31"/>
      <c r="J2112" s="31"/>
      <c r="K2112" s="31"/>
      <c r="L2112" s="31"/>
      <c r="M2112" s="31"/>
      <c r="N2112" s="31"/>
      <c r="O2112" s="31"/>
      <c r="P2112" s="31"/>
      <c r="Q2112" s="31"/>
      <c r="R2112" s="31"/>
      <c r="S2112" s="31"/>
      <c r="T2112" s="31"/>
      <c r="U2112" s="31"/>
      <c r="V2112" s="31"/>
    </row>
    <row r="2113" spans="6:22" x14ac:dyDescent="0.25">
      <c r="F2113" s="31"/>
      <c r="G2113" s="31"/>
      <c r="H2113" s="31"/>
      <c r="I2113" s="31"/>
      <c r="J2113" s="31"/>
      <c r="K2113" s="31"/>
      <c r="L2113" s="31"/>
      <c r="M2113" s="31"/>
      <c r="N2113" s="31"/>
      <c r="O2113" s="31"/>
      <c r="P2113" s="31"/>
      <c r="Q2113" s="31"/>
      <c r="R2113" s="31"/>
      <c r="S2113" s="31"/>
      <c r="T2113" s="31"/>
      <c r="U2113" s="31"/>
      <c r="V2113" s="31"/>
    </row>
    <row r="2114" spans="6:22" x14ac:dyDescent="0.25">
      <c r="F2114" s="31"/>
      <c r="G2114" s="31"/>
      <c r="H2114" s="31"/>
      <c r="I2114" s="31"/>
      <c r="J2114" s="31"/>
      <c r="K2114" s="31"/>
      <c r="L2114" s="31"/>
      <c r="M2114" s="31"/>
      <c r="N2114" s="31"/>
      <c r="O2114" s="31"/>
      <c r="P2114" s="31"/>
      <c r="Q2114" s="31"/>
      <c r="R2114" s="31"/>
      <c r="S2114" s="31"/>
      <c r="T2114" s="31"/>
      <c r="U2114" s="31"/>
      <c r="V2114" s="31"/>
    </row>
    <row r="2115" spans="6:22" x14ac:dyDescent="0.25">
      <c r="F2115" s="31"/>
      <c r="G2115" s="31"/>
      <c r="H2115" s="31"/>
      <c r="I2115" s="31"/>
      <c r="J2115" s="31"/>
      <c r="K2115" s="31"/>
      <c r="L2115" s="31"/>
      <c r="M2115" s="31"/>
      <c r="N2115" s="31"/>
      <c r="O2115" s="31"/>
      <c r="P2115" s="31"/>
      <c r="Q2115" s="31"/>
      <c r="R2115" s="31"/>
      <c r="S2115" s="31"/>
      <c r="T2115" s="31"/>
      <c r="U2115" s="31"/>
      <c r="V2115" s="31"/>
    </row>
    <row r="2116" spans="6:22" x14ac:dyDescent="0.25">
      <c r="F2116" s="31"/>
      <c r="G2116" s="31"/>
      <c r="H2116" s="31"/>
      <c r="I2116" s="31"/>
      <c r="J2116" s="31"/>
      <c r="K2116" s="31"/>
      <c r="L2116" s="31"/>
      <c r="M2116" s="31"/>
      <c r="N2116" s="31"/>
      <c r="O2116" s="31"/>
      <c r="P2116" s="31"/>
      <c r="Q2116" s="31"/>
      <c r="R2116" s="31"/>
      <c r="S2116" s="31"/>
      <c r="T2116" s="31"/>
      <c r="U2116" s="31"/>
      <c r="V2116" s="31"/>
    </row>
    <row r="2117" spans="6:22" x14ac:dyDescent="0.25">
      <c r="F2117" s="31"/>
      <c r="G2117" s="31"/>
      <c r="H2117" s="31"/>
      <c r="I2117" s="31"/>
      <c r="J2117" s="31"/>
      <c r="K2117" s="31"/>
      <c r="L2117" s="31"/>
      <c r="M2117" s="31"/>
      <c r="N2117" s="31"/>
      <c r="O2117" s="31"/>
      <c r="P2117" s="31"/>
      <c r="Q2117" s="31"/>
      <c r="R2117" s="31"/>
      <c r="S2117" s="31"/>
      <c r="T2117" s="31"/>
      <c r="U2117" s="31"/>
      <c r="V2117" s="31"/>
    </row>
    <row r="2118" spans="6:22" x14ac:dyDescent="0.25">
      <c r="F2118" s="31"/>
      <c r="G2118" s="31"/>
      <c r="H2118" s="31"/>
      <c r="I2118" s="31"/>
      <c r="J2118" s="31"/>
      <c r="K2118" s="31"/>
      <c r="L2118" s="31"/>
      <c r="M2118" s="31"/>
      <c r="N2118" s="31"/>
      <c r="O2118" s="31"/>
      <c r="P2118" s="31"/>
      <c r="Q2118" s="31"/>
      <c r="R2118" s="31"/>
      <c r="S2118" s="31"/>
      <c r="T2118" s="31"/>
      <c r="U2118" s="31"/>
      <c r="V2118" s="31"/>
    </row>
    <row r="2119" spans="6:22" x14ac:dyDescent="0.25">
      <c r="F2119" s="31"/>
      <c r="G2119" s="31"/>
      <c r="H2119" s="31"/>
      <c r="I2119" s="31"/>
      <c r="J2119" s="31"/>
      <c r="K2119" s="31"/>
      <c r="L2119" s="31"/>
      <c r="M2119" s="31"/>
      <c r="N2119" s="31"/>
      <c r="O2119" s="31"/>
      <c r="P2119" s="31"/>
      <c r="Q2119" s="31"/>
      <c r="R2119" s="31"/>
      <c r="S2119" s="31"/>
      <c r="T2119" s="31"/>
      <c r="U2119" s="31"/>
      <c r="V2119" s="31"/>
    </row>
    <row r="2120" spans="6:22" x14ac:dyDescent="0.25">
      <c r="F2120" s="31"/>
      <c r="G2120" s="31"/>
      <c r="H2120" s="31"/>
      <c r="I2120" s="31"/>
      <c r="J2120" s="31"/>
      <c r="K2120" s="31"/>
      <c r="L2120" s="31"/>
      <c r="M2120" s="31"/>
      <c r="N2120" s="31"/>
      <c r="O2120" s="31"/>
      <c r="P2120" s="31"/>
      <c r="Q2120" s="31"/>
      <c r="R2120" s="31"/>
      <c r="S2120" s="31"/>
      <c r="T2120" s="31"/>
      <c r="U2120" s="31"/>
      <c r="V2120" s="31"/>
    </row>
    <row r="2121" spans="6:22" x14ac:dyDescent="0.25">
      <c r="F2121" s="31"/>
      <c r="G2121" s="31"/>
      <c r="H2121" s="31"/>
      <c r="I2121" s="31"/>
      <c r="J2121" s="31"/>
      <c r="K2121" s="31"/>
      <c r="L2121" s="31"/>
      <c r="M2121" s="31"/>
      <c r="N2121" s="31"/>
      <c r="O2121" s="31"/>
      <c r="P2121" s="31"/>
      <c r="Q2121" s="31"/>
      <c r="R2121" s="31"/>
      <c r="S2121" s="31"/>
      <c r="T2121" s="31"/>
      <c r="U2121" s="31"/>
      <c r="V2121" s="31"/>
    </row>
    <row r="2122" spans="6:22" x14ac:dyDescent="0.25">
      <c r="F2122" s="31"/>
      <c r="G2122" s="31"/>
      <c r="H2122" s="31"/>
      <c r="I2122" s="31"/>
      <c r="J2122" s="31"/>
      <c r="K2122" s="31"/>
      <c r="L2122" s="31"/>
      <c r="M2122" s="31"/>
      <c r="N2122" s="31"/>
      <c r="O2122" s="31"/>
      <c r="P2122" s="31"/>
      <c r="Q2122" s="31"/>
      <c r="R2122" s="31"/>
      <c r="S2122" s="31"/>
      <c r="T2122" s="31"/>
      <c r="U2122" s="31"/>
      <c r="V2122" s="31"/>
    </row>
    <row r="2123" spans="6:22" x14ac:dyDescent="0.25">
      <c r="F2123" s="31"/>
      <c r="G2123" s="31"/>
      <c r="H2123" s="31"/>
      <c r="I2123" s="31"/>
      <c r="J2123" s="31"/>
      <c r="K2123" s="31"/>
      <c r="L2123" s="31"/>
      <c r="M2123" s="31"/>
      <c r="N2123" s="31"/>
      <c r="O2123" s="31"/>
      <c r="P2123" s="31"/>
      <c r="Q2123" s="31"/>
      <c r="R2123" s="31"/>
      <c r="S2123" s="31"/>
      <c r="T2123" s="31"/>
      <c r="U2123" s="31"/>
      <c r="V2123" s="31"/>
    </row>
    <row r="2124" spans="6:22" x14ac:dyDescent="0.25">
      <c r="F2124" s="31"/>
      <c r="G2124" s="31"/>
      <c r="H2124" s="31"/>
      <c r="I2124" s="31"/>
      <c r="J2124" s="31"/>
      <c r="K2124" s="31"/>
      <c r="L2124" s="31"/>
      <c r="M2124" s="31"/>
      <c r="N2124" s="31"/>
      <c r="O2124" s="31"/>
      <c r="P2124" s="31"/>
      <c r="Q2124" s="31"/>
      <c r="R2124" s="31"/>
      <c r="S2124" s="31"/>
      <c r="T2124" s="31"/>
      <c r="U2124" s="31"/>
      <c r="V2124" s="31"/>
    </row>
    <row r="2125" spans="6:22" x14ac:dyDescent="0.25">
      <c r="F2125" s="31"/>
      <c r="G2125" s="31"/>
      <c r="H2125" s="31"/>
      <c r="I2125" s="31"/>
      <c r="J2125" s="31"/>
      <c r="K2125" s="31"/>
      <c r="L2125" s="31"/>
      <c r="M2125" s="31"/>
      <c r="N2125" s="31"/>
      <c r="O2125" s="31"/>
      <c r="P2125" s="31"/>
      <c r="Q2125" s="31"/>
      <c r="R2125" s="31"/>
      <c r="S2125" s="31"/>
      <c r="T2125" s="31"/>
      <c r="U2125" s="31"/>
      <c r="V2125" s="31"/>
    </row>
    <row r="2126" spans="6:22" x14ac:dyDescent="0.25">
      <c r="F2126" s="31"/>
      <c r="G2126" s="31"/>
      <c r="H2126" s="31"/>
      <c r="I2126" s="31"/>
      <c r="J2126" s="31"/>
      <c r="K2126" s="31"/>
      <c r="L2126" s="31"/>
      <c r="M2126" s="31"/>
      <c r="N2126" s="31"/>
      <c r="O2126" s="31"/>
      <c r="P2126" s="31"/>
      <c r="Q2126" s="31"/>
      <c r="R2126" s="31"/>
      <c r="S2126" s="31"/>
      <c r="T2126" s="31"/>
      <c r="U2126" s="31"/>
      <c r="V2126" s="31"/>
    </row>
    <row r="2127" spans="6:22" x14ac:dyDescent="0.25">
      <c r="F2127" s="31"/>
      <c r="G2127" s="31"/>
      <c r="H2127" s="31"/>
      <c r="I2127" s="31"/>
      <c r="J2127" s="31"/>
      <c r="K2127" s="31"/>
      <c r="L2127" s="31"/>
      <c r="M2127" s="31"/>
      <c r="N2127" s="31"/>
      <c r="O2127" s="31"/>
      <c r="P2127" s="31"/>
      <c r="Q2127" s="31"/>
      <c r="R2127" s="31"/>
      <c r="S2127" s="31"/>
      <c r="T2127" s="31"/>
      <c r="U2127" s="31"/>
      <c r="V2127" s="31"/>
    </row>
    <row r="2128" spans="6:22" x14ac:dyDescent="0.25">
      <c r="F2128" s="31"/>
      <c r="G2128" s="31"/>
      <c r="H2128" s="31"/>
      <c r="I2128" s="31"/>
      <c r="J2128" s="31"/>
      <c r="K2128" s="31"/>
      <c r="L2128" s="31"/>
      <c r="M2128" s="31"/>
      <c r="N2128" s="31"/>
      <c r="O2128" s="31"/>
      <c r="P2128" s="31"/>
      <c r="Q2128" s="31"/>
      <c r="R2128" s="31"/>
      <c r="S2128" s="31"/>
      <c r="T2128" s="31"/>
      <c r="U2128" s="31"/>
      <c r="V2128" s="31"/>
    </row>
    <row r="2129" spans="6:22" x14ac:dyDescent="0.25">
      <c r="F2129" s="31"/>
      <c r="G2129" s="31"/>
      <c r="H2129" s="31"/>
      <c r="I2129" s="31"/>
      <c r="J2129" s="31"/>
      <c r="K2129" s="31"/>
      <c r="L2129" s="31"/>
      <c r="M2129" s="31"/>
      <c r="N2129" s="31"/>
      <c r="O2129" s="31"/>
      <c r="P2129" s="31"/>
      <c r="Q2129" s="31"/>
      <c r="R2129" s="31"/>
      <c r="S2129" s="31"/>
      <c r="T2129" s="31"/>
      <c r="U2129" s="31"/>
      <c r="V2129" s="31"/>
    </row>
    <row r="2130" spans="6:22" x14ac:dyDescent="0.25">
      <c r="F2130" s="31"/>
      <c r="G2130" s="31"/>
      <c r="H2130" s="31"/>
      <c r="I2130" s="31"/>
      <c r="J2130" s="31"/>
      <c r="K2130" s="31"/>
      <c r="L2130" s="31"/>
      <c r="M2130" s="31"/>
      <c r="N2130" s="31"/>
      <c r="O2130" s="31"/>
      <c r="P2130" s="31"/>
      <c r="Q2130" s="31"/>
      <c r="R2130" s="31"/>
      <c r="S2130" s="31"/>
      <c r="T2130" s="31"/>
      <c r="U2130" s="31"/>
      <c r="V2130" s="31"/>
    </row>
    <row r="2131" spans="6:22" x14ac:dyDescent="0.25">
      <c r="F2131" s="31"/>
      <c r="G2131" s="31"/>
      <c r="H2131" s="31"/>
      <c r="I2131" s="31"/>
      <c r="J2131" s="31"/>
      <c r="K2131" s="31"/>
      <c r="L2131" s="31"/>
      <c r="M2131" s="31"/>
      <c r="N2131" s="31"/>
      <c r="O2131" s="31"/>
      <c r="P2131" s="31"/>
      <c r="Q2131" s="31"/>
      <c r="R2131" s="31"/>
      <c r="S2131" s="31"/>
      <c r="T2131" s="31"/>
      <c r="U2131" s="31"/>
      <c r="V2131" s="31"/>
    </row>
    <row r="2132" spans="6:22" x14ac:dyDescent="0.25">
      <c r="F2132" s="31"/>
      <c r="G2132" s="31"/>
      <c r="H2132" s="31"/>
      <c r="I2132" s="31"/>
      <c r="J2132" s="31"/>
      <c r="K2132" s="31"/>
      <c r="L2132" s="31"/>
      <c r="M2132" s="31"/>
      <c r="N2132" s="31"/>
      <c r="O2132" s="31"/>
      <c r="P2132" s="31"/>
      <c r="Q2132" s="31"/>
      <c r="R2132" s="31"/>
      <c r="S2132" s="31"/>
      <c r="T2132" s="31"/>
      <c r="U2132" s="31"/>
      <c r="V2132" s="31"/>
    </row>
    <row r="2133" spans="6:22" x14ac:dyDescent="0.25">
      <c r="F2133" s="31"/>
      <c r="G2133" s="31"/>
      <c r="H2133" s="31"/>
      <c r="I2133" s="31"/>
      <c r="J2133" s="31"/>
      <c r="K2133" s="31"/>
      <c r="L2133" s="31"/>
      <c r="M2133" s="31"/>
      <c r="N2133" s="31"/>
      <c r="O2133" s="31"/>
      <c r="P2133" s="31"/>
      <c r="Q2133" s="31"/>
      <c r="R2133" s="31"/>
      <c r="S2133" s="31"/>
      <c r="T2133" s="31"/>
      <c r="U2133" s="31"/>
      <c r="V2133" s="31"/>
    </row>
    <row r="2134" spans="6:22" x14ac:dyDescent="0.25">
      <c r="F2134" s="31"/>
      <c r="G2134" s="31"/>
      <c r="H2134" s="31"/>
      <c r="I2134" s="31"/>
      <c r="J2134" s="31"/>
      <c r="K2134" s="31"/>
      <c r="L2134" s="31"/>
      <c r="M2134" s="31"/>
      <c r="N2134" s="31"/>
      <c r="O2134" s="31"/>
      <c r="P2134" s="31"/>
      <c r="Q2134" s="31"/>
      <c r="R2134" s="31"/>
      <c r="S2134" s="31"/>
      <c r="T2134" s="31"/>
      <c r="U2134" s="31"/>
      <c r="V2134" s="31"/>
    </row>
    <row r="2135" spans="6:22" x14ac:dyDescent="0.25">
      <c r="F2135" s="31"/>
      <c r="G2135" s="31"/>
      <c r="H2135" s="31"/>
      <c r="I2135" s="31"/>
      <c r="J2135" s="31"/>
      <c r="K2135" s="31"/>
      <c r="L2135" s="31"/>
      <c r="M2135" s="31"/>
      <c r="N2135" s="31"/>
      <c r="O2135" s="31"/>
      <c r="P2135" s="31"/>
      <c r="Q2135" s="31"/>
      <c r="R2135" s="31"/>
      <c r="S2135" s="31"/>
      <c r="T2135" s="31"/>
      <c r="U2135" s="31"/>
      <c r="V2135" s="31"/>
    </row>
    <row r="2136" spans="6:22" x14ac:dyDescent="0.25">
      <c r="F2136" s="31"/>
      <c r="G2136" s="31"/>
      <c r="H2136" s="31"/>
      <c r="I2136" s="31"/>
      <c r="J2136" s="31"/>
      <c r="K2136" s="31"/>
      <c r="L2136" s="31"/>
      <c r="M2136" s="31"/>
      <c r="N2136" s="31"/>
      <c r="O2136" s="31"/>
      <c r="P2136" s="31"/>
      <c r="Q2136" s="31"/>
      <c r="R2136" s="31"/>
      <c r="S2136" s="31"/>
      <c r="T2136" s="31"/>
      <c r="U2136" s="31"/>
      <c r="V2136" s="31"/>
    </row>
    <row r="2137" spans="6:22" x14ac:dyDescent="0.25">
      <c r="F2137" s="31"/>
      <c r="G2137" s="31"/>
      <c r="H2137" s="31"/>
      <c r="I2137" s="31"/>
      <c r="J2137" s="31"/>
      <c r="K2137" s="31"/>
      <c r="L2137" s="31"/>
      <c r="M2137" s="31"/>
      <c r="N2137" s="31"/>
      <c r="O2137" s="31"/>
      <c r="P2137" s="31"/>
      <c r="Q2137" s="31"/>
      <c r="R2137" s="31"/>
      <c r="S2137" s="31"/>
      <c r="T2137" s="31"/>
      <c r="U2137" s="31"/>
      <c r="V2137" s="31"/>
    </row>
    <row r="2138" spans="6:22" x14ac:dyDescent="0.25">
      <c r="F2138" s="31"/>
      <c r="G2138" s="31"/>
      <c r="H2138" s="31"/>
      <c r="I2138" s="31"/>
      <c r="J2138" s="31"/>
      <c r="K2138" s="31"/>
      <c r="L2138" s="31"/>
      <c r="M2138" s="31"/>
      <c r="N2138" s="31"/>
      <c r="O2138" s="31"/>
      <c r="P2138" s="31"/>
      <c r="Q2138" s="31"/>
      <c r="R2138" s="31"/>
      <c r="S2138" s="31"/>
      <c r="T2138" s="31"/>
      <c r="U2138" s="31"/>
      <c r="V2138" s="31"/>
    </row>
    <row r="2139" spans="6:22" x14ac:dyDescent="0.25">
      <c r="F2139" s="31"/>
      <c r="G2139" s="31"/>
      <c r="H2139" s="31"/>
      <c r="I2139" s="31"/>
      <c r="J2139" s="31"/>
      <c r="K2139" s="31"/>
      <c r="L2139" s="31"/>
      <c r="M2139" s="31"/>
      <c r="N2139" s="31"/>
      <c r="O2139" s="31"/>
      <c r="P2139" s="31"/>
      <c r="Q2139" s="31"/>
      <c r="R2139" s="31"/>
      <c r="S2139" s="31"/>
      <c r="T2139" s="31"/>
      <c r="U2139" s="31"/>
      <c r="V2139" s="31"/>
    </row>
    <row r="2140" spans="6:22" x14ac:dyDescent="0.25">
      <c r="F2140" s="31"/>
      <c r="G2140" s="31"/>
      <c r="H2140" s="31"/>
      <c r="I2140" s="31"/>
      <c r="J2140" s="31"/>
      <c r="K2140" s="31"/>
      <c r="L2140" s="31"/>
      <c r="M2140" s="31"/>
      <c r="N2140" s="31"/>
      <c r="O2140" s="31"/>
      <c r="P2140" s="31"/>
      <c r="Q2140" s="31"/>
      <c r="R2140" s="31"/>
      <c r="S2140" s="31"/>
      <c r="T2140" s="31"/>
      <c r="U2140" s="31"/>
      <c r="V2140" s="31"/>
    </row>
    <row r="2141" spans="6:22" x14ac:dyDescent="0.25">
      <c r="F2141" s="31"/>
      <c r="G2141" s="31"/>
      <c r="H2141" s="31"/>
      <c r="I2141" s="31"/>
      <c r="J2141" s="31"/>
      <c r="K2141" s="31"/>
      <c r="L2141" s="31"/>
      <c r="M2141" s="31"/>
      <c r="N2141" s="31"/>
      <c r="O2141" s="31"/>
      <c r="P2141" s="31"/>
      <c r="Q2141" s="31"/>
      <c r="R2141" s="31"/>
      <c r="S2141" s="31"/>
      <c r="T2141" s="31"/>
      <c r="U2141" s="31"/>
      <c r="V2141" s="31"/>
    </row>
    <row r="2142" spans="6:22" x14ac:dyDescent="0.25">
      <c r="F2142" s="31"/>
      <c r="G2142" s="31"/>
      <c r="H2142" s="31"/>
      <c r="I2142" s="31"/>
      <c r="J2142" s="31"/>
      <c r="K2142" s="31"/>
      <c r="L2142" s="31"/>
      <c r="M2142" s="31"/>
      <c r="N2142" s="31"/>
      <c r="O2142" s="31"/>
      <c r="P2142" s="31"/>
      <c r="Q2142" s="31"/>
      <c r="R2142" s="31"/>
      <c r="S2142" s="31"/>
      <c r="T2142" s="31"/>
      <c r="U2142" s="31"/>
      <c r="V2142" s="31"/>
    </row>
    <row r="2143" spans="6:22" x14ac:dyDescent="0.25">
      <c r="F2143" s="31"/>
      <c r="G2143" s="31"/>
      <c r="H2143" s="31"/>
      <c r="I2143" s="31"/>
      <c r="J2143" s="31"/>
      <c r="K2143" s="31"/>
      <c r="L2143" s="31"/>
      <c r="M2143" s="31"/>
      <c r="N2143" s="31"/>
      <c r="O2143" s="31"/>
      <c r="P2143" s="31"/>
      <c r="Q2143" s="31"/>
      <c r="R2143" s="31"/>
      <c r="S2143" s="31"/>
      <c r="T2143" s="31"/>
      <c r="U2143" s="31"/>
      <c r="V2143" s="31"/>
    </row>
    <row r="2144" spans="6:22" x14ac:dyDescent="0.25">
      <c r="F2144" s="31"/>
      <c r="G2144" s="31"/>
      <c r="H2144" s="31"/>
      <c r="I2144" s="31"/>
      <c r="J2144" s="31"/>
      <c r="K2144" s="31"/>
      <c r="L2144" s="31"/>
      <c r="M2144" s="31"/>
      <c r="N2144" s="31"/>
      <c r="O2144" s="31"/>
      <c r="P2144" s="31"/>
      <c r="Q2144" s="31"/>
      <c r="R2144" s="31"/>
      <c r="S2144" s="31"/>
      <c r="T2144" s="31"/>
      <c r="U2144" s="31"/>
      <c r="V2144" s="31"/>
    </row>
    <row r="2145" spans="6:22" x14ac:dyDescent="0.25">
      <c r="F2145" s="31"/>
      <c r="G2145" s="31"/>
      <c r="H2145" s="31"/>
      <c r="I2145" s="31"/>
      <c r="J2145" s="31"/>
      <c r="K2145" s="31"/>
      <c r="L2145" s="31"/>
      <c r="M2145" s="31"/>
      <c r="N2145" s="31"/>
      <c r="O2145" s="31"/>
      <c r="P2145" s="31"/>
      <c r="Q2145" s="31"/>
      <c r="R2145" s="31"/>
      <c r="S2145" s="31"/>
      <c r="T2145" s="31"/>
      <c r="U2145" s="31"/>
      <c r="V2145" s="31"/>
    </row>
    <row r="2146" spans="6:22" x14ac:dyDescent="0.25">
      <c r="F2146" s="31"/>
      <c r="G2146" s="31"/>
      <c r="H2146" s="31"/>
      <c r="I2146" s="31"/>
      <c r="J2146" s="31"/>
      <c r="K2146" s="31"/>
      <c r="L2146" s="31"/>
      <c r="M2146" s="31"/>
      <c r="N2146" s="31"/>
      <c r="O2146" s="31"/>
      <c r="P2146" s="31"/>
      <c r="Q2146" s="31"/>
      <c r="R2146" s="31"/>
      <c r="S2146" s="31"/>
      <c r="T2146" s="31"/>
      <c r="U2146" s="31"/>
      <c r="V2146" s="31"/>
    </row>
    <row r="2147" spans="6:22" x14ac:dyDescent="0.25">
      <c r="F2147" s="31"/>
      <c r="G2147" s="31"/>
      <c r="H2147" s="31"/>
      <c r="I2147" s="31"/>
      <c r="J2147" s="31"/>
      <c r="K2147" s="31"/>
      <c r="L2147" s="31"/>
      <c r="M2147" s="31"/>
      <c r="N2147" s="31"/>
      <c r="O2147" s="31"/>
      <c r="P2147" s="31"/>
      <c r="Q2147" s="31"/>
      <c r="R2147" s="31"/>
      <c r="S2147" s="31"/>
      <c r="T2147" s="31"/>
      <c r="U2147" s="31"/>
      <c r="V2147" s="31"/>
    </row>
    <row r="2148" spans="6:22" x14ac:dyDescent="0.25">
      <c r="F2148" s="31"/>
      <c r="G2148" s="31"/>
      <c r="H2148" s="31"/>
      <c r="I2148" s="31"/>
      <c r="J2148" s="31"/>
      <c r="K2148" s="31"/>
      <c r="L2148" s="31"/>
      <c r="M2148" s="31"/>
      <c r="N2148" s="31"/>
      <c r="O2148" s="31"/>
      <c r="P2148" s="31"/>
      <c r="Q2148" s="31"/>
      <c r="R2148" s="31"/>
      <c r="S2148" s="31"/>
      <c r="T2148" s="31"/>
      <c r="U2148" s="31"/>
      <c r="V2148" s="31"/>
    </row>
    <row r="2149" spans="6:22" x14ac:dyDescent="0.25">
      <c r="F2149" s="31"/>
      <c r="G2149" s="31"/>
      <c r="H2149" s="31"/>
      <c r="I2149" s="31"/>
      <c r="J2149" s="31"/>
      <c r="K2149" s="31"/>
      <c r="L2149" s="31"/>
      <c r="M2149" s="31"/>
      <c r="N2149" s="31"/>
      <c r="O2149" s="31"/>
      <c r="P2149" s="31"/>
      <c r="Q2149" s="31"/>
      <c r="R2149" s="31"/>
      <c r="S2149" s="31"/>
      <c r="T2149" s="31"/>
      <c r="U2149" s="31"/>
      <c r="V2149" s="31"/>
    </row>
    <row r="2150" spans="6:22" x14ac:dyDescent="0.25">
      <c r="F2150" s="31"/>
      <c r="G2150" s="31"/>
      <c r="H2150" s="31"/>
      <c r="I2150" s="31"/>
      <c r="J2150" s="31"/>
      <c r="K2150" s="31"/>
      <c r="L2150" s="31"/>
      <c r="M2150" s="31"/>
      <c r="N2150" s="31"/>
      <c r="O2150" s="31"/>
      <c r="P2150" s="31"/>
      <c r="Q2150" s="31"/>
      <c r="R2150" s="31"/>
      <c r="S2150" s="31"/>
      <c r="T2150" s="31"/>
      <c r="U2150" s="31"/>
      <c r="V2150" s="31"/>
    </row>
    <row r="2151" spans="6:22" x14ac:dyDescent="0.25">
      <c r="F2151" s="31"/>
      <c r="G2151" s="31"/>
      <c r="H2151" s="31"/>
      <c r="I2151" s="31"/>
      <c r="J2151" s="31"/>
      <c r="K2151" s="31"/>
      <c r="L2151" s="31"/>
      <c r="M2151" s="31"/>
      <c r="N2151" s="31"/>
      <c r="O2151" s="31"/>
      <c r="P2151" s="31"/>
      <c r="Q2151" s="31"/>
      <c r="R2151" s="31"/>
      <c r="S2151" s="31"/>
      <c r="T2151" s="31"/>
      <c r="U2151" s="31"/>
      <c r="V2151" s="31"/>
    </row>
    <row r="2152" spans="6:22" x14ac:dyDescent="0.25">
      <c r="F2152" s="31"/>
      <c r="G2152" s="31"/>
      <c r="H2152" s="31"/>
      <c r="I2152" s="31"/>
      <c r="J2152" s="31"/>
      <c r="K2152" s="31"/>
      <c r="L2152" s="31"/>
      <c r="M2152" s="31"/>
      <c r="N2152" s="31"/>
      <c r="O2152" s="31"/>
      <c r="P2152" s="31"/>
      <c r="Q2152" s="31"/>
      <c r="R2152" s="31"/>
      <c r="S2152" s="31"/>
      <c r="T2152" s="31"/>
      <c r="U2152" s="31"/>
      <c r="V2152" s="31"/>
    </row>
    <row r="2153" spans="6:22" x14ac:dyDescent="0.25">
      <c r="F2153" s="31"/>
      <c r="G2153" s="31"/>
      <c r="H2153" s="31"/>
      <c r="I2153" s="31"/>
      <c r="J2153" s="31"/>
      <c r="K2153" s="31"/>
      <c r="L2153" s="31"/>
      <c r="M2153" s="31"/>
      <c r="N2153" s="31"/>
      <c r="O2153" s="31"/>
      <c r="P2153" s="31"/>
      <c r="Q2153" s="31"/>
      <c r="R2153" s="31"/>
      <c r="S2153" s="31"/>
      <c r="T2153" s="31"/>
      <c r="U2153" s="31"/>
      <c r="V2153" s="31"/>
    </row>
    <row r="2154" spans="6:22" x14ac:dyDescent="0.25">
      <c r="F2154" s="31"/>
      <c r="G2154" s="31"/>
      <c r="H2154" s="31"/>
      <c r="I2154" s="31"/>
      <c r="J2154" s="31"/>
      <c r="K2154" s="31"/>
      <c r="L2154" s="31"/>
      <c r="M2154" s="31"/>
      <c r="N2154" s="31"/>
      <c r="O2154" s="31"/>
      <c r="P2154" s="31"/>
      <c r="Q2154" s="31"/>
      <c r="R2154" s="31"/>
      <c r="S2154" s="31"/>
      <c r="T2154" s="31"/>
      <c r="U2154" s="31"/>
      <c r="V2154" s="31"/>
    </row>
    <row r="2155" spans="6:22" x14ac:dyDescent="0.25">
      <c r="F2155" s="31"/>
      <c r="G2155" s="31"/>
      <c r="H2155" s="31"/>
      <c r="I2155" s="31"/>
      <c r="J2155" s="31"/>
      <c r="K2155" s="31"/>
      <c r="L2155" s="31"/>
      <c r="M2155" s="31"/>
      <c r="N2155" s="31"/>
      <c r="O2155" s="31"/>
      <c r="P2155" s="31"/>
      <c r="Q2155" s="31"/>
      <c r="R2155" s="31"/>
      <c r="S2155" s="31"/>
      <c r="T2155" s="31"/>
      <c r="U2155" s="31"/>
      <c r="V2155" s="31"/>
    </row>
    <row r="2156" spans="6:22" x14ac:dyDescent="0.25">
      <c r="F2156" s="31"/>
      <c r="G2156" s="31"/>
      <c r="H2156" s="31"/>
      <c r="I2156" s="31"/>
      <c r="J2156" s="31"/>
      <c r="K2156" s="31"/>
      <c r="L2156" s="31"/>
      <c r="M2156" s="31"/>
      <c r="N2156" s="31"/>
      <c r="O2156" s="31"/>
      <c r="P2156" s="31"/>
      <c r="Q2156" s="31"/>
      <c r="R2156" s="31"/>
      <c r="S2156" s="31"/>
      <c r="T2156" s="31"/>
      <c r="U2156" s="31"/>
      <c r="V2156" s="31"/>
    </row>
    <row r="2157" spans="6:22" x14ac:dyDescent="0.25">
      <c r="F2157" s="31"/>
      <c r="G2157" s="31"/>
      <c r="H2157" s="31"/>
      <c r="I2157" s="31"/>
      <c r="J2157" s="31"/>
      <c r="K2157" s="31"/>
      <c r="L2157" s="31"/>
      <c r="M2157" s="31"/>
      <c r="N2157" s="31"/>
      <c r="O2157" s="31"/>
      <c r="P2157" s="31"/>
      <c r="Q2157" s="31"/>
      <c r="R2157" s="31"/>
      <c r="S2157" s="31"/>
      <c r="T2157" s="31"/>
      <c r="U2157" s="31"/>
      <c r="V2157" s="31"/>
    </row>
    <row r="2158" spans="6:22" x14ac:dyDescent="0.25">
      <c r="F2158" s="31"/>
      <c r="G2158" s="31"/>
      <c r="H2158" s="31"/>
      <c r="I2158" s="31"/>
      <c r="J2158" s="31"/>
      <c r="K2158" s="31"/>
      <c r="L2158" s="31"/>
      <c r="M2158" s="31"/>
      <c r="N2158" s="31"/>
      <c r="O2158" s="31"/>
      <c r="P2158" s="31"/>
      <c r="Q2158" s="31"/>
      <c r="R2158" s="31"/>
      <c r="S2158" s="31"/>
      <c r="T2158" s="31"/>
      <c r="U2158" s="31"/>
      <c r="V2158" s="31"/>
    </row>
    <row r="2159" spans="6:22" x14ac:dyDescent="0.25">
      <c r="F2159" s="31"/>
      <c r="G2159" s="31"/>
      <c r="H2159" s="31"/>
      <c r="I2159" s="31"/>
      <c r="J2159" s="31"/>
      <c r="K2159" s="31"/>
      <c r="L2159" s="31"/>
      <c r="M2159" s="31"/>
      <c r="N2159" s="31"/>
      <c r="O2159" s="31"/>
      <c r="P2159" s="31"/>
      <c r="Q2159" s="31"/>
      <c r="R2159" s="31"/>
      <c r="S2159" s="31"/>
      <c r="T2159" s="31"/>
      <c r="U2159" s="31"/>
      <c r="V2159" s="31"/>
    </row>
    <row r="2160" spans="6:22" x14ac:dyDescent="0.25">
      <c r="F2160" s="31"/>
      <c r="G2160" s="31"/>
      <c r="H2160" s="31"/>
      <c r="I2160" s="31"/>
      <c r="J2160" s="31"/>
      <c r="K2160" s="31"/>
      <c r="L2160" s="31"/>
      <c r="M2160" s="31"/>
      <c r="N2160" s="31"/>
      <c r="O2160" s="31"/>
      <c r="P2160" s="31"/>
      <c r="Q2160" s="31"/>
      <c r="R2160" s="31"/>
      <c r="S2160" s="31"/>
      <c r="T2160" s="31"/>
      <c r="U2160" s="31"/>
      <c r="V2160" s="31"/>
    </row>
    <row r="2161" spans="6:22" x14ac:dyDescent="0.25">
      <c r="F2161" s="31"/>
      <c r="G2161" s="31"/>
      <c r="H2161" s="31"/>
      <c r="I2161" s="31"/>
      <c r="J2161" s="31"/>
      <c r="K2161" s="31"/>
      <c r="L2161" s="31"/>
      <c r="M2161" s="31"/>
      <c r="N2161" s="31"/>
      <c r="O2161" s="31"/>
      <c r="P2161" s="31"/>
      <c r="Q2161" s="31"/>
      <c r="R2161" s="31"/>
      <c r="S2161" s="31"/>
      <c r="T2161" s="31"/>
      <c r="U2161" s="31"/>
      <c r="V2161" s="31"/>
    </row>
    <row r="2162" spans="6:22" x14ac:dyDescent="0.25">
      <c r="F2162" s="31"/>
      <c r="G2162" s="31"/>
      <c r="H2162" s="31"/>
      <c r="I2162" s="31"/>
      <c r="J2162" s="31"/>
      <c r="K2162" s="31"/>
      <c r="L2162" s="31"/>
      <c r="M2162" s="31"/>
      <c r="N2162" s="31"/>
      <c r="O2162" s="31"/>
      <c r="P2162" s="31"/>
      <c r="Q2162" s="31"/>
      <c r="R2162" s="31"/>
      <c r="S2162" s="31"/>
      <c r="T2162" s="31"/>
      <c r="U2162" s="31"/>
      <c r="V2162" s="31"/>
    </row>
    <row r="2163" spans="6:22" x14ac:dyDescent="0.25">
      <c r="F2163" s="31"/>
      <c r="G2163" s="31"/>
      <c r="H2163" s="31"/>
      <c r="I2163" s="31"/>
      <c r="J2163" s="31"/>
      <c r="K2163" s="31"/>
      <c r="L2163" s="31"/>
      <c r="M2163" s="31"/>
      <c r="N2163" s="31"/>
      <c r="O2163" s="31"/>
      <c r="P2163" s="31"/>
      <c r="Q2163" s="31"/>
      <c r="R2163" s="31"/>
      <c r="S2163" s="31"/>
      <c r="T2163" s="31"/>
      <c r="U2163" s="31"/>
      <c r="V2163" s="31"/>
    </row>
    <row r="2164" spans="6:22" x14ac:dyDescent="0.25">
      <c r="F2164" s="31"/>
      <c r="G2164" s="31"/>
      <c r="H2164" s="31"/>
      <c r="I2164" s="31"/>
      <c r="J2164" s="31"/>
      <c r="K2164" s="31"/>
      <c r="L2164" s="31"/>
      <c r="M2164" s="31"/>
      <c r="N2164" s="31"/>
      <c r="O2164" s="31"/>
      <c r="P2164" s="31"/>
      <c r="Q2164" s="31"/>
      <c r="R2164" s="31"/>
      <c r="S2164" s="31"/>
      <c r="T2164" s="31"/>
      <c r="U2164" s="31"/>
      <c r="V2164" s="31"/>
    </row>
    <row r="2165" spans="6:22" x14ac:dyDescent="0.25">
      <c r="F2165" s="31"/>
      <c r="G2165" s="31"/>
      <c r="H2165" s="31"/>
      <c r="I2165" s="31"/>
      <c r="J2165" s="31"/>
      <c r="K2165" s="31"/>
      <c r="L2165" s="31"/>
      <c r="M2165" s="31"/>
      <c r="N2165" s="31"/>
      <c r="O2165" s="31"/>
      <c r="P2165" s="31"/>
      <c r="Q2165" s="31"/>
      <c r="R2165" s="31"/>
      <c r="S2165" s="31"/>
      <c r="T2165" s="31"/>
      <c r="U2165" s="31"/>
      <c r="V2165" s="31"/>
    </row>
    <row r="2166" spans="6:22" x14ac:dyDescent="0.25">
      <c r="F2166" s="31"/>
      <c r="G2166" s="31"/>
      <c r="H2166" s="31"/>
      <c r="I2166" s="31"/>
      <c r="J2166" s="31"/>
      <c r="K2166" s="31"/>
      <c r="L2166" s="31"/>
      <c r="M2166" s="31"/>
      <c r="N2166" s="31"/>
      <c r="O2166" s="31"/>
      <c r="P2166" s="31"/>
      <c r="Q2166" s="31"/>
      <c r="R2166" s="31"/>
      <c r="S2166" s="31"/>
      <c r="T2166" s="31"/>
      <c r="U2166" s="31"/>
      <c r="V2166" s="31"/>
    </row>
    <row r="2167" spans="6:22" x14ac:dyDescent="0.25">
      <c r="F2167" s="31"/>
      <c r="G2167" s="31"/>
      <c r="H2167" s="31"/>
      <c r="I2167" s="31"/>
      <c r="J2167" s="31"/>
      <c r="K2167" s="31"/>
      <c r="L2167" s="31"/>
      <c r="M2167" s="31"/>
      <c r="N2167" s="31"/>
      <c r="O2167" s="31"/>
      <c r="P2167" s="31"/>
      <c r="Q2167" s="31"/>
      <c r="R2167" s="31"/>
      <c r="S2167" s="31"/>
      <c r="T2167" s="31"/>
      <c r="U2167" s="31"/>
      <c r="V2167" s="31"/>
    </row>
    <row r="2168" spans="6:22" x14ac:dyDescent="0.25">
      <c r="F2168" s="31"/>
      <c r="G2168" s="31"/>
      <c r="H2168" s="31"/>
      <c r="I2168" s="31"/>
      <c r="J2168" s="31"/>
      <c r="K2168" s="31"/>
      <c r="L2168" s="31"/>
      <c r="M2168" s="31"/>
      <c r="N2168" s="31"/>
      <c r="O2168" s="31"/>
      <c r="P2168" s="31"/>
      <c r="Q2168" s="31"/>
      <c r="R2168" s="31"/>
      <c r="S2168" s="31"/>
      <c r="T2168" s="31"/>
      <c r="U2168" s="31"/>
      <c r="V2168" s="31"/>
    </row>
    <row r="2169" spans="6:22" x14ac:dyDescent="0.25">
      <c r="F2169" s="31"/>
      <c r="G2169" s="31"/>
      <c r="H2169" s="31"/>
      <c r="I2169" s="31"/>
      <c r="J2169" s="31"/>
      <c r="K2169" s="31"/>
      <c r="L2169" s="31"/>
      <c r="M2169" s="31"/>
      <c r="N2169" s="31"/>
      <c r="O2169" s="31"/>
      <c r="P2169" s="31"/>
      <c r="Q2169" s="31"/>
      <c r="R2169" s="31"/>
      <c r="S2169" s="31"/>
      <c r="T2169" s="31"/>
      <c r="U2169" s="31"/>
      <c r="V2169" s="31"/>
    </row>
    <row r="2170" spans="6:22" x14ac:dyDescent="0.25">
      <c r="F2170" s="31"/>
      <c r="G2170" s="31"/>
      <c r="H2170" s="31"/>
      <c r="I2170" s="31"/>
      <c r="J2170" s="31"/>
      <c r="K2170" s="31"/>
      <c r="L2170" s="31"/>
      <c r="M2170" s="31"/>
      <c r="N2170" s="31"/>
      <c r="O2170" s="31"/>
      <c r="P2170" s="31"/>
      <c r="Q2170" s="31"/>
      <c r="R2170" s="31"/>
      <c r="S2170" s="31"/>
      <c r="T2170" s="31"/>
      <c r="U2170" s="31"/>
      <c r="V2170" s="31"/>
    </row>
    <row r="2171" spans="6:22" x14ac:dyDescent="0.25">
      <c r="F2171" s="31"/>
      <c r="G2171" s="31"/>
      <c r="H2171" s="31"/>
      <c r="I2171" s="31"/>
      <c r="J2171" s="31"/>
      <c r="K2171" s="31"/>
      <c r="L2171" s="31"/>
      <c r="M2171" s="31"/>
      <c r="N2171" s="31"/>
      <c r="O2171" s="31"/>
      <c r="P2171" s="31"/>
      <c r="Q2171" s="31"/>
      <c r="R2171" s="31"/>
      <c r="S2171" s="31"/>
      <c r="T2171" s="31"/>
      <c r="U2171" s="31"/>
      <c r="V2171" s="31"/>
    </row>
    <row r="2172" spans="6:22" x14ac:dyDescent="0.25">
      <c r="F2172" s="31"/>
      <c r="G2172" s="31"/>
      <c r="H2172" s="31"/>
      <c r="I2172" s="31"/>
      <c r="J2172" s="31"/>
      <c r="K2172" s="31"/>
      <c r="L2172" s="31"/>
      <c r="M2172" s="31"/>
      <c r="N2172" s="31"/>
      <c r="O2172" s="31"/>
      <c r="P2172" s="31"/>
      <c r="Q2172" s="31"/>
      <c r="R2172" s="31"/>
      <c r="S2172" s="31"/>
      <c r="T2172" s="31"/>
      <c r="U2172" s="31"/>
      <c r="V2172" s="31"/>
    </row>
    <row r="2173" spans="6:22" x14ac:dyDescent="0.25">
      <c r="F2173" s="31"/>
      <c r="G2173" s="31"/>
      <c r="H2173" s="31"/>
      <c r="I2173" s="31"/>
      <c r="J2173" s="31"/>
      <c r="K2173" s="31"/>
      <c r="L2173" s="31"/>
      <c r="M2173" s="31"/>
      <c r="N2173" s="31"/>
      <c r="O2173" s="31"/>
      <c r="P2173" s="31"/>
      <c r="Q2173" s="31"/>
      <c r="R2173" s="31"/>
      <c r="S2173" s="31"/>
      <c r="T2173" s="31"/>
      <c r="U2173" s="31"/>
      <c r="V2173" s="31"/>
    </row>
    <row r="2174" spans="6:22" x14ac:dyDescent="0.25">
      <c r="F2174" s="31"/>
      <c r="G2174" s="31"/>
      <c r="H2174" s="31"/>
      <c r="I2174" s="31"/>
      <c r="J2174" s="31"/>
      <c r="K2174" s="31"/>
      <c r="L2174" s="31"/>
      <c r="M2174" s="31"/>
      <c r="N2174" s="31"/>
      <c r="O2174" s="31"/>
      <c r="P2174" s="31"/>
      <c r="Q2174" s="31"/>
      <c r="R2174" s="31"/>
      <c r="S2174" s="31"/>
      <c r="T2174" s="31"/>
      <c r="U2174" s="31"/>
      <c r="V2174" s="31"/>
    </row>
    <row r="2175" spans="6:22" x14ac:dyDescent="0.25">
      <c r="F2175" s="31"/>
      <c r="G2175" s="31"/>
      <c r="H2175" s="31"/>
      <c r="I2175" s="31"/>
      <c r="J2175" s="31"/>
      <c r="K2175" s="31"/>
      <c r="L2175" s="31"/>
      <c r="M2175" s="31"/>
      <c r="N2175" s="31"/>
      <c r="O2175" s="31"/>
      <c r="P2175" s="31"/>
      <c r="Q2175" s="31"/>
      <c r="R2175" s="31"/>
      <c r="S2175" s="31"/>
      <c r="T2175" s="31"/>
      <c r="U2175" s="31"/>
      <c r="V2175" s="31"/>
    </row>
    <row r="2176" spans="6:22" x14ac:dyDescent="0.25">
      <c r="F2176" s="31"/>
      <c r="G2176" s="31"/>
      <c r="H2176" s="31"/>
      <c r="I2176" s="31"/>
      <c r="J2176" s="31"/>
      <c r="K2176" s="31"/>
      <c r="L2176" s="31"/>
      <c r="M2176" s="31"/>
      <c r="N2176" s="31"/>
      <c r="O2176" s="31"/>
      <c r="P2176" s="31"/>
      <c r="Q2176" s="31"/>
      <c r="R2176" s="31"/>
      <c r="S2176" s="31"/>
      <c r="T2176" s="31"/>
      <c r="U2176" s="31"/>
      <c r="V2176" s="31"/>
    </row>
    <row r="2177" spans="6:22" x14ac:dyDescent="0.25">
      <c r="F2177" s="31"/>
      <c r="G2177" s="31"/>
      <c r="H2177" s="31"/>
      <c r="I2177" s="31"/>
      <c r="J2177" s="31"/>
      <c r="K2177" s="31"/>
      <c r="L2177" s="31"/>
      <c r="M2177" s="31"/>
      <c r="N2177" s="31"/>
      <c r="O2177" s="31"/>
      <c r="P2177" s="31"/>
      <c r="Q2177" s="31"/>
      <c r="R2177" s="31"/>
      <c r="S2177" s="31"/>
      <c r="T2177" s="31"/>
      <c r="U2177" s="31"/>
      <c r="V2177" s="31"/>
    </row>
    <row r="2178" spans="6:22" x14ac:dyDescent="0.25">
      <c r="F2178" s="31"/>
      <c r="G2178" s="31"/>
      <c r="H2178" s="31"/>
      <c r="I2178" s="31"/>
      <c r="J2178" s="31"/>
      <c r="K2178" s="31"/>
      <c r="L2178" s="31"/>
      <c r="M2178" s="31"/>
      <c r="N2178" s="31"/>
      <c r="O2178" s="31"/>
      <c r="P2178" s="31"/>
      <c r="Q2178" s="31"/>
      <c r="R2178" s="31"/>
      <c r="S2178" s="31"/>
      <c r="T2178" s="31"/>
      <c r="U2178" s="31"/>
      <c r="V2178" s="31"/>
    </row>
    <row r="2179" spans="6:22" x14ac:dyDescent="0.25">
      <c r="F2179" s="31"/>
      <c r="G2179" s="31"/>
      <c r="H2179" s="31"/>
      <c r="I2179" s="31"/>
      <c r="J2179" s="31"/>
      <c r="K2179" s="31"/>
      <c r="L2179" s="31"/>
      <c r="M2179" s="31"/>
      <c r="N2179" s="31"/>
      <c r="O2179" s="31"/>
      <c r="P2179" s="31"/>
      <c r="Q2179" s="31"/>
      <c r="R2179" s="31"/>
      <c r="S2179" s="31"/>
      <c r="T2179" s="31"/>
      <c r="U2179" s="31"/>
      <c r="V2179" s="31"/>
    </row>
    <row r="2180" spans="6:22" x14ac:dyDescent="0.25">
      <c r="F2180" s="31"/>
      <c r="G2180" s="31"/>
      <c r="H2180" s="31"/>
      <c r="I2180" s="31"/>
      <c r="J2180" s="31"/>
      <c r="K2180" s="31"/>
      <c r="L2180" s="31"/>
      <c r="M2180" s="31"/>
      <c r="N2180" s="31"/>
      <c r="O2180" s="31"/>
      <c r="P2180" s="31"/>
      <c r="Q2180" s="31"/>
      <c r="R2180" s="31"/>
      <c r="S2180" s="31"/>
      <c r="T2180" s="31"/>
      <c r="U2180" s="31"/>
      <c r="V2180" s="31"/>
    </row>
    <row r="2181" spans="6:22" x14ac:dyDescent="0.25">
      <c r="F2181" s="31"/>
      <c r="G2181" s="31"/>
      <c r="H2181" s="31"/>
      <c r="I2181" s="31"/>
      <c r="J2181" s="31"/>
      <c r="K2181" s="31"/>
      <c r="L2181" s="31"/>
      <c r="M2181" s="31"/>
      <c r="N2181" s="31"/>
      <c r="O2181" s="31"/>
      <c r="P2181" s="31"/>
      <c r="Q2181" s="31"/>
      <c r="R2181" s="31"/>
      <c r="S2181" s="31"/>
      <c r="T2181" s="31"/>
      <c r="U2181" s="31"/>
      <c r="V2181" s="31"/>
    </row>
    <row r="2182" spans="6:22" x14ac:dyDescent="0.25">
      <c r="F2182" s="31"/>
      <c r="G2182" s="31"/>
      <c r="H2182" s="31"/>
      <c r="I2182" s="31"/>
      <c r="J2182" s="31"/>
      <c r="K2182" s="31"/>
      <c r="L2182" s="31"/>
      <c r="M2182" s="31"/>
      <c r="N2182" s="31"/>
      <c r="O2182" s="31"/>
      <c r="P2182" s="31"/>
      <c r="Q2182" s="31"/>
      <c r="R2182" s="31"/>
      <c r="S2182" s="31"/>
      <c r="T2182" s="31"/>
      <c r="U2182" s="31"/>
      <c r="V2182" s="31"/>
    </row>
    <row r="2183" spans="6:22" x14ac:dyDescent="0.25">
      <c r="F2183" s="31"/>
      <c r="G2183" s="31"/>
      <c r="H2183" s="31"/>
      <c r="I2183" s="31"/>
      <c r="J2183" s="31"/>
      <c r="K2183" s="31"/>
      <c r="L2183" s="31"/>
      <c r="M2183" s="31"/>
      <c r="N2183" s="31"/>
      <c r="O2183" s="31"/>
      <c r="P2183" s="31"/>
      <c r="Q2183" s="31"/>
      <c r="R2183" s="31"/>
      <c r="S2183" s="31"/>
      <c r="T2183" s="31"/>
      <c r="U2183" s="31"/>
      <c r="V2183" s="31"/>
    </row>
    <row r="2184" spans="6:22" x14ac:dyDescent="0.25">
      <c r="F2184" s="31"/>
      <c r="G2184" s="31"/>
      <c r="H2184" s="31"/>
      <c r="I2184" s="31"/>
      <c r="J2184" s="31"/>
      <c r="K2184" s="31"/>
      <c r="L2184" s="31"/>
      <c r="M2184" s="31"/>
      <c r="N2184" s="31"/>
      <c r="O2184" s="31"/>
      <c r="P2184" s="31"/>
      <c r="Q2184" s="31"/>
      <c r="R2184" s="31"/>
      <c r="S2184" s="31"/>
      <c r="T2184" s="31"/>
      <c r="U2184" s="31"/>
      <c r="V2184" s="31"/>
    </row>
    <row r="2185" spans="6:22" x14ac:dyDescent="0.25">
      <c r="F2185" s="31"/>
      <c r="G2185" s="31"/>
      <c r="H2185" s="31"/>
      <c r="I2185" s="31"/>
      <c r="J2185" s="31"/>
      <c r="K2185" s="31"/>
      <c r="L2185" s="31"/>
      <c r="M2185" s="31"/>
      <c r="N2185" s="31"/>
      <c r="O2185" s="31"/>
      <c r="P2185" s="31"/>
      <c r="Q2185" s="31"/>
      <c r="R2185" s="31"/>
      <c r="S2185" s="31"/>
      <c r="T2185" s="31"/>
      <c r="U2185" s="31"/>
      <c r="V2185" s="31"/>
    </row>
    <row r="2186" spans="6:22" x14ac:dyDescent="0.25">
      <c r="F2186" s="31"/>
      <c r="G2186" s="31"/>
      <c r="H2186" s="31"/>
      <c r="I2186" s="31"/>
      <c r="J2186" s="31"/>
      <c r="K2186" s="31"/>
      <c r="L2186" s="31"/>
      <c r="M2186" s="31"/>
      <c r="N2186" s="31"/>
      <c r="O2186" s="31"/>
      <c r="P2186" s="31"/>
      <c r="Q2186" s="31"/>
      <c r="R2186" s="31"/>
      <c r="S2186" s="31"/>
      <c r="T2186" s="31"/>
      <c r="U2186" s="31"/>
      <c r="V2186" s="31"/>
    </row>
    <row r="2187" spans="6:22" x14ac:dyDescent="0.25">
      <c r="F2187" s="31"/>
      <c r="G2187" s="31"/>
      <c r="H2187" s="31"/>
      <c r="I2187" s="31"/>
      <c r="J2187" s="31"/>
      <c r="K2187" s="31"/>
      <c r="L2187" s="31"/>
      <c r="M2187" s="31"/>
      <c r="N2187" s="31"/>
      <c r="O2187" s="31"/>
      <c r="P2187" s="31"/>
      <c r="Q2187" s="31"/>
      <c r="R2187" s="31"/>
      <c r="S2187" s="31"/>
      <c r="T2187" s="31"/>
      <c r="U2187" s="31"/>
      <c r="V2187" s="31"/>
    </row>
    <row r="2188" spans="6:22" x14ac:dyDescent="0.25">
      <c r="F2188" s="31"/>
      <c r="G2188" s="31"/>
      <c r="H2188" s="31"/>
      <c r="I2188" s="31"/>
      <c r="J2188" s="31"/>
      <c r="K2188" s="31"/>
      <c r="L2188" s="31"/>
      <c r="M2188" s="31"/>
      <c r="N2188" s="31"/>
      <c r="O2188" s="31"/>
      <c r="P2188" s="31"/>
      <c r="Q2188" s="31"/>
      <c r="R2188" s="31"/>
      <c r="S2188" s="31"/>
      <c r="T2188" s="31"/>
      <c r="U2188" s="31"/>
      <c r="V2188" s="31"/>
    </row>
    <row r="2189" spans="6:22" x14ac:dyDescent="0.25">
      <c r="F2189" s="31"/>
      <c r="G2189" s="31"/>
      <c r="H2189" s="31"/>
      <c r="I2189" s="31"/>
      <c r="J2189" s="31"/>
      <c r="K2189" s="31"/>
      <c r="L2189" s="31"/>
      <c r="M2189" s="31"/>
      <c r="N2189" s="31"/>
      <c r="O2189" s="31"/>
      <c r="P2189" s="31"/>
      <c r="Q2189" s="31"/>
      <c r="R2189" s="31"/>
      <c r="S2189" s="31"/>
      <c r="T2189" s="31"/>
      <c r="U2189" s="31"/>
      <c r="V2189" s="31"/>
    </row>
    <row r="2190" spans="6:22" x14ac:dyDescent="0.25">
      <c r="F2190" s="31"/>
      <c r="G2190" s="31"/>
      <c r="H2190" s="31"/>
      <c r="I2190" s="31"/>
      <c r="J2190" s="31"/>
      <c r="K2190" s="31"/>
      <c r="L2190" s="31"/>
      <c r="M2190" s="31"/>
      <c r="N2190" s="31"/>
      <c r="O2190" s="31"/>
      <c r="P2190" s="31"/>
      <c r="Q2190" s="31"/>
      <c r="R2190" s="31"/>
      <c r="S2190" s="31"/>
      <c r="T2190" s="31"/>
      <c r="U2190" s="31"/>
      <c r="V2190" s="31"/>
    </row>
    <row r="2191" spans="6:22" x14ac:dyDescent="0.25">
      <c r="F2191" s="31"/>
      <c r="G2191" s="31"/>
      <c r="H2191" s="31"/>
      <c r="I2191" s="31"/>
      <c r="J2191" s="31"/>
      <c r="K2191" s="31"/>
      <c r="L2191" s="31"/>
      <c r="M2191" s="31"/>
      <c r="N2191" s="31"/>
      <c r="O2191" s="31"/>
      <c r="P2191" s="31"/>
      <c r="Q2191" s="31"/>
      <c r="R2191" s="31"/>
      <c r="S2191" s="31"/>
      <c r="T2191" s="31"/>
      <c r="U2191" s="31"/>
      <c r="V2191" s="31"/>
    </row>
    <row r="2192" spans="6:22" x14ac:dyDescent="0.25">
      <c r="F2192" s="31"/>
      <c r="G2192" s="31"/>
      <c r="H2192" s="31"/>
      <c r="I2192" s="31"/>
      <c r="J2192" s="31"/>
      <c r="K2192" s="31"/>
      <c r="L2192" s="31"/>
      <c r="M2192" s="31"/>
      <c r="N2192" s="31"/>
      <c r="O2192" s="31"/>
      <c r="P2192" s="31"/>
      <c r="Q2192" s="31"/>
      <c r="R2192" s="31"/>
      <c r="S2192" s="31"/>
      <c r="T2192" s="31"/>
      <c r="U2192" s="31"/>
      <c r="V2192" s="31"/>
    </row>
    <row r="2193" spans="6:22" x14ac:dyDescent="0.25">
      <c r="F2193" s="31"/>
      <c r="G2193" s="31"/>
      <c r="H2193" s="31"/>
      <c r="I2193" s="31"/>
      <c r="J2193" s="31"/>
      <c r="K2193" s="31"/>
      <c r="L2193" s="31"/>
      <c r="M2193" s="31"/>
      <c r="N2193" s="31"/>
      <c r="O2193" s="31"/>
      <c r="P2193" s="31"/>
      <c r="Q2193" s="31"/>
      <c r="R2193" s="31"/>
      <c r="S2193" s="31"/>
      <c r="T2193" s="31"/>
      <c r="U2193" s="31"/>
      <c r="V2193" s="31"/>
    </row>
    <row r="2194" spans="6:22" x14ac:dyDescent="0.25">
      <c r="F2194" s="31"/>
      <c r="G2194" s="31"/>
      <c r="H2194" s="31"/>
      <c r="I2194" s="31"/>
      <c r="J2194" s="31"/>
      <c r="K2194" s="31"/>
      <c r="L2194" s="31"/>
      <c r="M2194" s="31"/>
      <c r="N2194" s="31"/>
      <c r="O2194" s="31"/>
      <c r="P2194" s="31"/>
      <c r="Q2194" s="31"/>
      <c r="R2194" s="31"/>
      <c r="S2194" s="31"/>
      <c r="T2194" s="31"/>
      <c r="U2194" s="31"/>
      <c r="V2194" s="31"/>
    </row>
    <row r="2195" spans="6:22" x14ac:dyDescent="0.25">
      <c r="F2195" s="31"/>
      <c r="G2195" s="31"/>
      <c r="H2195" s="31"/>
      <c r="I2195" s="31"/>
      <c r="J2195" s="31"/>
      <c r="K2195" s="31"/>
      <c r="L2195" s="31"/>
      <c r="M2195" s="31"/>
      <c r="N2195" s="31"/>
      <c r="O2195" s="31"/>
      <c r="P2195" s="31"/>
      <c r="Q2195" s="31"/>
      <c r="R2195" s="31"/>
      <c r="S2195" s="31"/>
      <c r="T2195" s="31"/>
      <c r="U2195" s="31"/>
      <c r="V2195" s="31"/>
    </row>
    <row r="2196" spans="6:22" x14ac:dyDescent="0.25">
      <c r="F2196" s="31"/>
      <c r="G2196" s="31"/>
      <c r="H2196" s="31"/>
      <c r="I2196" s="31"/>
      <c r="J2196" s="31"/>
      <c r="K2196" s="31"/>
      <c r="L2196" s="31"/>
      <c r="M2196" s="31"/>
      <c r="N2196" s="31"/>
      <c r="O2196" s="31"/>
      <c r="P2196" s="31"/>
      <c r="Q2196" s="31"/>
      <c r="R2196" s="31"/>
      <c r="S2196" s="31"/>
      <c r="T2196" s="31"/>
      <c r="U2196" s="31"/>
      <c r="V2196" s="31"/>
    </row>
    <row r="2197" spans="6:22" x14ac:dyDescent="0.25">
      <c r="F2197" s="31"/>
      <c r="G2197" s="31"/>
      <c r="H2197" s="31"/>
      <c r="I2197" s="31"/>
      <c r="J2197" s="31"/>
      <c r="K2197" s="31"/>
      <c r="L2197" s="31"/>
      <c r="M2197" s="31"/>
      <c r="N2197" s="31"/>
      <c r="O2197" s="31"/>
      <c r="P2197" s="31"/>
      <c r="Q2197" s="31"/>
      <c r="R2197" s="31"/>
      <c r="S2197" s="31"/>
      <c r="T2197" s="31"/>
      <c r="U2197" s="31"/>
      <c r="V2197" s="31"/>
    </row>
    <row r="2198" spans="6:22" x14ac:dyDescent="0.25">
      <c r="F2198" s="31"/>
      <c r="G2198" s="31"/>
      <c r="H2198" s="31"/>
      <c r="I2198" s="31"/>
      <c r="J2198" s="31"/>
      <c r="K2198" s="31"/>
      <c r="L2198" s="31"/>
      <c r="M2198" s="31"/>
      <c r="N2198" s="31"/>
      <c r="O2198" s="31"/>
      <c r="P2198" s="31"/>
      <c r="Q2198" s="31"/>
      <c r="R2198" s="31"/>
      <c r="S2198" s="31"/>
      <c r="T2198" s="31"/>
      <c r="U2198" s="31"/>
      <c r="V2198" s="31"/>
    </row>
    <row r="2199" spans="6:22" x14ac:dyDescent="0.25">
      <c r="F2199" s="31"/>
      <c r="G2199" s="31"/>
      <c r="H2199" s="31"/>
      <c r="I2199" s="31"/>
      <c r="J2199" s="31"/>
      <c r="K2199" s="31"/>
      <c r="L2199" s="31"/>
      <c r="M2199" s="31"/>
      <c r="N2199" s="31"/>
      <c r="O2199" s="31"/>
      <c r="P2199" s="31"/>
      <c r="Q2199" s="31"/>
      <c r="R2199" s="31"/>
      <c r="S2199" s="31"/>
      <c r="T2199" s="31"/>
      <c r="U2199" s="31"/>
      <c r="V2199" s="31"/>
    </row>
    <row r="2200" spans="6:22" x14ac:dyDescent="0.25">
      <c r="F2200" s="31"/>
      <c r="G2200" s="31"/>
      <c r="H2200" s="31"/>
      <c r="I2200" s="31"/>
      <c r="J2200" s="31"/>
      <c r="K2200" s="31"/>
      <c r="L2200" s="31"/>
      <c r="M2200" s="31"/>
      <c r="N2200" s="31"/>
      <c r="O2200" s="31"/>
      <c r="P2200" s="31"/>
      <c r="Q2200" s="31"/>
      <c r="R2200" s="31"/>
      <c r="S2200" s="31"/>
      <c r="T2200" s="31"/>
      <c r="U2200" s="31"/>
      <c r="V2200" s="31"/>
    </row>
    <row r="2201" spans="6:22" x14ac:dyDescent="0.25">
      <c r="F2201" s="31"/>
      <c r="G2201" s="31"/>
      <c r="H2201" s="31"/>
      <c r="I2201" s="31"/>
      <c r="J2201" s="31"/>
      <c r="K2201" s="31"/>
      <c r="L2201" s="31"/>
      <c r="M2201" s="31"/>
      <c r="N2201" s="31"/>
      <c r="O2201" s="31"/>
      <c r="P2201" s="31"/>
      <c r="Q2201" s="31"/>
      <c r="R2201" s="31"/>
      <c r="S2201" s="31"/>
      <c r="T2201" s="31"/>
      <c r="U2201" s="31"/>
      <c r="V2201" s="31"/>
    </row>
    <row r="2202" spans="6:22" x14ac:dyDescent="0.25">
      <c r="F2202" s="31"/>
      <c r="G2202" s="31"/>
      <c r="H2202" s="31"/>
      <c r="I2202" s="31"/>
      <c r="J2202" s="31"/>
      <c r="K2202" s="31"/>
      <c r="L2202" s="31"/>
      <c r="M2202" s="31"/>
      <c r="N2202" s="31"/>
      <c r="O2202" s="31"/>
      <c r="P2202" s="31"/>
      <c r="Q2202" s="31"/>
      <c r="R2202" s="31"/>
      <c r="S2202" s="31"/>
      <c r="T2202" s="31"/>
      <c r="U2202" s="31"/>
      <c r="V2202" s="31"/>
    </row>
    <row r="2203" spans="6:22" x14ac:dyDescent="0.25">
      <c r="F2203" s="31"/>
      <c r="G2203" s="31"/>
      <c r="H2203" s="31"/>
      <c r="I2203" s="31"/>
      <c r="J2203" s="31"/>
      <c r="K2203" s="31"/>
      <c r="L2203" s="31"/>
      <c r="M2203" s="31"/>
      <c r="N2203" s="31"/>
      <c r="O2203" s="31"/>
      <c r="P2203" s="31"/>
      <c r="Q2203" s="31"/>
      <c r="R2203" s="31"/>
      <c r="S2203" s="31"/>
      <c r="T2203" s="31"/>
      <c r="U2203" s="31"/>
      <c r="V2203" s="31"/>
    </row>
    <row r="2204" spans="6:22" x14ac:dyDescent="0.25">
      <c r="F2204" s="31"/>
      <c r="G2204" s="31"/>
      <c r="H2204" s="31"/>
      <c r="I2204" s="31"/>
      <c r="J2204" s="31"/>
      <c r="K2204" s="31"/>
      <c r="L2204" s="31"/>
      <c r="M2204" s="31"/>
      <c r="N2204" s="31"/>
      <c r="O2204" s="31"/>
      <c r="P2204" s="31"/>
      <c r="Q2204" s="31"/>
      <c r="R2204" s="31"/>
      <c r="S2204" s="31"/>
      <c r="T2204" s="31"/>
      <c r="U2204" s="31"/>
      <c r="V2204" s="31"/>
    </row>
    <row r="2205" spans="6:22" x14ac:dyDescent="0.25">
      <c r="F2205" s="31"/>
      <c r="G2205" s="31"/>
      <c r="H2205" s="31"/>
      <c r="I2205" s="31"/>
      <c r="J2205" s="31"/>
      <c r="K2205" s="31"/>
      <c r="L2205" s="31"/>
      <c r="M2205" s="31"/>
      <c r="N2205" s="31"/>
      <c r="O2205" s="31"/>
      <c r="P2205" s="31"/>
      <c r="Q2205" s="31"/>
      <c r="R2205" s="31"/>
      <c r="S2205" s="31"/>
      <c r="T2205" s="31"/>
      <c r="U2205" s="31"/>
      <c r="V2205" s="31"/>
    </row>
    <row r="2206" spans="6:22" x14ac:dyDescent="0.25">
      <c r="F2206" s="31"/>
      <c r="G2206" s="31"/>
      <c r="H2206" s="31"/>
      <c r="I2206" s="31"/>
      <c r="J2206" s="31"/>
      <c r="K2206" s="31"/>
      <c r="L2206" s="31"/>
      <c r="M2206" s="31"/>
      <c r="N2206" s="31"/>
      <c r="O2206" s="31"/>
      <c r="P2206" s="31"/>
      <c r="Q2206" s="31"/>
      <c r="R2206" s="31"/>
      <c r="S2206" s="31"/>
      <c r="T2206" s="31"/>
      <c r="U2206" s="31"/>
      <c r="V2206" s="31"/>
    </row>
    <row r="2207" spans="6:22" x14ac:dyDescent="0.25">
      <c r="F2207" s="31"/>
      <c r="G2207" s="31"/>
      <c r="H2207" s="31"/>
      <c r="I2207" s="31"/>
      <c r="J2207" s="31"/>
      <c r="K2207" s="31"/>
      <c r="L2207" s="31"/>
      <c r="M2207" s="31"/>
      <c r="N2207" s="31"/>
      <c r="O2207" s="31"/>
      <c r="P2207" s="31"/>
      <c r="Q2207" s="31"/>
      <c r="R2207" s="31"/>
      <c r="S2207" s="31"/>
      <c r="T2207" s="31"/>
      <c r="U2207" s="31"/>
      <c r="V2207" s="31"/>
    </row>
    <row r="2208" spans="6:22" x14ac:dyDescent="0.25">
      <c r="F2208" s="31"/>
      <c r="G2208" s="31"/>
      <c r="H2208" s="31"/>
      <c r="I2208" s="31"/>
      <c r="J2208" s="31"/>
      <c r="K2208" s="31"/>
      <c r="L2208" s="31"/>
      <c r="M2208" s="31"/>
      <c r="N2208" s="31"/>
      <c r="O2208" s="31"/>
      <c r="P2208" s="31"/>
      <c r="Q2208" s="31"/>
      <c r="R2208" s="31"/>
      <c r="S2208" s="31"/>
      <c r="T2208" s="31"/>
      <c r="U2208" s="31"/>
      <c r="V2208" s="31"/>
    </row>
    <row r="2209" spans="6:22" x14ac:dyDescent="0.25">
      <c r="F2209" s="31"/>
      <c r="G2209" s="31"/>
      <c r="H2209" s="31"/>
      <c r="I2209" s="31"/>
      <c r="J2209" s="31"/>
      <c r="K2209" s="31"/>
      <c r="L2209" s="31"/>
      <c r="M2209" s="31"/>
      <c r="N2209" s="31"/>
      <c r="O2209" s="31"/>
      <c r="P2209" s="31"/>
      <c r="Q2209" s="31"/>
      <c r="R2209" s="31"/>
      <c r="S2209" s="31"/>
      <c r="T2209" s="31"/>
      <c r="U2209" s="31"/>
      <c r="V2209" s="31"/>
    </row>
    <row r="2210" spans="6:22" x14ac:dyDescent="0.25">
      <c r="F2210" s="31"/>
      <c r="G2210" s="31"/>
      <c r="H2210" s="31"/>
      <c r="I2210" s="31"/>
      <c r="J2210" s="31"/>
      <c r="K2210" s="31"/>
      <c r="L2210" s="31"/>
      <c r="M2210" s="31"/>
      <c r="N2210" s="31"/>
      <c r="O2210" s="31"/>
      <c r="P2210" s="31"/>
      <c r="Q2210" s="31"/>
      <c r="R2210" s="31"/>
      <c r="S2210" s="31"/>
      <c r="T2210" s="31"/>
      <c r="U2210" s="31"/>
      <c r="V2210" s="31"/>
    </row>
    <row r="2211" spans="6:22" x14ac:dyDescent="0.25">
      <c r="F2211" s="31"/>
      <c r="G2211" s="31"/>
      <c r="H2211" s="31"/>
      <c r="I2211" s="31"/>
      <c r="J2211" s="31"/>
      <c r="K2211" s="31"/>
      <c r="L2211" s="31"/>
      <c r="M2211" s="31"/>
      <c r="N2211" s="31"/>
      <c r="O2211" s="31"/>
      <c r="P2211" s="31"/>
      <c r="Q2211" s="31"/>
      <c r="R2211" s="31"/>
      <c r="S2211" s="31"/>
      <c r="T2211" s="31"/>
      <c r="U2211" s="31"/>
      <c r="V2211" s="31"/>
    </row>
    <row r="2212" spans="6:22" x14ac:dyDescent="0.25">
      <c r="F2212" s="31"/>
      <c r="G2212" s="31"/>
      <c r="H2212" s="31"/>
      <c r="I2212" s="31"/>
      <c r="J2212" s="31"/>
      <c r="K2212" s="31"/>
      <c r="L2212" s="31"/>
      <c r="M2212" s="31"/>
      <c r="N2212" s="31"/>
      <c r="O2212" s="31"/>
      <c r="P2212" s="31"/>
      <c r="Q2212" s="31"/>
      <c r="R2212" s="31"/>
      <c r="S2212" s="31"/>
      <c r="T2212" s="31"/>
      <c r="U2212" s="31"/>
      <c r="V2212" s="31"/>
    </row>
    <row r="2213" spans="6:22" x14ac:dyDescent="0.25">
      <c r="F2213" s="31"/>
      <c r="G2213" s="31"/>
      <c r="H2213" s="31"/>
      <c r="I2213" s="31"/>
      <c r="J2213" s="31"/>
      <c r="K2213" s="31"/>
      <c r="L2213" s="31"/>
      <c r="M2213" s="31"/>
      <c r="N2213" s="31"/>
      <c r="O2213" s="31"/>
      <c r="P2213" s="31"/>
      <c r="Q2213" s="31"/>
      <c r="R2213" s="31"/>
      <c r="S2213" s="31"/>
      <c r="T2213" s="31"/>
      <c r="U2213" s="31"/>
      <c r="V2213" s="31"/>
    </row>
    <row r="2214" spans="6:22" x14ac:dyDescent="0.25">
      <c r="F2214" s="31"/>
      <c r="G2214" s="31"/>
      <c r="H2214" s="31"/>
      <c r="I2214" s="31"/>
      <c r="J2214" s="31"/>
      <c r="K2214" s="31"/>
      <c r="L2214" s="31"/>
      <c r="M2214" s="31"/>
      <c r="N2214" s="31"/>
      <c r="O2214" s="31"/>
      <c r="P2214" s="31"/>
      <c r="Q2214" s="31"/>
      <c r="R2214" s="31"/>
      <c r="S2214" s="31"/>
      <c r="T2214" s="31"/>
      <c r="U2214" s="31"/>
      <c r="V2214" s="31"/>
    </row>
    <row r="2215" spans="6:22" x14ac:dyDescent="0.25">
      <c r="F2215" s="31"/>
      <c r="G2215" s="31"/>
      <c r="H2215" s="31"/>
      <c r="I2215" s="31"/>
      <c r="J2215" s="31"/>
      <c r="K2215" s="31"/>
      <c r="L2215" s="31"/>
      <c r="M2215" s="31"/>
      <c r="N2215" s="31"/>
      <c r="O2215" s="31"/>
      <c r="P2215" s="31"/>
      <c r="Q2215" s="31"/>
      <c r="R2215" s="31"/>
      <c r="S2215" s="31"/>
      <c r="T2215" s="31"/>
      <c r="U2215" s="31"/>
      <c r="V2215" s="31"/>
    </row>
    <row r="2216" spans="6:22" x14ac:dyDescent="0.25">
      <c r="F2216" s="31"/>
      <c r="G2216" s="31"/>
      <c r="H2216" s="31"/>
      <c r="I2216" s="31"/>
      <c r="J2216" s="31"/>
      <c r="K2216" s="31"/>
      <c r="L2216" s="31"/>
      <c r="M2216" s="31"/>
      <c r="N2216" s="31"/>
      <c r="O2216" s="31"/>
      <c r="P2216" s="31"/>
      <c r="Q2216" s="31"/>
      <c r="R2216" s="31"/>
      <c r="S2216" s="31"/>
      <c r="T2216" s="31"/>
      <c r="U2216" s="31"/>
      <c r="V2216" s="31"/>
    </row>
    <row r="2217" spans="6:22" x14ac:dyDescent="0.25">
      <c r="F2217" s="31"/>
      <c r="G2217" s="31"/>
      <c r="H2217" s="31"/>
      <c r="I2217" s="31"/>
      <c r="J2217" s="31"/>
      <c r="K2217" s="31"/>
      <c r="L2217" s="31"/>
      <c r="M2217" s="31"/>
      <c r="N2217" s="31"/>
      <c r="O2217" s="31"/>
      <c r="P2217" s="31"/>
      <c r="Q2217" s="31"/>
      <c r="R2217" s="31"/>
      <c r="S2217" s="31"/>
      <c r="T2217" s="31"/>
      <c r="U2217" s="31"/>
      <c r="V2217" s="31"/>
    </row>
    <row r="2218" spans="6:22" x14ac:dyDescent="0.25">
      <c r="F2218" s="31"/>
      <c r="G2218" s="31"/>
      <c r="H2218" s="31"/>
      <c r="I2218" s="31"/>
      <c r="J2218" s="31"/>
      <c r="K2218" s="31"/>
      <c r="L2218" s="31"/>
      <c r="M2218" s="31"/>
      <c r="N2218" s="31"/>
      <c r="O2218" s="31"/>
      <c r="P2218" s="31"/>
      <c r="Q2218" s="31"/>
      <c r="R2218" s="31"/>
      <c r="S2218" s="31"/>
      <c r="T2218" s="31"/>
      <c r="U2218" s="31"/>
      <c r="V2218" s="31"/>
    </row>
    <row r="2219" spans="6:22" x14ac:dyDescent="0.25">
      <c r="F2219" s="31"/>
      <c r="G2219" s="31"/>
      <c r="H2219" s="31"/>
      <c r="I2219" s="31"/>
      <c r="J2219" s="31"/>
      <c r="K2219" s="31"/>
      <c r="L2219" s="31"/>
      <c r="M2219" s="31"/>
      <c r="N2219" s="31"/>
      <c r="O2219" s="31"/>
      <c r="P2219" s="31"/>
      <c r="Q2219" s="31"/>
      <c r="R2219" s="31"/>
      <c r="S2219" s="31"/>
      <c r="T2219" s="31"/>
      <c r="U2219" s="31"/>
      <c r="V2219" s="31"/>
    </row>
    <row r="2220" spans="6:22" x14ac:dyDescent="0.25">
      <c r="F2220" s="31"/>
      <c r="G2220" s="31"/>
      <c r="H2220" s="31"/>
      <c r="I2220" s="31"/>
      <c r="J2220" s="31"/>
      <c r="K2220" s="31"/>
      <c r="L2220" s="31"/>
      <c r="M2220" s="31"/>
      <c r="N2220" s="31"/>
      <c r="O2220" s="31"/>
      <c r="P2220" s="31"/>
      <c r="Q2220" s="31"/>
      <c r="R2220" s="31"/>
      <c r="S2220" s="31"/>
      <c r="T2220" s="31"/>
      <c r="U2220" s="31"/>
      <c r="V2220" s="31"/>
    </row>
    <row r="2221" spans="6:22" x14ac:dyDescent="0.25">
      <c r="F2221" s="31"/>
      <c r="G2221" s="31"/>
      <c r="H2221" s="31"/>
      <c r="I2221" s="31"/>
      <c r="J2221" s="31"/>
      <c r="K2221" s="31"/>
      <c r="L2221" s="31"/>
      <c r="M2221" s="31"/>
      <c r="N2221" s="31"/>
      <c r="O2221" s="31"/>
      <c r="P2221" s="31"/>
      <c r="Q2221" s="31"/>
      <c r="R2221" s="31"/>
      <c r="S2221" s="31"/>
      <c r="T2221" s="31"/>
      <c r="U2221" s="31"/>
      <c r="V2221" s="31"/>
    </row>
    <row r="2222" spans="6:22" x14ac:dyDescent="0.25">
      <c r="F2222" s="31"/>
      <c r="G2222" s="31"/>
      <c r="H2222" s="31"/>
      <c r="I2222" s="31"/>
      <c r="J2222" s="31"/>
      <c r="K2222" s="31"/>
      <c r="L2222" s="31"/>
      <c r="M2222" s="31"/>
      <c r="N2222" s="31"/>
      <c r="O2222" s="31"/>
      <c r="P2222" s="31"/>
      <c r="Q2222" s="31"/>
      <c r="R2222" s="31"/>
      <c r="S2222" s="31"/>
      <c r="T2222" s="31"/>
      <c r="U2222" s="31"/>
      <c r="V2222" s="31"/>
    </row>
    <row r="2223" spans="6:22" x14ac:dyDescent="0.25">
      <c r="F2223" s="31"/>
      <c r="G2223" s="31"/>
      <c r="H2223" s="31"/>
      <c r="I2223" s="31"/>
      <c r="J2223" s="31"/>
      <c r="K2223" s="31"/>
      <c r="L2223" s="31"/>
      <c r="M2223" s="31"/>
      <c r="N2223" s="31"/>
      <c r="O2223" s="31"/>
      <c r="P2223" s="31"/>
      <c r="Q2223" s="31"/>
      <c r="R2223" s="31"/>
      <c r="S2223" s="31"/>
      <c r="T2223" s="31"/>
      <c r="U2223" s="31"/>
      <c r="V2223" s="31"/>
    </row>
    <row r="2224" spans="6:22" x14ac:dyDescent="0.25">
      <c r="F2224" s="31"/>
      <c r="G2224" s="31"/>
      <c r="H2224" s="31"/>
      <c r="I2224" s="31"/>
      <c r="J2224" s="31"/>
      <c r="K2224" s="31"/>
      <c r="L2224" s="31"/>
      <c r="M2224" s="31"/>
      <c r="N2224" s="31"/>
      <c r="O2224" s="31"/>
      <c r="P2224" s="31"/>
      <c r="Q2224" s="31"/>
      <c r="R2224" s="31"/>
      <c r="S2224" s="31"/>
      <c r="T2224" s="31"/>
      <c r="U2224" s="31"/>
      <c r="V2224" s="31"/>
    </row>
    <row r="2225" spans="6:22" x14ac:dyDescent="0.25">
      <c r="F2225" s="31"/>
      <c r="G2225" s="31"/>
      <c r="H2225" s="31"/>
      <c r="I2225" s="31"/>
      <c r="J2225" s="31"/>
      <c r="K2225" s="31"/>
      <c r="L2225" s="31"/>
      <c r="M2225" s="31"/>
      <c r="N2225" s="31"/>
      <c r="O2225" s="31"/>
      <c r="P2225" s="31"/>
      <c r="Q2225" s="31"/>
      <c r="R2225" s="31"/>
      <c r="S2225" s="31"/>
      <c r="T2225" s="31"/>
      <c r="U2225" s="31"/>
      <c r="V2225" s="31"/>
    </row>
    <row r="2226" spans="6:22" x14ac:dyDescent="0.25">
      <c r="F2226" s="31"/>
      <c r="G2226" s="31"/>
      <c r="H2226" s="31"/>
      <c r="I2226" s="31"/>
      <c r="J2226" s="31"/>
      <c r="K2226" s="31"/>
      <c r="L2226" s="31"/>
      <c r="M2226" s="31"/>
      <c r="N2226" s="31"/>
      <c r="O2226" s="31"/>
      <c r="P2226" s="31"/>
      <c r="Q2226" s="31"/>
      <c r="R2226" s="31"/>
      <c r="S2226" s="31"/>
      <c r="T2226" s="31"/>
      <c r="U2226" s="31"/>
      <c r="V2226" s="31"/>
    </row>
    <row r="2227" spans="6:22" x14ac:dyDescent="0.25">
      <c r="F2227" s="31"/>
      <c r="G2227" s="31"/>
      <c r="H2227" s="31"/>
      <c r="I2227" s="31"/>
      <c r="J2227" s="31"/>
      <c r="K2227" s="31"/>
      <c r="L2227" s="31"/>
      <c r="M2227" s="31"/>
      <c r="N2227" s="31"/>
      <c r="O2227" s="31"/>
      <c r="P2227" s="31"/>
      <c r="Q2227" s="31"/>
      <c r="R2227" s="31"/>
      <c r="S2227" s="31"/>
      <c r="T2227" s="31"/>
      <c r="U2227" s="31"/>
      <c r="V2227" s="31"/>
    </row>
    <row r="2228" spans="6:22" x14ac:dyDescent="0.25">
      <c r="F2228" s="31"/>
      <c r="G2228" s="31"/>
      <c r="H2228" s="31"/>
      <c r="I2228" s="31"/>
      <c r="J2228" s="31"/>
      <c r="K2228" s="31"/>
      <c r="L2228" s="31"/>
      <c r="M2228" s="31"/>
      <c r="N2228" s="31"/>
      <c r="O2228" s="31"/>
      <c r="P2228" s="31"/>
      <c r="Q2228" s="31"/>
      <c r="R2228" s="31"/>
      <c r="S2228" s="31"/>
      <c r="T2228" s="31"/>
      <c r="U2228" s="31"/>
      <c r="V2228" s="31"/>
    </row>
    <row r="2229" spans="6:22" x14ac:dyDescent="0.25">
      <c r="F2229" s="31"/>
      <c r="G2229" s="31"/>
      <c r="H2229" s="31"/>
      <c r="I2229" s="31"/>
      <c r="J2229" s="31"/>
      <c r="K2229" s="31"/>
      <c r="L2229" s="31"/>
      <c r="M2229" s="31"/>
      <c r="N2229" s="31"/>
      <c r="O2229" s="31"/>
      <c r="P2229" s="31"/>
      <c r="Q2229" s="31"/>
      <c r="R2229" s="31"/>
      <c r="S2229" s="31"/>
      <c r="T2229" s="31"/>
      <c r="U2229" s="31"/>
      <c r="V2229" s="31"/>
    </row>
    <row r="2230" spans="6:22" x14ac:dyDescent="0.25">
      <c r="F2230" s="31"/>
      <c r="G2230" s="31"/>
      <c r="H2230" s="31"/>
      <c r="I2230" s="31"/>
      <c r="J2230" s="31"/>
      <c r="K2230" s="31"/>
      <c r="L2230" s="31"/>
      <c r="M2230" s="31"/>
      <c r="N2230" s="31"/>
      <c r="O2230" s="31"/>
      <c r="P2230" s="31"/>
      <c r="Q2230" s="31"/>
      <c r="R2230" s="31"/>
      <c r="S2230" s="31"/>
      <c r="T2230" s="31"/>
      <c r="U2230" s="31"/>
      <c r="V2230" s="31"/>
    </row>
    <row r="2231" spans="6:22" x14ac:dyDescent="0.25">
      <c r="F2231" s="31"/>
      <c r="G2231" s="31"/>
      <c r="H2231" s="31"/>
      <c r="I2231" s="31"/>
      <c r="J2231" s="31"/>
      <c r="K2231" s="31"/>
      <c r="L2231" s="31"/>
      <c r="M2231" s="31"/>
      <c r="N2231" s="31"/>
      <c r="O2231" s="31"/>
      <c r="P2231" s="31"/>
      <c r="Q2231" s="31"/>
      <c r="R2231" s="31"/>
      <c r="S2231" s="31"/>
      <c r="T2231" s="31"/>
      <c r="U2231" s="31"/>
      <c r="V2231" s="31"/>
    </row>
    <row r="2232" spans="6:22" x14ac:dyDescent="0.25">
      <c r="F2232" s="31"/>
      <c r="G2232" s="31"/>
      <c r="H2232" s="31"/>
      <c r="I2232" s="31"/>
      <c r="J2232" s="31"/>
      <c r="K2232" s="31"/>
      <c r="L2232" s="31"/>
      <c r="M2232" s="31"/>
      <c r="N2232" s="31"/>
      <c r="O2232" s="31"/>
      <c r="P2232" s="31"/>
      <c r="Q2232" s="31"/>
      <c r="R2232" s="31"/>
      <c r="S2232" s="31"/>
      <c r="T2232" s="31"/>
      <c r="U2232" s="31"/>
      <c r="V2232" s="31"/>
    </row>
    <row r="2233" spans="6:22" x14ac:dyDescent="0.25">
      <c r="F2233" s="31"/>
      <c r="G2233" s="31"/>
      <c r="H2233" s="31"/>
      <c r="I2233" s="31"/>
      <c r="J2233" s="31"/>
      <c r="K2233" s="31"/>
      <c r="L2233" s="31"/>
      <c r="M2233" s="31"/>
      <c r="N2233" s="31"/>
      <c r="O2233" s="31"/>
      <c r="P2233" s="31"/>
      <c r="Q2233" s="31"/>
      <c r="R2233" s="31"/>
      <c r="S2233" s="31"/>
      <c r="T2233" s="31"/>
      <c r="U2233" s="31"/>
      <c r="V2233" s="31"/>
    </row>
    <row r="2234" spans="6:22" x14ac:dyDescent="0.25">
      <c r="F2234" s="31"/>
      <c r="G2234" s="31"/>
      <c r="H2234" s="31"/>
      <c r="I2234" s="31"/>
      <c r="J2234" s="31"/>
      <c r="K2234" s="31"/>
      <c r="L2234" s="31"/>
      <c r="M2234" s="31"/>
      <c r="N2234" s="31"/>
      <c r="O2234" s="31"/>
      <c r="P2234" s="31"/>
      <c r="Q2234" s="31"/>
      <c r="R2234" s="31"/>
      <c r="S2234" s="31"/>
      <c r="T2234" s="31"/>
      <c r="U2234" s="31"/>
      <c r="V2234" s="31"/>
    </row>
    <row r="2235" spans="6:22" x14ac:dyDescent="0.25">
      <c r="F2235" s="31"/>
      <c r="G2235" s="31"/>
      <c r="H2235" s="31"/>
      <c r="I2235" s="31"/>
      <c r="J2235" s="31"/>
      <c r="K2235" s="31"/>
      <c r="L2235" s="31"/>
      <c r="M2235" s="31"/>
      <c r="N2235" s="31"/>
      <c r="O2235" s="31"/>
      <c r="P2235" s="31"/>
      <c r="Q2235" s="31"/>
      <c r="R2235" s="31"/>
      <c r="S2235" s="31"/>
      <c r="T2235" s="31"/>
      <c r="U2235" s="31"/>
      <c r="V2235" s="31"/>
    </row>
    <row r="2236" spans="6:22" x14ac:dyDescent="0.25">
      <c r="F2236" s="31"/>
      <c r="G2236" s="31"/>
      <c r="H2236" s="31"/>
      <c r="I2236" s="31"/>
      <c r="J2236" s="31"/>
      <c r="K2236" s="31"/>
      <c r="L2236" s="31"/>
      <c r="M2236" s="31"/>
      <c r="N2236" s="31"/>
      <c r="O2236" s="31"/>
      <c r="P2236" s="31"/>
      <c r="Q2236" s="31"/>
      <c r="R2236" s="31"/>
      <c r="S2236" s="31"/>
      <c r="T2236" s="31"/>
      <c r="U2236" s="31"/>
      <c r="V2236" s="31"/>
    </row>
    <row r="2237" spans="6:22" x14ac:dyDescent="0.25">
      <c r="F2237" s="31"/>
      <c r="G2237" s="31"/>
      <c r="H2237" s="31"/>
      <c r="I2237" s="31"/>
      <c r="J2237" s="31"/>
      <c r="K2237" s="31"/>
      <c r="L2237" s="31"/>
      <c r="M2237" s="31"/>
      <c r="N2237" s="31"/>
      <c r="O2237" s="31"/>
      <c r="P2237" s="31"/>
      <c r="Q2237" s="31"/>
      <c r="R2237" s="31"/>
      <c r="S2237" s="31"/>
      <c r="T2237" s="31"/>
      <c r="U2237" s="31"/>
      <c r="V2237" s="31"/>
    </row>
    <row r="2238" spans="6:22" x14ac:dyDescent="0.25">
      <c r="F2238" s="31"/>
      <c r="G2238" s="31"/>
      <c r="H2238" s="31"/>
      <c r="I2238" s="31"/>
      <c r="J2238" s="31"/>
      <c r="K2238" s="31"/>
      <c r="L2238" s="31"/>
      <c r="M2238" s="31"/>
      <c r="N2238" s="31"/>
      <c r="O2238" s="31"/>
      <c r="P2238" s="31"/>
      <c r="Q2238" s="31"/>
      <c r="R2238" s="31"/>
      <c r="S2238" s="31"/>
      <c r="T2238" s="31"/>
      <c r="U2238" s="31"/>
      <c r="V2238" s="31"/>
    </row>
    <row r="2239" spans="6:22" x14ac:dyDescent="0.25">
      <c r="F2239" s="31"/>
      <c r="G2239" s="31"/>
      <c r="H2239" s="31"/>
      <c r="I2239" s="31"/>
      <c r="J2239" s="31"/>
      <c r="K2239" s="31"/>
      <c r="L2239" s="31"/>
      <c r="M2239" s="31"/>
      <c r="N2239" s="31"/>
      <c r="O2239" s="31"/>
      <c r="P2239" s="31"/>
      <c r="Q2239" s="31"/>
      <c r="R2239" s="31"/>
      <c r="S2239" s="31"/>
      <c r="T2239" s="31"/>
      <c r="U2239" s="31"/>
      <c r="V2239" s="31"/>
    </row>
    <row r="2240" spans="6:22" x14ac:dyDescent="0.25">
      <c r="F2240" s="31"/>
      <c r="G2240" s="31"/>
      <c r="H2240" s="31"/>
      <c r="I2240" s="31"/>
      <c r="J2240" s="31"/>
      <c r="K2240" s="31"/>
      <c r="L2240" s="31"/>
      <c r="M2240" s="31"/>
      <c r="N2240" s="31"/>
      <c r="O2240" s="31"/>
      <c r="P2240" s="31"/>
      <c r="Q2240" s="31"/>
      <c r="R2240" s="31"/>
      <c r="S2240" s="31"/>
      <c r="T2240" s="31"/>
      <c r="U2240" s="31"/>
      <c r="V2240" s="31"/>
    </row>
    <row r="2241" spans="6:22" x14ac:dyDescent="0.25">
      <c r="F2241" s="31"/>
      <c r="G2241" s="31"/>
      <c r="H2241" s="31"/>
      <c r="I2241" s="31"/>
      <c r="J2241" s="31"/>
      <c r="K2241" s="31"/>
      <c r="L2241" s="31"/>
      <c r="M2241" s="31"/>
      <c r="N2241" s="31"/>
      <c r="O2241" s="31"/>
      <c r="P2241" s="31"/>
      <c r="Q2241" s="31"/>
      <c r="R2241" s="31"/>
      <c r="S2241" s="31"/>
      <c r="T2241" s="31"/>
      <c r="U2241" s="31"/>
      <c r="V2241" s="31"/>
    </row>
    <row r="2242" spans="6:22" x14ac:dyDescent="0.25">
      <c r="F2242" s="31"/>
      <c r="G2242" s="31"/>
      <c r="H2242" s="31"/>
      <c r="I2242" s="31"/>
      <c r="J2242" s="31"/>
      <c r="K2242" s="31"/>
      <c r="L2242" s="31"/>
      <c r="M2242" s="31"/>
      <c r="N2242" s="31"/>
      <c r="O2242" s="31"/>
      <c r="P2242" s="31"/>
      <c r="Q2242" s="31"/>
      <c r="R2242" s="31"/>
      <c r="S2242" s="31"/>
      <c r="T2242" s="31"/>
      <c r="U2242" s="31"/>
      <c r="V2242" s="31"/>
    </row>
    <row r="2243" spans="6:22" x14ac:dyDescent="0.25">
      <c r="F2243" s="31"/>
      <c r="G2243" s="31"/>
      <c r="H2243" s="31"/>
      <c r="I2243" s="31"/>
      <c r="J2243" s="31"/>
      <c r="K2243" s="31"/>
      <c r="L2243" s="31"/>
      <c r="M2243" s="31"/>
      <c r="N2243" s="31"/>
      <c r="O2243" s="31"/>
      <c r="P2243" s="31"/>
      <c r="Q2243" s="31"/>
      <c r="R2243" s="31"/>
      <c r="S2243" s="31"/>
      <c r="T2243" s="31"/>
      <c r="U2243" s="31"/>
      <c r="V2243" s="31"/>
    </row>
    <row r="2244" spans="6:22" x14ac:dyDescent="0.25">
      <c r="F2244" s="31"/>
      <c r="G2244" s="31"/>
      <c r="H2244" s="31"/>
      <c r="I2244" s="31"/>
      <c r="J2244" s="31"/>
      <c r="K2244" s="31"/>
      <c r="L2244" s="31"/>
      <c r="M2244" s="31"/>
      <c r="N2244" s="31"/>
      <c r="O2244" s="31"/>
      <c r="P2244" s="31"/>
      <c r="Q2244" s="31"/>
      <c r="R2244" s="31"/>
      <c r="S2244" s="31"/>
      <c r="T2244" s="31"/>
      <c r="U2244" s="31"/>
      <c r="V2244" s="31"/>
    </row>
    <row r="2245" spans="6:22" x14ac:dyDescent="0.25">
      <c r="F2245" s="31"/>
      <c r="G2245" s="31"/>
      <c r="H2245" s="31"/>
      <c r="I2245" s="31"/>
      <c r="J2245" s="31"/>
      <c r="K2245" s="31"/>
      <c r="L2245" s="31"/>
      <c r="M2245" s="31"/>
      <c r="N2245" s="31"/>
      <c r="O2245" s="31"/>
      <c r="P2245" s="31"/>
      <c r="Q2245" s="31"/>
      <c r="R2245" s="31"/>
      <c r="S2245" s="31"/>
      <c r="T2245" s="31"/>
      <c r="U2245" s="31"/>
      <c r="V2245" s="31"/>
    </row>
    <row r="2246" spans="6:22" x14ac:dyDescent="0.25">
      <c r="F2246" s="31"/>
      <c r="G2246" s="31"/>
      <c r="H2246" s="31"/>
      <c r="I2246" s="31"/>
      <c r="J2246" s="31"/>
      <c r="K2246" s="31"/>
      <c r="L2246" s="31"/>
      <c r="M2246" s="31"/>
      <c r="N2246" s="31"/>
      <c r="O2246" s="31"/>
      <c r="P2246" s="31"/>
      <c r="Q2246" s="31"/>
      <c r="R2246" s="31"/>
      <c r="S2246" s="31"/>
      <c r="T2246" s="31"/>
      <c r="U2246" s="31"/>
      <c r="V2246" s="31"/>
    </row>
    <row r="2247" spans="6:22" x14ac:dyDescent="0.25">
      <c r="F2247" s="31"/>
      <c r="G2247" s="31"/>
      <c r="H2247" s="31"/>
      <c r="I2247" s="31"/>
      <c r="J2247" s="31"/>
      <c r="K2247" s="31"/>
      <c r="L2247" s="31"/>
      <c r="M2247" s="31"/>
      <c r="N2247" s="31"/>
      <c r="O2247" s="31"/>
      <c r="P2247" s="31"/>
      <c r="Q2247" s="31"/>
      <c r="R2247" s="31"/>
      <c r="S2247" s="31"/>
      <c r="T2247" s="31"/>
      <c r="U2247" s="31"/>
      <c r="V2247" s="31"/>
    </row>
    <row r="2248" spans="6:22" x14ac:dyDescent="0.25">
      <c r="F2248" s="31"/>
      <c r="G2248" s="31"/>
      <c r="H2248" s="31"/>
      <c r="I2248" s="31"/>
      <c r="J2248" s="31"/>
      <c r="K2248" s="31"/>
      <c r="L2248" s="31"/>
      <c r="M2248" s="31"/>
      <c r="N2248" s="31"/>
      <c r="O2248" s="31"/>
      <c r="P2248" s="31"/>
      <c r="Q2248" s="31"/>
      <c r="R2248" s="31"/>
      <c r="S2248" s="31"/>
      <c r="T2248" s="31"/>
      <c r="U2248" s="31"/>
      <c r="V2248" s="31"/>
    </row>
    <row r="2249" spans="6:22" x14ac:dyDescent="0.25">
      <c r="F2249" s="31"/>
      <c r="G2249" s="31"/>
      <c r="H2249" s="31"/>
      <c r="I2249" s="31"/>
      <c r="J2249" s="31"/>
      <c r="K2249" s="31"/>
      <c r="L2249" s="31"/>
      <c r="M2249" s="31"/>
      <c r="N2249" s="31"/>
      <c r="O2249" s="31"/>
      <c r="P2249" s="31"/>
      <c r="Q2249" s="31"/>
      <c r="R2249" s="31"/>
      <c r="S2249" s="31"/>
      <c r="T2249" s="31"/>
      <c r="U2249" s="31"/>
      <c r="V2249" s="31"/>
    </row>
    <row r="2250" spans="6:22" x14ac:dyDescent="0.25">
      <c r="F2250" s="31"/>
      <c r="G2250" s="31"/>
      <c r="H2250" s="31"/>
      <c r="I2250" s="31"/>
      <c r="J2250" s="31"/>
      <c r="K2250" s="31"/>
      <c r="L2250" s="31"/>
      <c r="M2250" s="31"/>
      <c r="N2250" s="31"/>
      <c r="O2250" s="31"/>
      <c r="P2250" s="31"/>
      <c r="Q2250" s="31"/>
      <c r="R2250" s="31"/>
      <c r="S2250" s="31"/>
      <c r="T2250" s="31"/>
      <c r="U2250" s="31"/>
      <c r="V2250" s="31"/>
    </row>
    <row r="2251" spans="6:22" x14ac:dyDescent="0.25">
      <c r="F2251" s="31"/>
      <c r="G2251" s="31"/>
      <c r="H2251" s="31"/>
      <c r="I2251" s="31"/>
      <c r="J2251" s="31"/>
      <c r="K2251" s="31"/>
      <c r="L2251" s="31"/>
      <c r="M2251" s="31"/>
      <c r="N2251" s="31"/>
      <c r="O2251" s="31"/>
      <c r="P2251" s="31"/>
      <c r="Q2251" s="31"/>
      <c r="R2251" s="31"/>
      <c r="S2251" s="31"/>
      <c r="T2251" s="31"/>
      <c r="U2251" s="31"/>
      <c r="V2251" s="31"/>
    </row>
    <row r="2252" spans="6:22" x14ac:dyDescent="0.25">
      <c r="F2252" s="31"/>
      <c r="G2252" s="31"/>
      <c r="H2252" s="31"/>
      <c r="I2252" s="31"/>
      <c r="J2252" s="31"/>
      <c r="K2252" s="31"/>
      <c r="L2252" s="31"/>
      <c r="M2252" s="31"/>
      <c r="N2252" s="31"/>
      <c r="O2252" s="31"/>
      <c r="P2252" s="31"/>
      <c r="Q2252" s="31"/>
      <c r="R2252" s="31"/>
      <c r="S2252" s="31"/>
      <c r="T2252" s="31"/>
      <c r="U2252" s="31"/>
      <c r="V2252" s="31"/>
    </row>
    <row r="2253" spans="6:22" x14ac:dyDescent="0.25">
      <c r="F2253" s="31"/>
      <c r="G2253" s="31"/>
      <c r="H2253" s="31"/>
      <c r="I2253" s="31"/>
      <c r="J2253" s="31"/>
      <c r="K2253" s="31"/>
      <c r="L2253" s="31"/>
      <c r="M2253" s="31"/>
      <c r="N2253" s="31"/>
      <c r="O2253" s="31"/>
      <c r="P2253" s="31"/>
      <c r="Q2253" s="31"/>
      <c r="R2253" s="31"/>
      <c r="S2253" s="31"/>
      <c r="T2253" s="31"/>
      <c r="U2253" s="31"/>
      <c r="V2253" s="31"/>
    </row>
    <row r="2254" spans="6:22" x14ac:dyDescent="0.25">
      <c r="F2254" s="31"/>
      <c r="G2254" s="31"/>
      <c r="H2254" s="31"/>
      <c r="I2254" s="31"/>
      <c r="J2254" s="31"/>
      <c r="K2254" s="31"/>
      <c r="L2254" s="31"/>
      <c r="M2254" s="31"/>
      <c r="N2254" s="31"/>
      <c r="O2254" s="31"/>
      <c r="P2254" s="31"/>
      <c r="Q2254" s="31"/>
      <c r="R2254" s="31"/>
      <c r="S2254" s="31"/>
      <c r="T2254" s="31"/>
      <c r="U2254" s="31"/>
      <c r="V2254" s="31"/>
    </row>
    <row r="2255" spans="6:22" x14ac:dyDescent="0.25">
      <c r="F2255" s="31"/>
      <c r="G2255" s="31"/>
      <c r="H2255" s="31"/>
      <c r="I2255" s="31"/>
      <c r="J2255" s="31"/>
      <c r="K2255" s="31"/>
      <c r="L2255" s="31"/>
      <c r="M2255" s="31"/>
      <c r="N2255" s="31"/>
      <c r="O2255" s="31"/>
      <c r="P2255" s="31"/>
      <c r="Q2255" s="31"/>
      <c r="R2255" s="31"/>
      <c r="S2255" s="31"/>
      <c r="T2255" s="31"/>
      <c r="U2255" s="31"/>
      <c r="V2255" s="31"/>
    </row>
    <row r="2256" spans="6:22" x14ac:dyDescent="0.25">
      <c r="F2256" s="31"/>
      <c r="G2256" s="31"/>
      <c r="H2256" s="31"/>
      <c r="I2256" s="31"/>
      <c r="J2256" s="31"/>
      <c r="K2256" s="31"/>
      <c r="L2256" s="31"/>
      <c r="M2256" s="31"/>
      <c r="N2256" s="31"/>
      <c r="O2256" s="31"/>
      <c r="P2256" s="31"/>
      <c r="Q2256" s="31"/>
      <c r="R2256" s="31"/>
      <c r="S2256" s="31"/>
      <c r="T2256" s="31"/>
      <c r="U2256" s="31"/>
      <c r="V2256" s="31"/>
    </row>
    <row r="2257" spans="6:22" x14ac:dyDescent="0.25">
      <c r="F2257" s="31"/>
      <c r="G2257" s="31"/>
      <c r="H2257" s="31"/>
      <c r="I2257" s="31"/>
      <c r="J2257" s="31"/>
      <c r="K2257" s="31"/>
      <c r="L2257" s="31"/>
      <c r="M2257" s="31"/>
      <c r="N2257" s="31"/>
      <c r="O2257" s="31"/>
      <c r="P2257" s="31"/>
      <c r="Q2257" s="31"/>
      <c r="R2257" s="31"/>
      <c r="S2257" s="31"/>
      <c r="T2257" s="31"/>
      <c r="U2257" s="31"/>
      <c r="V2257" s="31"/>
    </row>
    <row r="2258" spans="6:22" x14ac:dyDescent="0.25">
      <c r="F2258" s="31"/>
      <c r="G2258" s="31"/>
      <c r="H2258" s="31"/>
      <c r="I2258" s="31"/>
      <c r="J2258" s="31"/>
      <c r="K2258" s="31"/>
      <c r="L2258" s="31"/>
      <c r="M2258" s="31"/>
      <c r="N2258" s="31"/>
      <c r="O2258" s="31"/>
      <c r="P2258" s="31"/>
      <c r="Q2258" s="31"/>
      <c r="R2258" s="31"/>
      <c r="S2258" s="31"/>
      <c r="T2258" s="31"/>
      <c r="U2258" s="31"/>
      <c r="V2258" s="31"/>
    </row>
    <row r="2259" spans="6:22" x14ac:dyDescent="0.25">
      <c r="F2259" s="31"/>
      <c r="G2259" s="31"/>
      <c r="H2259" s="31"/>
      <c r="I2259" s="31"/>
      <c r="J2259" s="31"/>
      <c r="K2259" s="31"/>
      <c r="L2259" s="31"/>
      <c r="M2259" s="31"/>
      <c r="N2259" s="31"/>
      <c r="O2259" s="31"/>
      <c r="P2259" s="31"/>
      <c r="Q2259" s="31"/>
      <c r="R2259" s="31"/>
      <c r="S2259" s="31"/>
      <c r="T2259" s="31"/>
      <c r="U2259" s="31"/>
      <c r="V2259" s="31"/>
    </row>
    <row r="2260" spans="6:22" x14ac:dyDescent="0.25">
      <c r="F2260" s="31"/>
      <c r="G2260" s="31"/>
      <c r="H2260" s="31"/>
      <c r="I2260" s="31"/>
      <c r="J2260" s="31"/>
      <c r="K2260" s="31"/>
      <c r="L2260" s="31"/>
      <c r="M2260" s="31"/>
      <c r="N2260" s="31"/>
      <c r="O2260" s="31"/>
      <c r="P2260" s="31"/>
      <c r="Q2260" s="31"/>
      <c r="R2260" s="31"/>
      <c r="S2260" s="31"/>
      <c r="T2260" s="31"/>
      <c r="U2260" s="31"/>
      <c r="V2260" s="31"/>
    </row>
    <row r="2261" spans="6:22" x14ac:dyDescent="0.25">
      <c r="F2261" s="31"/>
      <c r="G2261" s="31"/>
      <c r="H2261" s="31"/>
      <c r="I2261" s="31"/>
      <c r="J2261" s="31"/>
      <c r="K2261" s="31"/>
      <c r="L2261" s="31"/>
      <c r="M2261" s="31"/>
      <c r="N2261" s="31"/>
      <c r="O2261" s="31"/>
      <c r="P2261" s="31"/>
      <c r="Q2261" s="31"/>
      <c r="R2261" s="31"/>
      <c r="S2261" s="31"/>
      <c r="T2261" s="31"/>
      <c r="U2261" s="31"/>
      <c r="V2261" s="31"/>
    </row>
    <row r="2262" spans="6:22" x14ac:dyDescent="0.25">
      <c r="F2262" s="31"/>
      <c r="G2262" s="31"/>
      <c r="H2262" s="31"/>
      <c r="I2262" s="31"/>
      <c r="J2262" s="31"/>
      <c r="K2262" s="31"/>
      <c r="L2262" s="31"/>
      <c r="M2262" s="31"/>
      <c r="N2262" s="31"/>
      <c r="O2262" s="31"/>
      <c r="P2262" s="31"/>
      <c r="Q2262" s="31"/>
      <c r="R2262" s="31"/>
      <c r="S2262" s="31"/>
      <c r="T2262" s="31"/>
      <c r="U2262" s="31"/>
      <c r="V2262" s="31"/>
    </row>
    <row r="2263" spans="6:22" x14ac:dyDescent="0.25">
      <c r="F2263" s="31"/>
      <c r="G2263" s="31"/>
      <c r="H2263" s="31"/>
      <c r="I2263" s="31"/>
      <c r="J2263" s="31"/>
      <c r="K2263" s="31"/>
      <c r="L2263" s="31"/>
      <c r="M2263" s="31"/>
      <c r="N2263" s="31"/>
      <c r="O2263" s="31"/>
      <c r="P2263" s="31"/>
      <c r="Q2263" s="31"/>
      <c r="R2263" s="31"/>
      <c r="S2263" s="31"/>
      <c r="T2263" s="31"/>
      <c r="U2263" s="31"/>
      <c r="V2263" s="31"/>
    </row>
    <row r="2264" spans="6:22" x14ac:dyDescent="0.25">
      <c r="F2264" s="31"/>
      <c r="G2264" s="31"/>
      <c r="H2264" s="31"/>
      <c r="I2264" s="31"/>
      <c r="J2264" s="31"/>
      <c r="K2264" s="31"/>
      <c r="L2264" s="31"/>
      <c r="M2264" s="31"/>
      <c r="N2264" s="31"/>
      <c r="O2264" s="31"/>
      <c r="P2264" s="31"/>
      <c r="Q2264" s="31"/>
      <c r="R2264" s="31"/>
      <c r="S2264" s="31"/>
      <c r="T2264" s="31"/>
      <c r="U2264" s="31"/>
      <c r="V2264" s="31"/>
    </row>
    <row r="2265" spans="6:22" x14ac:dyDescent="0.25">
      <c r="F2265" s="31"/>
      <c r="G2265" s="31"/>
      <c r="H2265" s="31"/>
      <c r="I2265" s="31"/>
      <c r="J2265" s="31"/>
      <c r="K2265" s="31"/>
      <c r="L2265" s="31"/>
      <c r="M2265" s="31"/>
      <c r="N2265" s="31"/>
      <c r="O2265" s="31"/>
      <c r="P2265" s="31"/>
      <c r="Q2265" s="31"/>
      <c r="R2265" s="31"/>
      <c r="S2265" s="31"/>
      <c r="T2265" s="31"/>
      <c r="U2265" s="31"/>
      <c r="V2265" s="31"/>
    </row>
    <row r="2266" spans="6:22" x14ac:dyDescent="0.25">
      <c r="F2266" s="31"/>
      <c r="G2266" s="31"/>
      <c r="H2266" s="31"/>
      <c r="I2266" s="31"/>
      <c r="J2266" s="31"/>
      <c r="K2266" s="31"/>
      <c r="L2266" s="31"/>
      <c r="M2266" s="31"/>
      <c r="N2266" s="31"/>
      <c r="O2266" s="31"/>
      <c r="P2266" s="31"/>
      <c r="Q2266" s="31"/>
      <c r="R2266" s="31"/>
      <c r="S2266" s="31"/>
      <c r="T2266" s="31"/>
      <c r="U2266" s="31"/>
      <c r="V2266" s="31"/>
    </row>
    <row r="2267" spans="6:22" x14ac:dyDescent="0.25">
      <c r="F2267" s="31"/>
      <c r="G2267" s="31"/>
      <c r="H2267" s="31"/>
      <c r="I2267" s="31"/>
      <c r="J2267" s="31"/>
      <c r="K2267" s="31"/>
      <c r="L2267" s="31"/>
      <c r="M2267" s="31"/>
      <c r="N2267" s="31"/>
      <c r="O2267" s="31"/>
      <c r="P2267" s="31"/>
      <c r="Q2267" s="31"/>
      <c r="R2267" s="31"/>
      <c r="S2267" s="31"/>
      <c r="T2267" s="31"/>
      <c r="U2267" s="31"/>
      <c r="V2267" s="31"/>
    </row>
    <row r="2268" spans="6:22" x14ac:dyDescent="0.25">
      <c r="F2268" s="31"/>
      <c r="G2268" s="31"/>
      <c r="H2268" s="31"/>
      <c r="I2268" s="31"/>
      <c r="J2268" s="31"/>
      <c r="K2268" s="31"/>
      <c r="L2268" s="31"/>
      <c r="M2268" s="31"/>
      <c r="N2268" s="31"/>
      <c r="O2268" s="31"/>
      <c r="P2268" s="31"/>
      <c r="Q2268" s="31"/>
      <c r="R2268" s="31"/>
      <c r="S2268" s="31"/>
      <c r="T2268" s="31"/>
      <c r="U2268" s="31"/>
      <c r="V2268" s="31"/>
    </row>
    <row r="2269" spans="6:22" x14ac:dyDescent="0.25">
      <c r="F2269" s="31"/>
      <c r="G2269" s="31"/>
      <c r="H2269" s="31"/>
      <c r="I2269" s="31"/>
      <c r="J2269" s="31"/>
      <c r="K2269" s="31"/>
      <c r="L2269" s="31"/>
      <c r="M2269" s="31"/>
      <c r="N2269" s="31"/>
      <c r="O2269" s="31"/>
      <c r="P2269" s="31"/>
      <c r="Q2269" s="31"/>
      <c r="R2269" s="31"/>
      <c r="S2269" s="31"/>
      <c r="T2269" s="31"/>
      <c r="U2269" s="31"/>
      <c r="V2269" s="31"/>
    </row>
    <row r="2270" spans="6:22" x14ac:dyDescent="0.25">
      <c r="F2270" s="31"/>
      <c r="G2270" s="31"/>
      <c r="H2270" s="31"/>
      <c r="I2270" s="31"/>
      <c r="J2270" s="31"/>
      <c r="K2270" s="31"/>
      <c r="L2270" s="31"/>
      <c r="M2270" s="31"/>
      <c r="N2270" s="31"/>
      <c r="O2270" s="31"/>
      <c r="P2270" s="31"/>
      <c r="Q2270" s="31"/>
      <c r="R2270" s="31"/>
      <c r="S2270" s="31"/>
      <c r="T2270" s="31"/>
      <c r="U2270" s="31"/>
      <c r="V2270" s="31"/>
    </row>
    <row r="2271" spans="6:22" x14ac:dyDescent="0.25">
      <c r="F2271" s="31"/>
      <c r="G2271" s="31"/>
      <c r="H2271" s="31"/>
      <c r="I2271" s="31"/>
      <c r="J2271" s="31"/>
      <c r="K2271" s="31"/>
      <c r="L2271" s="31"/>
      <c r="M2271" s="31"/>
      <c r="N2271" s="31"/>
      <c r="O2271" s="31"/>
      <c r="P2271" s="31"/>
      <c r="Q2271" s="31"/>
      <c r="R2271" s="31"/>
      <c r="S2271" s="31"/>
      <c r="T2271" s="31"/>
      <c r="U2271" s="31"/>
      <c r="V2271" s="31"/>
    </row>
    <row r="2272" spans="6:22" x14ac:dyDescent="0.25">
      <c r="F2272" s="31"/>
      <c r="G2272" s="31"/>
      <c r="H2272" s="31"/>
      <c r="I2272" s="31"/>
      <c r="J2272" s="31"/>
      <c r="K2272" s="31"/>
      <c r="L2272" s="31"/>
      <c r="M2272" s="31"/>
      <c r="N2272" s="31"/>
      <c r="O2272" s="31"/>
      <c r="P2272" s="31"/>
      <c r="Q2272" s="31"/>
      <c r="R2272" s="31"/>
      <c r="S2272" s="31"/>
      <c r="T2272" s="31"/>
      <c r="U2272" s="31"/>
      <c r="V2272" s="31"/>
    </row>
    <row r="2273" spans="6:22" x14ac:dyDescent="0.25">
      <c r="F2273" s="31"/>
      <c r="G2273" s="31"/>
      <c r="H2273" s="31"/>
      <c r="I2273" s="31"/>
      <c r="J2273" s="31"/>
      <c r="K2273" s="31"/>
      <c r="L2273" s="31"/>
      <c r="M2273" s="31"/>
      <c r="N2273" s="31"/>
      <c r="O2273" s="31"/>
      <c r="P2273" s="31"/>
      <c r="Q2273" s="31"/>
      <c r="R2273" s="31"/>
      <c r="S2273" s="31"/>
      <c r="T2273" s="31"/>
      <c r="U2273" s="31"/>
      <c r="V2273" s="31"/>
    </row>
    <row r="2274" spans="6:22" x14ac:dyDescent="0.25">
      <c r="F2274" s="31"/>
      <c r="G2274" s="31"/>
      <c r="H2274" s="31"/>
      <c r="I2274" s="31"/>
      <c r="J2274" s="31"/>
      <c r="K2274" s="31"/>
      <c r="L2274" s="31"/>
      <c r="M2274" s="31"/>
      <c r="N2274" s="31"/>
      <c r="O2274" s="31"/>
      <c r="P2274" s="31"/>
      <c r="Q2274" s="31"/>
      <c r="R2274" s="31"/>
      <c r="S2274" s="31"/>
      <c r="T2274" s="31"/>
      <c r="U2274" s="31"/>
      <c r="V2274" s="31"/>
    </row>
    <row r="2275" spans="6:22" x14ac:dyDescent="0.25">
      <c r="F2275" s="31"/>
      <c r="G2275" s="31"/>
      <c r="H2275" s="31"/>
      <c r="I2275" s="31"/>
      <c r="J2275" s="31"/>
      <c r="K2275" s="31"/>
      <c r="L2275" s="31"/>
      <c r="M2275" s="31"/>
      <c r="N2275" s="31"/>
      <c r="O2275" s="31"/>
      <c r="P2275" s="31"/>
      <c r="Q2275" s="31"/>
      <c r="R2275" s="31"/>
      <c r="S2275" s="31"/>
      <c r="T2275" s="31"/>
      <c r="U2275" s="31"/>
      <c r="V2275" s="31"/>
    </row>
    <row r="2276" spans="6:22" x14ac:dyDescent="0.25">
      <c r="F2276" s="31"/>
      <c r="G2276" s="31"/>
      <c r="H2276" s="31"/>
      <c r="I2276" s="31"/>
      <c r="J2276" s="31"/>
      <c r="K2276" s="31"/>
      <c r="L2276" s="31"/>
      <c r="M2276" s="31"/>
      <c r="N2276" s="31"/>
      <c r="O2276" s="31"/>
      <c r="P2276" s="31"/>
      <c r="Q2276" s="31"/>
      <c r="R2276" s="31"/>
      <c r="S2276" s="31"/>
      <c r="T2276" s="31"/>
      <c r="U2276" s="31"/>
      <c r="V2276" s="31"/>
    </row>
    <row r="2277" spans="6:22" x14ac:dyDescent="0.25">
      <c r="F2277" s="31"/>
      <c r="G2277" s="31"/>
      <c r="H2277" s="31"/>
      <c r="I2277" s="31"/>
      <c r="J2277" s="31"/>
      <c r="K2277" s="31"/>
      <c r="L2277" s="31"/>
      <c r="M2277" s="31"/>
      <c r="N2277" s="31"/>
      <c r="O2277" s="31"/>
      <c r="P2277" s="31"/>
      <c r="Q2277" s="31"/>
      <c r="R2277" s="31"/>
      <c r="S2277" s="31"/>
      <c r="T2277" s="31"/>
      <c r="U2277" s="31"/>
      <c r="V2277" s="31"/>
    </row>
    <row r="2278" spans="6:22" x14ac:dyDescent="0.25">
      <c r="F2278" s="31"/>
      <c r="G2278" s="31"/>
      <c r="H2278" s="31"/>
      <c r="I2278" s="31"/>
      <c r="J2278" s="31"/>
      <c r="K2278" s="31"/>
      <c r="L2278" s="31"/>
      <c r="M2278" s="31"/>
      <c r="N2278" s="31"/>
      <c r="O2278" s="31"/>
      <c r="P2278" s="31"/>
      <c r="Q2278" s="31"/>
      <c r="R2278" s="31"/>
      <c r="S2278" s="31"/>
      <c r="T2278" s="31"/>
      <c r="U2278" s="31"/>
      <c r="V2278" s="31"/>
    </row>
    <row r="2279" spans="6:22" x14ac:dyDescent="0.25">
      <c r="F2279" s="31"/>
      <c r="G2279" s="31"/>
      <c r="H2279" s="31"/>
      <c r="I2279" s="31"/>
      <c r="J2279" s="31"/>
      <c r="K2279" s="31"/>
      <c r="L2279" s="31"/>
      <c r="M2279" s="31"/>
      <c r="N2279" s="31"/>
      <c r="O2279" s="31"/>
      <c r="P2279" s="31"/>
      <c r="Q2279" s="31"/>
      <c r="R2279" s="31"/>
      <c r="S2279" s="31"/>
      <c r="T2279" s="31"/>
      <c r="U2279" s="31"/>
      <c r="V2279" s="31"/>
    </row>
    <row r="2280" spans="6:22" x14ac:dyDescent="0.25">
      <c r="F2280" s="31"/>
      <c r="G2280" s="31"/>
      <c r="H2280" s="31"/>
      <c r="I2280" s="31"/>
      <c r="J2280" s="31"/>
      <c r="K2280" s="31"/>
      <c r="L2280" s="31"/>
      <c r="M2280" s="31"/>
      <c r="N2280" s="31"/>
      <c r="O2280" s="31"/>
      <c r="P2280" s="31"/>
      <c r="Q2280" s="31"/>
      <c r="R2280" s="31"/>
      <c r="S2280" s="31"/>
      <c r="T2280" s="31"/>
      <c r="U2280" s="31"/>
      <c r="V2280" s="31"/>
    </row>
    <row r="2281" spans="6:22" x14ac:dyDescent="0.25">
      <c r="F2281" s="31"/>
      <c r="G2281" s="31"/>
      <c r="H2281" s="31"/>
      <c r="I2281" s="31"/>
      <c r="J2281" s="31"/>
      <c r="K2281" s="31"/>
      <c r="L2281" s="31"/>
      <c r="M2281" s="31"/>
      <c r="N2281" s="31"/>
      <c r="O2281" s="31"/>
      <c r="P2281" s="31"/>
      <c r="Q2281" s="31"/>
      <c r="R2281" s="31"/>
      <c r="S2281" s="31"/>
      <c r="T2281" s="31"/>
      <c r="U2281" s="31"/>
      <c r="V2281" s="31"/>
    </row>
    <row r="2282" spans="6:22" x14ac:dyDescent="0.25">
      <c r="F2282" s="31"/>
      <c r="G2282" s="31"/>
      <c r="H2282" s="31"/>
      <c r="I2282" s="31"/>
      <c r="J2282" s="31"/>
      <c r="K2282" s="31"/>
      <c r="L2282" s="31"/>
      <c r="M2282" s="31"/>
      <c r="N2282" s="31"/>
      <c r="O2282" s="31"/>
      <c r="P2282" s="31"/>
      <c r="Q2282" s="31"/>
      <c r="R2282" s="31"/>
      <c r="S2282" s="31"/>
      <c r="T2282" s="31"/>
      <c r="U2282" s="31"/>
      <c r="V2282" s="31"/>
    </row>
    <row r="2283" spans="6:22" x14ac:dyDescent="0.25">
      <c r="F2283" s="31"/>
      <c r="G2283" s="31"/>
      <c r="H2283" s="31"/>
      <c r="I2283" s="31"/>
      <c r="J2283" s="31"/>
      <c r="K2283" s="31"/>
      <c r="L2283" s="31"/>
      <c r="M2283" s="31"/>
      <c r="N2283" s="31"/>
      <c r="O2283" s="31"/>
      <c r="P2283" s="31"/>
      <c r="Q2283" s="31"/>
      <c r="R2283" s="31"/>
      <c r="S2283" s="31"/>
      <c r="T2283" s="31"/>
      <c r="U2283" s="31"/>
      <c r="V2283" s="31"/>
    </row>
    <row r="2284" spans="6:22" x14ac:dyDescent="0.25">
      <c r="F2284" s="31"/>
      <c r="G2284" s="31"/>
      <c r="H2284" s="31"/>
      <c r="I2284" s="31"/>
      <c r="J2284" s="31"/>
      <c r="K2284" s="31"/>
      <c r="L2284" s="31"/>
      <c r="M2284" s="31"/>
      <c r="N2284" s="31"/>
      <c r="O2284" s="31"/>
      <c r="P2284" s="31"/>
      <c r="Q2284" s="31"/>
      <c r="R2284" s="31"/>
      <c r="S2284" s="31"/>
      <c r="T2284" s="31"/>
      <c r="U2284" s="31"/>
      <c r="V2284" s="31"/>
    </row>
    <row r="2285" spans="6:22" x14ac:dyDescent="0.25">
      <c r="F2285" s="31"/>
      <c r="G2285" s="31"/>
      <c r="H2285" s="31"/>
      <c r="I2285" s="31"/>
      <c r="J2285" s="31"/>
      <c r="K2285" s="31"/>
      <c r="L2285" s="31"/>
      <c r="M2285" s="31"/>
      <c r="N2285" s="31"/>
      <c r="O2285" s="31"/>
      <c r="P2285" s="31"/>
      <c r="Q2285" s="31"/>
      <c r="R2285" s="31"/>
      <c r="S2285" s="31"/>
      <c r="T2285" s="31"/>
      <c r="U2285" s="31"/>
      <c r="V2285" s="31"/>
    </row>
    <row r="2286" spans="6:22" x14ac:dyDescent="0.25">
      <c r="F2286" s="31"/>
      <c r="G2286" s="31"/>
      <c r="H2286" s="31"/>
      <c r="I2286" s="31"/>
      <c r="J2286" s="31"/>
      <c r="K2286" s="31"/>
      <c r="L2286" s="31"/>
      <c r="M2286" s="31"/>
      <c r="N2286" s="31"/>
      <c r="O2286" s="31"/>
      <c r="P2286" s="31"/>
      <c r="Q2286" s="31"/>
      <c r="R2286" s="31"/>
      <c r="S2286" s="31"/>
      <c r="T2286" s="31"/>
      <c r="U2286" s="31"/>
      <c r="V2286" s="31"/>
    </row>
    <row r="2287" spans="6:22" x14ac:dyDescent="0.25">
      <c r="F2287" s="31"/>
      <c r="G2287" s="31"/>
      <c r="H2287" s="31"/>
      <c r="I2287" s="31"/>
      <c r="J2287" s="31"/>
      <c r="K2287" s="31"/>
      <c r="L2287" s="31"/>
      <c r="M2287" s="31"/>
      <c r="N2287" s="31"/>
      <c r="O2287" s="31"/>
      <c r="P2287" s="31"/>
      <c r="Q2287" s="31"/>
      <c r="R2287" s="31"/>
      <c r="S2287" s="31"/>
      <c r="T2287" s="31"/>
      <c r="U2287" s="31"/>
      <c r="V2287" s="31"/>
    </row>
    <row r="2288" spans="6:22" x14ac:dyDescent="0.25">
      <c r="F2288" s="31"/>
      <c r="G2288" s="31"/>
      <c r="H2288" s="31"/>
      <c r="I2288" s="31"/>
      <c r="J2288" s="31"/>
      <c r="K2288" s="31"/>
      <c r="L2288" s="31"/>
      <c r="M2288" s="31"/>
      <c r="N2288" s="31"/>
      <c r="O2288" s="31"/>
      <c r="P2288" s="31"/>
      <c r="Q2288" s="31"/>
      <c r="R2288" s="31"/>
      <c r="S2288" s="31"/>
      <c r="T2288" s="31"/>
      <c r="U2288" s="31"/>
      <c r="V2288" s="31"/>
    </row>
    <row r="2289" spans="6:22" x14ac:dyDescent="0.25">
      <c r="F2289" s="31"/>
      <c r="G2289" s="31"/>
      <c r="H2289" s="31"/>
      <c r="I2289" s="31"/>
      <c r="J2289" s="31"/>
      <c r="K2289" s="31"/>
      <c r="L2289" s="31"/>
      <c r="M2289" s="31"/>
      <c r="N2289" s="31"/>
      <c r="O2289" s="31"/>
      <c r="P2289" s="31"/>
      <c r="Q2289" s="31"/>
      <c r="R2289" s="31"/>
      <c r="S2289" s="31"/>
      <c r="T2289" s="31"/>
      <c r="U2289" s="31"/>
      <c r="V2289" s="31"/>
    </row>
    <row r="2290" spans="6:22" x14ac:dyDescent="0.25">
      <c r="F2290" s="31"/>
      <c r="G2290" s="31"/>
      <c r="H2290" s="31"/>
      <c r="I2290" s="31"/>
      <c r="J2290" s="31"/>
      <c r="K2290" s="31"/>
      <c r="L2290" s="31"/>
      <c r="M2290" s="31"/>
      <c r="N2290" s="31"/>
      <c r="O2290" s="31"/>
      <c r="P2290" s="31"/>
      <c r="Q2290" s="31"/>
      <c r="R2290" s="31"/>
      <c r="S2290" s="31"/>
      <c r="T2290" s="31"/>
      <c r="U2290" s="31"/>
      <c r="V2290" s="31"/>
    </row>
    <row r="2291" spans="6:22" x14ac:dyDescent="0.25">
      <c r="F2291" s="31"/>
      <c r="G2291" s="31"/>
      <c r="H2291" s="31"/>
      <c r="I2291" s="31"/>
      <c r="J2291" s="31"/>
      <c r="K2291" s="31"/>
      <c r="L2291" s="31"/>
      <c r="M2291" s="31"/>
      <c r="N2291" s="31"/>
      <c r="O2291" s="31"/>
      <c r="P2291" s="31"/>
      <c r="Q2291" s="31"/>
      <c r="R2291" s="31"/>
      <c r="S2291" s="31"/>
      <c r="T2291" s="31"/>
      <c r="U2291" s="31"/>
      <c r="V2291" s="31"/>
    </row>
    <row r="2292" spans="6:22" x14ac:dyDescent="0.25">
      <c r="F2292" s="31"/>
      <c r="G2292" s="31"/>
      <c r="H2292" s="31"/>
      <c r="I2292" s="31"/>
      <c r="J2292" s="31"/>
      <c r="K2292" s="31"/>
      <c r="L2292" s="31"/>
      <c r="M2292" s="31"/>
      <c r="N2292" s="31"/>
      <c r="O2292" s="31"/>
      <c r="P2292" s="31"/>
      <c r="Q2292" s="31"/>
      <c r="R2292" s="31"/>
      <c r="S2292" s="31"/>
      <c r="T2292" s="31"/>
      <c r="U2292" s="31"/>
      <c r="V2292" s="31"/>
    </row>
    <row r="2293" spans="6:22" x14ac:dyDescent="0.25">
      <c r="F2293" s="31"/>
      <c r="G2293" s="31"/>
      <c r="H2293" s="31"/>
      <c r="I2293" s="31"/>
      <c r="J2293" s="31"/>
      <c r="K2293" s="31"/>
      <c r="L2293" s="31"/>
      <c r="M2293" s="31"/>
      <c r="N2293" s="31"/>
      <c r="O2293" s="31"/>
      <c r="P2293" s="31"/>
      <c r="Q2293" s="31"/>
      <c r="R2293" s="31"/>
      <c r="S2293" s="31"/>
      <c r="T2293" s="31"/>
      <c r="U2293" s="31"/>
      <c r="V2293" s="31"/>
    </row>
    <row r="2294" spans="6:22" x14ac:dyDescent="0.25">
      <c r="F2294" s="31"/>
      <c r="G2294" s="31"/>
      <c r="H2294" s="31"/>
      <c r="I2294" s="31"/>
      <c r="J2294" s="31"/>
      <c r="K2294" s="31"/>
      <c r="L2294" s="31"/>
      <c r="M2294" s="31"/>
      <c r="N2294" s="31"/>
      <c r="O2294" s="31"/>
      <c r="P2294" s="31"/>
      <c r="Q2294" s="31"/>
      <c r="R2294" s="31"/>
      <c r="S2294" s="31"/>
      <c r="T2294" s="31"/>
      <c r="U2294" s="31"/>
      <c r="V2294" s="31"/>
    </row>
    <row r="2295" spans="6:22" x14ac:dyDescent="0.25">
      <c r="F2295" s="31"/>
      <c r="G2295" s="31"/>
      <c r="H2295" s="31"/>
      <c r="I2295" s="31"/>
      <c r="J2295" s="31"/>
      <c r="K2295" s="31"/>
      <c r="L2295" s="31"/>
      <c r="M2295" s="31"/>
      <c r="N2295" s="31"/>
      <c r="O2295" s="31"/>
      <c r="P2295" s="31"/>
      <c r="Q2295" s="31"/>
      <c r="R2295" s="31"/>
      <c r="S2295" s="31"/>
      <c r="T2295" s="31"/>
      <c r="U2295" s="31"/>
      <c r="V2295" s="31"/>
    </row>
    <row r="2296" spans="6:22" x14ac:dyDescent="0.25">
      <c r="F2296" s="31"/>
      <c r="G2296" s="31"/>
      <c r="H2296" s="31"/>
      <c r="I2296" s="31"/>
      <c r="J2296" s="31"/>
      <c r="K2296" s="31"/>
      <c r="L2296" s="31"/>
      <c r="M2296" s="31"/>
      <c r="N2296" s="31"/>
      <c r="O2296" s="31"/>
      <c r="P2296" s="31"/>
      <c r="Q2296" s="31"/>
      <c r="R2296" s="31"/>
      <c r="S2296" s="31"/>
      <c r="T2296" s="31"/>
      <c r="U2296" s="31"/>
      <c r="V2296" s="31"/>
    </row>
    <row r="2297" spans="6:22" x14ac:dyDescent="0.25">
      <c r="F2297" s="31"/>
      <c r="G2297" s="31"/>
      <c r="H2297" s="31"/>
      <c r="I2297" s="31"/>
      <c r="J2297" s="31"/>
      <c r="K2297" s="31"/>
      <c r="L2297" s="31"/>
      <c r="M2297" s="31"/>
      <c r="N2297" s="31"/>
      <c r="O2297" s="31"/>
      <c r="P2297" s="31"/>
      <c r="Q2297" s="31"/>
      <c r="R2297" s="31"/>
      <c r="S2297" s="31"/>
      <c r="T2297" s="31"/>
      <c r="U2297" s="31"/>
      <c r="V2297" s="31"/>
    </row>
    <row r="2298" spans="6:22" x14ac:dyDescent="0.25">
      <c r="F2298" s="31"/>
      <c r="G2298" s="31"/>
      <c r="H2298" s="31"/>
      <c r="I2298" s="31"/>
      <c r="J2298" s="31"/>
      <c r="K2298" s="31"/>
      <c r="L2298" s="31"/>
      <c r="M2298" s="31"/>
      <c r="N2298" s="31"/>
      <c r="O2298" s="31"/>
      <c r="P2298" s="31"/>
      <c r="Q2298" s="31"/>
      <c r="R2298" s="31"/>
      <c r="S2298" s="31"/>
      <c r="T2298" s="31"/>
      <c r="U2298" s="31"/>
      <c r="V2298" s="31"/>
    </row>
    <row r="2299" spans="6:22" x14ac:dyDescent="0.25">
      <c r="F2299" s="31"/>
      <c r="G2299" s="31"/>
      <c r="H2299" s="31"/>
      <c r="I2299" s="31"/>
      <c r="J2299" s="31"/>
      <c r="K2299" s="31"/>
      <c r="L2299" s="31"/>
      <c r="M2299" s="31"/>
      <c r="N2299" s="31"/>
      <c r="O2299" s="31"/>
      <c r="P2299" s="31"/>
      <c r="Q2299" s="31"/>
      <c r="R2299" s="31"/>
      <c r="S2299" s="31"/>
      <c r="T2299" s="31"/>
      <c r="U2299" s="31"/>
      <c r="V2299" s="31"/>
    </row>
    <row r="2300" spans="6:22" x14ac:dyDescent="0.25">
      <c r="F2300" s="31"/>
      <c r="G2300" s="31"/>
      <c r="H2300" s="31"/>
      <c r="I2300" s="31"/>
      <c r="J2300" s="31"/>
      <c r="K2300" s="31"/>
      <c r="L2300" s="31"/>
      <c r="M2300" s="31"/>
      <c r="N2300" s="31"/>
      <c r="O2300" s="31"/>
      <c r="P2300" s="31"/>
      <c r="Q2300" s="31"/>
      <c r="R2300" s="31"/>
      <c r="S2300" s="31"/>
      <c r="T2300" s="31"/>
      <c r="U2300" s="31"/>
      <c r="V2300" s="31"/>
    </row>
    <row r="2301" spans="6:22" x14ac:dyDescent="0.25">
      <c r="F2301" s="31"/>
      <c r="G2301" s="31"/>
      <c r="H2301" s="31"/>
      <c r="I2301" s="31"/>
      <c r="J2301" s="31"/>
      <c r="K2301" s="31"/>
      <c r="L2301" s="31"/>
      <c r="M2301" s="31"/>
      <c r="N2301" s="31"/>
      <c r="O2301" s="31"/>
      <c r="P2301" s="31"/>
      <c r="Q2301" s="31"/>
      <c r="R2301" s="31"/>
      <c r="S2301" s="31"/>
      <c r="T2301" s="31"/>
      <c r="U2301" s="31"/>
      <c r="V2301" s="31"/>
    </row>
    <row r="2302" spans="6:22" x14ac:dyDescent="0.25">
      <c r="F2302" s="31"/>
      <c r="G2302" s="31"/>
      <c r="H2302" s="31"/>
      <c r="I2302" s="31"/>
      <c r="J2302" s="31"/>
      <c r="K2302" s="31"/>
      <c r="L2302" s="31"/>
      <c r="M2302" s="31"/>
      <c r="N2302" s="31"/>
      <c r="O2302" s="31"/>
      <c r="P2302" s="31"/>
      <c r="Q2302" s="31"/>
      <c r="R2302" s="31"/>
      <c r="S2302" s="31"/>
      <c r="T2302" s="31"/>
      <c r="U2302" s="31"/>
      <c r="V2302" s="31"/>
    </row>
    <row r="2303" spans="6:22" x14ac:dyDescent="0.25">
      <c r="F2303" s="31"/>
      <c r="G2303" s="31"/>
      <c r="H2303" s="31"/>
      <c r="I2303" s="31"/>
      <c r="J2303" s="31"/>
      <c r="K2303" s="31"/>
      <c r="L2303" s="31"/>
      <c r="M2303" s="31"/>
      <c r="N2303" s="31"/>
      <c r="O2303" s="31"/>
      <c r="P2303" s="31"/>
      <c r="Q2303" s="31"/>
      <c r="R2303" s="31"/>
      <c r="S2303" s="31"/>
      <c r="T2303" s="31"/>
      <c r="U2303" s="31"/>
      <c r="V2303" s="31"/>
    </row>
    <row r="2304" spans="6:22" x14ac:dyDescent="0.25">
      <c r="F2304" s="31"/>
      <c r="G2304" s="31"/>
      <c r="H2304" s="31"/>
      <c r="I2304" s="31"/>
      <c r="J2304" s="31"/>
      <c r="K2304" s="31"/>
      <c r="L2304" s="31"/>
      <c r="M2304" s="31"/>
      <c r="N2304" s="31"/>
      <c r="O2304" s="31"/>
      <c r="P2304" s="31"/>
      <c r="Q2304" s="31"/>
      <c r="R2304" s="31"/>
      <c r="S2304" s="31"/>
      <c r="T2304" s="31"/>
      <c r="U2304" s="31"/>
      <c r="V2304" s="31"/>
    </row>
    <row r="2305" spans="6:22" x14ac:dyDescent="0.25">
      <c r="F2305" s="31"/>
      <c r="G2305" s="31"/>
      <c r="H2305" s="31"/>
      <c r="I2305" s="31"/>
      <c r="J2305" s="31"/>
      <c r="K2305" s="31"/>
      <c r="L2305" s="31"/>
      <c r="M2305" s="31"/>
      <c r="N2305" s="31"/>
      <c r="O2305" s="31"/>
      <c r="P2305" s="31"/>
      <c r="Q2305" s="31"/>
      <c r="R2305" s="31"/>
      <c r="S2305" s="31"/>
      <c r="T2305" s="31"/>
      <c r="U2305" s="31"/>
      <c r="V2305" s="31"/>
    </row>
    <row r="2306" spans="6:22" x14ac:dyDescent="0.25">
      <c r="F2306" s="31"/>
      <c r="G2306" s="31"/>
      <c r="H2306" s="31"/>
      <c r="I2306" s="31"/>
      <c r="J2306" s="31"/>
      <c r="K2306" s="31"/>
      <c r="L2306" s="31"/>
      <c r="M2306" s="31"/>
      <c r="N2306" s="31"/>
      <c r="O2306" s="31"/>
      <c r="P2306" s="31"/>
      <c r="Q2306" s="31"/>
      <c r="R2306" s="31"/>
      <c r="S2306" s="31"/>
      <c r="T2306" s="31"/>
      <c r="U2306" s="31"/>
      <c r="V2306" s="31"/>
    </row>
    <row r="2307" spans="6:22" x14ac:dyDescent="0.25">
      <c r="F2307" s="31"/>
      <c r="G2307" s="31"/>
      <c r="H2307" s="31"/>
      <c r="I2307" s="31"/>
      <c r="J2307" s="31"/>
      <c r="K2307" s="31"/>
      <c r="L2307" s="31"/>
      <c r="M2307" s="31"/>
      <c r="N2307" s="31"/>
      <c r="O2307" s="31"/>
      <c r="P2307" s="31"/>
      <c r="Q2307" s="31"/>
      <c r="R2307" s="31"/>
      <c r="S2307" s="31"/>
      <c r="T2307" s="31"/>
      <c r="U2307" s="31"/>
      <c r="V2307" s="31"/>
    </row>
    <row r="2308" spans="6:22" x14ac:dyDescent="0.25">
      <c r="F2308" s="31"/>
      <c r="G2308" s="31"/>
      <c r="H2308" s="31"/>
      <c r="I2308" s="31"/>
      <c r="J2308" s="31"/>
      <c r="K2308" s="31"/>
      <c r="L2308" s="31"/>
      <c r="M2308" s="31"/>
      <c r="N2308" s="31"/>
      <c r="O2308" s="31"/>
      <c r="P2308" s="31"/>
      <c r="Q2308" s="31"/>
      <c r="R2308" s="31"/>
      <c r="S2308" s="31"/>
      <c r="T2308" s="31"/>
      <c r="U2308" s="31"/>
      <c r="V2308" s="31"/>
    </row>
    <row r="2309" spans="6:22" x14ac:dyDescent="0.25">
      <c r="F2309" s="31"/>
      <c r="G2309" s="31"/>
      <c r="H2309" s="31"/>
      <c r="I2309" s="31"/>
      <c r="J2309" s="31"/>
      <c r="K2309" s="31"/>
      <c r="L2309" s="31"/>
      <c r="M2309" s="31"/>
      <c r="N2309" s="31"/>
      <c r="O2309" s="31"/>
      <c r="P2309" s="31"/>
      <c r="Q2309" s="31"/>
      <c r="R2309" s="31"/>
      <c r="S2309" s="31"/>
      <c r="T2309" s="31"/>
      <c r="U2309" s="31"/>
      <c r="V2309" s="31"/>
    </row>
    <row r="2310" spans="6:22" x14ac:dyDescent="0.25">
      <c r="F2310" s="31"/>
      <c r="G2310" s="31"/>
      <c r="H2310" s="31"/>
      <c r="I2310" s="31"/>
      <c r="J2310" s="31"/>
      <c r="K2310" s="31"/>
      <c r="L2310" s="31"/>
      <c r="M2310" s="31"/>
      <c r="N2310" s="31"/>
      <c r="O2310" s="31"/>
      <c r="P2310" s="31"/>
      <c r="Q2310" s="31"/>
      <c r="R2310" s="31"/>
      <c r="S2310" s="31"/>
      <c r="T2310" s="31"/>
      <c r="U2310" s="31"/>
      <c r="V2310" s="31"/>
    </row>
    <row r="2311" spans="6:22" x14ac:dyDescent="0.25">
      <c r="F2311" s="31"/>
      <c r="G2311" s="31"/>
      <c r="H2311" s="31"/>
      <c r="I2311" s="31"/>
      <c r="J2311" s="31"/>
      <c r="K2311" s="31"/>
      <c r="L2311" s="31"/>
      <c r="M2311" s="31"/>
      <c r="N2311" s="31"/>
      <c r="O2311" s="31"/>
      <c r="P2311" s="31"/>
      <c r="Q2311" s="31"/>
      <c r="R2311" s="31"/>
      <c r="S2311" s="31"/>
      <c r="T2311" s="31"/>
      <c r="U2311" s="31"/>
      <c r="V2311" s="31"/>
    </row>
    <row r="2312" spans="6:22" x14ac:dyDescent="0.25">
      <c r="F2312" s="31"/>
      <c r="G2312" s="31"/>
      <c r="H2312" s="31"/>
      <c r="I2312" s="31"/>
      <c r="J2312" s="31"/>
      <c r="K2312" s="31"/>
      <c r="L2312" s="31"/>
      <c r="M2312" s="31"/>
      <c r="N2312" s="31"/>
      <c r="O2312" s="31"/>
      <c r="P2312" s="31"/>
      <c r="Q2312" s="31"/>
      <c r="R2312" s="31"/>
      <c r="S2312" s="31"/>
      <c r="T2312" s="31"/>
      <c r="U2312" s="31"/>
      <c r="V2312" s="31"/>
    </row>
    <row r="2313" spans="6:22" x14ac:dyDescent="0.25">
      <c r="F2313" s="31"/>
      <c r="G2313" s="31"/>
      <c r="H2313" s="31"/>
      <c r="I2313" s="31"/>
      <c r="J2313" s="31"/>
      <c r="K2313" s="31"/>
      <c r="L2313" s="31"/>
      <c r="M2313" s="31"/>
      <c r="N2313" s="31"/>
      <c r="O2313" s="31"/>
      <c r="P2313" s="31"/>
      <c r="Q2313" s="31"/>
      <c r="R2313" s="31"/>
      <c r="S2313" s="31"/>
      <c r="T2313" s="31"/>
      <c r="U2313" s="31"/>
      <c r="V2313" s="31"/>
    </row>
    <row r="2314" spans="6:22" x14ac:dyDescent="0.25">
      <c r="F2314" s="31"/>
      <c r="G2314" s="31"/>
      <c r="H2314" s="31"/>
      <c r="I2314" s="31"/>
      <c r="J2314" s="31"/>
      <c r="K2314" s="31"/>
      <c r="L2314" s="31"/>
      <c r="M2314" s="31"/>
      <c r="N2314" s="31"/>
      <c r="O2314" s="31"/>
      <c r="P2314" s="31"/>
      <c r="Q2314" s="31"/>
      <c r="R2314" s="31"/>
      <c r="S2314" s="31"/>
      <c r="T2314" s="31"/>
      <c r="U2314" s="31"/>
      <c r="V2314" s="31"/>
    </row>
    <row r="2315" spans="6:22" x14ac:dyDescent="0.25">
      <c r="F2315" s="31"/>
      <c r="G2315" s="31"/>
      <c r="H2315" s="31"/>
      <c r="I2315" s="31"/>
      <c r="J2315" s="31"/>
      <c r="K2315" s="31"/>
      <c r="L2315" s="31"/>
      <c r="M2315" s="31"/>
      <c r="N2315" s="31"/>
      <c r="O2315" s="31"/>
      <c r="P2315" s="31"/>
      <c r="Q2315" s="31"/>
      <c r="R2315" s="31"/>
      <c r="S2315" s="31"/>
      <c r="T2315" s="31"/>
      <c r="U2315" s="31"/>
      <c r="V2315" s="31"/>
    </row>
    <row r="2316" spans="6:22" x14ac:dyDescent="0.25">
      <c r="F2316" s="31"/>
      <c r="G2316" s="31"/>
      <c r="H2316" s="31"/>
      <c r="I2316" s="31"/>
      <c r="J2316" s="31"/>
      <c r="K2316" s="31"/>
      <c r="L2316" s="31"/>
      <c r="M2316" s="31"/>
      <c r="N2316" s="31"/>
      <c r="O2316" s="31"/>
      <c r="P2316" s="31"/>
      <c r="Q2316" s="31"/>
      <c r="R2316" s="31"/>
      <c r="S2316" s="31"/>
      <c r="T2316" s="31"/>
      <c r="U2316" s="31"/>
      <c r="V2316" s="31"/>
    </row>
    <row r="2317" spans="6:22" x14ac:dyDescent="0.25">
      <c r="F2317" s="31"/>
      <c r="G2317" s="31"/>
      <c r="H2317" s="31"/>
      <c r="I2317" s="31"/>
      <c r="J2317" s="31"/>
      <c r="K2317" s="31"/>
      <c r="L2317" s="31"/>
      <c r="M2317" s="31"/>
      <c r="N2317" s="31"/>
      <c r="O2317" s="31"/>
      <c r="P2317" s="31"/>
      <c r="Q2317" s="31"/>
      <c r="R2317" s="31"/>
      <c r="S2317" s="31"/>
      <c r="T2317" s="31"/>
      <c r="U2317" s="31"/>
      <c r="V2317" s="31"/>
    </row>
    <row r="2318" spans="6:22" x14ac:dyDescent="0.25">
      <c r="F2318" s="31"/>
      <c r="G2318" s="31"/>
      <c r="H2318" s="31"/>
      <c r="I2318" s="31"/>
      <c r="J2318" s="31"/>
      <c r="K2318" s="31"/>
      <c r="L2318" s="31"/>
      <c r="M2318" s="31"/>
      <c r="N2318" s="31"/>
      <c r="O2318" s="31"/>
      <c r="P2318" s="31"/>
      <c r="Q2318" s="31"/>
      <c r="R2318" s="31"/>
      <c r="S2318" s="31"/>
      <c r="T2318" s="31"/>
      <c r="U2318" s="31"/>
      <c r="V2318" s="31"/>
    </row>
    <row r="2319" spans="6:22" x14ac:dyDescent="0.25">
      <c r="F2319" s="31"/>
      <c r="G2319" s="31"/>
      <c r="H2319" s="31"/>
      <c r="I2319" s="31"/>
      <c r="J2319" s="31"/>
      <c r="K2319" s="31"/>
      <c r="L2319" s="31"/>
      <c r="M2319" s="31"/>
      <c r="N2319" s="31"/>
      <c r="O2319" s="31"/>
      <c r="P2319" s="31"/>
      <c r="Q2319" s="31"/>
      <c r="R2319" s="31"/>
      <c r="S2319" s="31"/>
      <c r="T2319" s="31"/>
      <c r="U2319" s="31"/>
      <c r="V2319" s="31"/>
    </row>
    <row r="2320" spans="6:22" x14ac:dyDescent="0.25">
      <c r="F2320" s="31"/>
      <c r="G2320" s="31"/>
      <c r="H2320" s="31"/>
      <c r="I2320" s="31"/>
      <c r="J2320" s="31"/>
      <c r="K2320" s="31"/>
      <c r="L2320" s="31"/>
      <c r="M2320" s="31"/>
      <c r="N2320" s="31"/>
      <c r="O2320" s="31"/>
      <c r="P2320" s="31"/>
      <c r="Q2320" s="31"/>
      <c r="R2320" s="31"/>
      <c r="S2320" s="31"/>
      <c r="T2320" s="31"/>
      <c r="U2320" s="31"/>
      <c r="V2320" s="31"/>
    </row>
    <row r="2321" spans="6:22" x14ac:dyDescent="0.25">
      <c r="F2321" s="31"/>
      <c r="G2321" s="31"/>
      <c r="H2321" s="31"/>
      <c r="I2321" s="31"/>
      <c r="J2321" s="31"/>
      <c r="K2321" s="31"/>
      <c r="L2321" s="31"/>
      <c r="M2321" s="31"/>
      <c r="N2321" s="31"/>
      <c r="O2321" s="31"/>
      <c r="P2321" s="31"/>
      <c r="Q2321" s="31"/>
      <c r="R2321" s="31"/>
      <c r="S2321" s="31"/>
      <c r="T2321" s="31"/>
      <c r="U2321" s="31"/>
      <c r="V2321" s="31"/>
    </row>
    <row r="2322" spans="6:22" x14ac:dyDescent="0.25">
      <c r="F2322" s="31"/>
      <c r="G2322" s="31"/>
      <c r="H2322" s="31"/>
      <c r="I2322" s="31"/>
      <c r="J2322" s="31"/>
      <c r="K2322" s="31"/>
      <c r="L2322" s="31"/>
      <c r="M2322" s="31"/>
      <c r="N2322" s="31"/>
      <c r="O2322" s="31"/>
      <c r="P2322" s="31"/>
      <c r="Q2322" s="31"/>
      <c r="R2322" s="31"/>
      <c r="S2322" s="31"/>
      <c r="T2322" s="31"/>
      <c r="U2322" s="31"/>
      <c r="V2322" s="31"/>
    </row>
    <row r="2323" spans="6:22" x14ac:dyDescent="0.25">
      <c r="F2323" s="31"/>
      <c r="G2323" s="31"/>
      <c r="H2323" s="31"/>
      <c r="I2323" s="31"/>
      <c r="J2323" s="31"/>
      <c r="K2323" s="31"/>
      <c r="L2323" s="31"/>
      <c r="M2323" s="31"/>
      <c r="N2323" s="31"/>
      <c r="O2323" s="31"/>
      <c r="P2323" s="31"/>
      <c r="Q2323" s="31"/>
      <c r="R2323" s="31"/>
      <c r="S2323" s="31"/>
      <c r="T2323" s="31"/>
      <c r="U2323" s="31"/>
      <c r="V2323" s="31"/>
    </row>
    <row r="2324" spans="6:22" x14ac:dyDescent="0.25">
      <c r="F2324" s="31"/>
      <c r="G2324" s="31"/>
      <c r="H2324" s="31"/>
      <c r="I2324" s="31"/>
      <c r="J2324" s="31"/>
      <c r="K2324" s="31"/>
      <c r="L2324" s="31"/>
      <c r="M2324" s="31"/>
      <c r="N2324" s="31"/>
      <c r="O2324" s="31"/>
      <c r="P2324" s="31"/>
      <c r="Q2324" s="31"/>
      <c r="R2324" s="31"/>
      <c r="S2324" s="31"/>
      <c r="T2324" s="31"/>
      <c r="U2324" s="31"/>
      <c r="V2324" s="31"/>
    </row>
    <row r="2325" spans="6:22" x14ac:dyDescent="0.25">
      <c r="F2325" s="31"/>
      <c r="G2325" s="31"/>
      <c r="H2325" s="31"/>
      <c r="I2325" s="31"/>
      <c r="J2325" s="31"/>
      <c r="K2325" s="31"/>
      <c r="L2325" s="31"/>
      <c r="M2325" s="31"/>
      <c r="N2325" s="31"/>
      <c r="O2325" s="31"/>
      <c r="P2325" s="31"/>
      <c r="Q2325" s="31"/>
      <c r="R2325" s="31"/>
      <c r="S2325" s="31"/>
      <c r="T2325" s="31"/>
      <c r="U2325" s="31"/>
      <c r="V2325" s="31"/>
    </row>
    <row r="2326" spans="6:22" x14ac:dyDescent="0.25">
      <c r="F2326" s="31"/>
      <c r="G2326" s="31"/>
      <c r="H2326" s="31"/>
      <c r="I2326" s="31"/>
      <c r="J2326" s="31"/>
      <c r="K2326" s="31"/>
      <c r="L2326" s="31"/>
      <c r="M2326" s="31"/>
      <c r="N2326" s="31"/>
      <c r="O2326" s="31"/>
      <c r="P2326" s="31"/>
      <c r="Q2326" s="31"/>
      <c r="R2326" s="31"/>
      <c r="S2326" s="31"/>
      <c r="T2326" s="31"/>
      <c r="U2326" s="31"/>
      <c r="V2326" s="31"/>
    </row>
    <row r="2327" spans="6:22" x14ac:dyDescent="0.25">
      <c r="F2327" s="31"/>
      <c r="G2327" s="31"/>
      <c r="H2327" s="31"/>
      <c r="I2327" s="31"/>
      <c r="J2327" s="31"/>
      <c r="K2327" s="31"/>
      <c r="L2327" s="31"/>
      <c r="M2327" s="31"/>
      <c r="N2327" s="31"/>
      <c r="O2327" s="31"/>
      <c r="P2327" s="31"/>
      <c r="Q2327" s="31"/>
      <c r="R2327" s="31"/>
      <c r="S2327" s="31"/>
      <c r="T2327" s="31"/>
      <c r="U2327" s="31"/>
      <c r="V2327" s="31"/>
    </row>
    <row r="2328" spans="6:22" x14ac:dyDescent="0.25">
      <c r="F2328" s="31"/>
      <c r="G2328" s="31"/>
      <c r="H2328" s="31"/>
      <c r="I2328" s="31"/>
      <c r="J2328" s="31"/>
      <c r="K2328" s="31"/>
      <c r="L2328" s="31"/>
      <c r="M2328" s="31"/>
      <c r="N2328" s="31"/>
      <c r="O2328" s="31"/>
      <c r="P2328" s="31"/>
      <c r="Q2328" s="31"/>
      <c r="R2328" s="31"/>
      <c r="S2328" s="31"/>
      <c r="T2328" s="31"/>
      <c r="U2328" s="31"/>
      <c r="V2328" s="31"/>
    </row>
    <row r="2329" spans="6:22" x14ac:dyDescent="0.25">
      <c r="F2329" s="31"/>
      <c r="G2329" s="31"/>
      <c r="H2329" s="31"/>
      <c r="I2329" s="31"/>
      <c r="J2329" s="31"/>
      <c r="K2329" s="31"/>
      <c r="L2329" s="31"/>
      <c r="M2329" s="31"/>
      <c r="N2329" s="31"/>
      <c r="O2329" s="31"/>
      <c r="P2329" s="31"/>
      <c r="Q2329" s="31"/>
      <c r="R2329" s="31"/>
      <c r="S2329" s="31"/>
      <c r="T2329" s="31"/>
      <c r="U2329" s="31"/>
      <c r="V2329" s="31"/>
    </row>
    <row r="2330" spans="6:22" x14ac:dyDescent="0.25">
      <c r="F2330" s="31"/>
      <c r="G2330" s="31"/>
      <c r="H2330" s="31"/>
      <c r="I2330" s="31"/>
      <c r="J2330" s="31"/>
      <c r="K2330" s="31"/>
      <c r="L2330" s="31"/>
      <c r="M2330" s="31"/>
      <c r="N2330" s="31"/>
      <c r="O2330" s="31"/>
      <c r="P2330" s="31"/>
      <c r="Q2330" s="31"/>
      <c r="R2330" s="31"/>
      <c r="S2330" s="31"/>
      <c r="T2330" s="31"/>
      <c r="U2330" s="31"/>
      <c r="V2330" s="31"/>
    </row>
    <row r="2331" spans="6:22" x14ac:dyDescent="0.25">
      <c r="F2331" s="31"/>
      <c r="G2331" s="31"/>
      <c r="H2331" s="31"/>
      <c r="I2331" s="31"/>
      <c r="J2331" s="31"/>
      <c r="K2331" s="31"/>
      <c r="L2331" s="31"/>
      <c r="M2331" s="31"/>
      <c r="N2331" s="31"/>
      <c r="O2331" s="31"/>
      <c r="P2331" s="31"/>
      <c r="Q2331" s="31"/>
      <c r="R2331" s="31"/>
      <c r="S2331" s="31"/>
      <c r="T2331" s="31"/>
      <c r="U2331" s="31"/>
      <c r="V2331" s="31"/>
    </row>
    <row r="2332" spans="6:22" x14ac:dyDescent="0.25">
      <c r="F2332" s="31"/>
      <c r="G2332" s="31"/>
      <c r="H2332" s="31"/>
      <c r="I2332" s="31"/>
      <c r="J2332" s="31"/>
      <c r="K2332" s="31"/>
      <c r="L2332" s="31"/>
      <c r="M2332" s="31"/>
      <c r="N2332" s="31"/>
      <c r="O2332" s="31"/>
      <c r="P2332" s="31"/>
      <c r="Q2332" s="31"/>
      <c r="R2332" s="31"/>
      <c r="S2332" s="31"/>
      <c r="T2332" s="31"/>
      <c r="U2332" s="31"/>
      <c r="V2332" s="31"/>
    </row>
    <row r="2333" spans="6:22" x14ac:dyDescent="0.25">
      <c r="F2333" s="31"/>
      <c r="G2333" s="31"/>
      <c r="H2333" s="31"/>
      <c r="I2333" s="31"/>
      <c r="J2333" s="31"/>
      <c r="K2333" s="31"/>
      <c r="L2333" s="31"/>
      <c r="M2333" s="31"/>
      <c r="N2333" s="31"/>
      <c r="O2333" s="31"/>
      <c r="P2333" s="31"/>
      <c r="Q2333" s="31"/>
      <c r="R2333" s="31"/>
      <c r="S2333" s="31"/>
      <c r="T2333" s="31"/>
      <c r="U2333" s="31"/>
      <c r="V2333" s="31"/>
    </row>
    <row r="2334" spans="6:22" x14ac:dyDescent="0.25">
      <c r="F2334" s="31"/>
      <c r="G2334" s="31"/>
      <c r="H2334" s="31"/>
      <c r="I2334" s="31"/>
      <c r="J2334" s="31"/>
      <c r="K2334" s="31"/>
      <c r="L2334" s="31"/>
      <c r="M2334" s="31"/>
      <c r="N2334" s="31"/>
      <c r="O2334" s="31"/>
      <c r="P2334" s="31"/>
      <c r="Q2334" s="31"/>
      <c r="R2334" s="31"/>
      <c r="S2334" s="31"/>
      <c r="T2334" s="31"/>
      <c r="U2334" s="31"/>
      <c r="V2334" s="31"/>
    </row>
    <row r="2335" spans="6:22" x14ac:dyDescent="0.25">
      <c r="F2335" s="31"/>
      <c r="G2335" s="31"/>
      <c r="H2335" s="31"/>
      <c r="I2335" s="31"/>
      <c r="J2335" s="31"/>
      <c r="K2335" s="31"/>
      <c r="L2335" s="31"/>
      <c r="M2335" s="31"/>
      <c r="N2335" s="31"/>
      <c r="O2335" s="31"/>
      <c r="P2335" s="31"/>
      <c r="Q2335" s="31"/>
      <c r="R2335" s="31"/>
      <c r="S2335" s="31"/>
      <c r="T2335" s="31"/>
      <c r="U2335" s="31"/>
      <c r="V2335" s="31"/>
    </row>
    <row r="2336" spans="6:22" x14ac:dyDescent="0.25">
      <c r="F2336" s="31"/>
      <c r="G2336" s="31"/>
      <c r="H2336" s="31"/>
      <c r="I2336" s="31"/>
      <c r="J2336" s="31"/>
      <c r="K2336" s="31"/>
      <c r="L2336" s="31"/>
      <c r="M2336" s="31"/>
      <c r="N2336" s="31"/>
      <c r="O2336" s="31"/>
      <c r="P2336" s="31"/>
      <c r="Q2336" s="31"/>
      <c r="R2336" s="31"/>
      <c r="S2336" s="31"/>
      <c r="T2336" s="31"/>
      <c r="U2336" s="31"/>
      <c r="V2336" s="31"/>
    </row>
    <row r="2337" spans="6:22" x14ac:dyDescent="0.25">
      <c r="F2337" s="31"/>
      <c r="G2337" s="31"/>
      <c r="H2337" s="31"/>
      <c r="I2337" s="31"/>
      <c r="J2337" s="31"/>
      <c r="K2337" s="31"/>
      <c r="L2337" s="31"/>
      <c r="M2337" s="31"/>
      <c r="N2337" s="31"/>
      <c r="O2337" s="31"/>
      <c r="P2337" s="31"/>
      <c r="Q2337" s="31"/>
      <c r="R2337" s="31"/>
      <c r="S2337" s="31"/>
      <c r="T2337" s="31"/>
      <c r="U2337" s="31"/>
      <c r="V2337" s="31"/>
    </row>
    <row r="2338" spans="6:22" x14ac:dyDescent="0.25">
      <c r="F2338" s="31"/>
      <c r="G2338" s="31"/>
      <c r="H2338" s="31"/>
      <c r="I2338" s="31"/>
      <c r="J2338" s="31"/>
      <c r="K2338" s="31"/>
      <c r="L2338" s="31"/>
      <c r="M2338" s="31"/>
      <c r="N2338" s="31"/>
      <c r="O2338" s="31"/>
      <c r="P2338" s="31"/>
      <c r="Q2338" s="31"/>
      <c r="R2338" s="31"/>
      <c r="S2338" s="31"/>
      <c r="T2338" s="31"/>
      <c r="U2338" s="31"/>
      <c r="V2338" s="31"/>
    </row>
    <row r="2339" spans="6:22" x14ac:dyDescent="0.25">
      <c r="F2339" s="31"/>
      <c r="G2339" s="31"/>
      <c r="H2339" s="31"/>
      <c r="I2339" s="31"/>
      <c r="J2339" s="31"/>
      <c r="K2339" s="31"/>
      <c r="L2339" s="31"/>
      <c r="M2339" s="31"/>
      <c r="N2339" s="31"/>
      <c r="O2339" s="31"/>
      <c r="P2339" s="31"/>
      <c r="Q2339" s="31"/>
      <c r="R2339" s="31"/>
      <c r="S2339" s="31"/>
      <c r="T2339" s="31"/>
      <c r="U2339" s="31"/>
      <c r="V2339" s="31"/>
    </row>
    <row r="2340" spans="6:22" x14ac:dyDescent="0.25">
      <c r="F2340" s="31"/>
      <c r="G2340" s="31"/>
      <c r="H2340" s="31"/>
      <c r="I2340" s="31"/>
      <c r="J2340" s="31"/>
      <c r="K2340" s="31"/>
      <c r="L2340" s="31"/>
      <c r="M2340" s="31"/>
      <c r="N2340" s="31"/>
      <c r="O2340" s="31"/>
      <c r="P2340" s="31"/>
      <c r="Q2340" s="31"/>
      <c r="R2340" s="31"/>
      <c r="S2340" s="31"/>
      <c r="T2340" s="31"/>
      <c r="U2340" s="31"/>
      <c r="V2340" s="31"/>
    </row>
    <row r="2341" spans="6:22" x14ac:dyDescent="0.25">
      <c r="F2341" s="31"/>
      <c r="G2341" s="31"/>
      <c r="H2341" s="31"/>
      <c r="I2341" s="31"/>
      <c r="J2341" s="31"/>
      <c r="K2341" s="31"/>
      <c r="L2341" s="31"/>
      <c r="M2341" s="31"/>
      <c r="N2341" s="31"/>
      <c r="O2341" s="31"/>
      <c r="P2341" s="31"/>
      <c r="Q2341" s="31"/>
      <c r="R2341" s="31"/>
      <c r="S2341" s="31"/>
      <c r="T2341" s="31"/>
      <c r="U2341" s="31"/>
      <c r="V2341" s="31"/>
    </row>
    <row r="2342" spans="6:22" x14ac:dyDescent="0.25">
      <c r="F2342" s="31"/>
      <c r="G2342" s="31"/>
      <c r="H2342" s="31"/>
      <c r="I2342" s="31"/>
      <c r="J2342" s="31"/>
      <c r="K2342" s="31"/>
      <c r="L2342" s="31"/>
      <c r="M2342" s="31"/>
      <c r="N2342" s="31"/>
      <c r="O2342" s="31"/>
      <c r="P2342" s="31"/>
      <c r="Q2342" s="31"/>
      <c r="R2342" s="31"/>
      <c r="S2342" s="31"/>
      <c r="T2342" s="31"/>
      <c r="U2342" s="31"/>
      <c r="V2342" s="31"/>
    </row>
    <row r="2343" spans="6:22" x14ac:dyDescent="0.25">
      <c r="F2343" s="31"/>
      <c r="G2343" s="31"/>
      <c r="H2343" s="31"/>
      <c r="I2343" s="31"/>
      <c r="J2343" s="31"/>
      <c r="K2343" s="31"/>
      <c r="L2343" s="31"/>
      <c r="M2343" s="31"/>
      <c r="N2343" s="31"/>
      <c r="O2343" s="31"/>
      <c r="P2343" s="31"/>
      <c r="Q2343" s="31"/>
      <c r="R2343" s="31"/>
      <c r="S2343" s="31"/>
      <c r="T2343" s="31"/>
      <c r="U2343" s="31"/>
      <c r="V2343" s="31"/>
    </row>
    <row r="2344" spans="6:22" x14ac:dyDescent="0.25">
      <c r="F2344" s="31"/>
      <c r="G2344" s="31"/>
      <c r="H2344" s="31"/>
      <c r="I2344" s="31"/>
      <c r="J2344" s="31"/>
      <c r="K2344" s="31"/>
      <c r="L2344" s="31"/>
      <c r="M2344" s="31"/>
      <c r="N2344" s="31"/>
      <c r="O2344" s="31"/>
      <c r="P2344" s="31"/>
      <c r="Q2344" s="31"/>
      <c r="R2344" s="31"/>
      <c r="S2344" s="31"/>
      <c r="T2344" s="31"/>
      <c r="U2344" s="31"/>
      <c r="V2344" s="31"/>
    </row>
    <row r="2345" spans="6:22" x14ac:dyDescent="0.25">
      <c r="F2345" s="31"/>
      <c r="G2345" s="31"/>
      <c r="H2345" s="31"/>
      <c r="I2345" s="31"/>
      <c r="J2345" s="31"/>
      <c r="K2345" s="31"/>
      <c r="L2345" s="31"/>
      <c r="M2345" s="31"/>
      <c r="N2345" s="31"/>
      <c r="O2345" s="31"/>
      <c r="P2345" s="31"/>
      <c r="Q2345" s="31"/>
      <c r="R2345" s="31"/>
      <c r="S2345" s="31"/>
      <c r="T2345" s="31"/>
      <c r="U2345" s="31"/>
      <c r="V2345" s="31"/>
    </row>
    <row r="2346" spans="6:22" x14ac:dyDescent="0.25">
      <c r="F2346" s="31"/>
      <c r="G2346" s="31"/>
      <c r="H2346" s="31"/>
      <c r="I2346" s="31"/>
      <c r="J2346" s="31"/>
      <c r="K2346" s="31"/>
      <c r="L2346" s="31"/>
      <c r="M2346" s="31"/>
      <c r="N2346" s="31"/>
      <c r="O2346" s="31"/>
      <c r="P2346" s="31"/>
      <c r="Q2346" s="31"/>
      <c r="R2346" s="31"/>
      <c r="S2346" s="31"/>
      <c r="T2346" s="31"/>
      <c r="U2346" s="31"/>
      <c r="V2346" s="31"/>
    </row>
    <row r="2347" spans="6:22" x14ac:dyDescent="0.25">
      <c r="F2347" s="31"/>
      <c r="G2347" s="31"/>
      <c r="H2347" s="31"/>
      <c r="I2347" s="31"/>
      <c r="J2347" s="31"/>
      <c r="K2347" s="31"/>
      <c r="L2347" s="31"/>
      <c r="M2347" s="31"/>
      <c r="N2347" s="31"/>
      <c r="O2347" s="31"/>
      <c r="P2347" s="31"/>
      <c r="Q2347" s="31"/>
      <c r="R2347" s="31"/>
      <c r="S2347" s="31"/>
      <c r="T2347" s="31"/>
      <c r="U2347" s="31"/>
      <c r="V2347" s="31"/>
    </row>
    <row r="2348" spans="6:22" x14ac:dyDescent="0.25">
      <c r="F2348" s="31"/>
      <c r="G2348" s="31"/>
      <c r="H2348" s="31"/>
      <c r="I2348" s="31"/>
      <c r="J2348" s="31"/>
      <c r="K2348" s="31"/>
      <c r="L2348" s="31"/>
      <c r="M2348" s="31"/>
      <c r="N2348" s="31"/>
      <c r="O2348" s="31"/>
      <c r="P2348" s="31"/>
      <c r="Q2348" s="31"/>
      <c r="R2348" s="31"/>
      <c r="S2348" s="31"/>
      <c r="T2348" s="31"/>
      <c r="U2348" s="31"/>
      <c r="V2348" s="31"/>
    </row>
    <row r="2349" spans="6:22" x14ac:dyDescent="0.25">
      <c r="F2349" s="31"/>
      <c r="G2349" s="31"/>
      <c r="H2349" s="31"/>
      <c r="I2349" s="31"/>
      <c r="J2349" s="31"/>
      <c r="K2349" s="31"/>
      <c r="L2349" s="31"/>
      <c r="M2349" s="31"/>
      <c r="N2349" s="31"/>
      <c r="O2349" s="31"/>
      <c r="P2349" s="31"/>
      <c r="Q2349" s="31"/>
      <c r="R2349" s="31"/>
      <c r="S2349" s="31"/>
      <c r="T2349" s="31"/>
      <c r="U2349" s="31"/>
      <c r="V2349" s="31"/>
    </row>
    <row r="2350" spans="6:22" x14ac:dyDescent="0.25">
      <c r="F2350" s="31"/>
      <c r="G2350" s="31"/>
      <c r="H2350" s="31"/>
      <c r="I2350" s="31"/>
      <c r="J2350" s="31"/>
      <c r="K2350" s="31"/>
      <c r="L2350" s="31"/>
      <c r="M2350" s="31"/>
      <c r="N2350" s="31"/>
      <c r="O2350" s="31"/>
      <c r="P2350" s="31"/>
      <c r="Q2350" s="31"/>
      <c r="R2350" s="31"/>
      <c r="S2350" s="31"/>
      <c r="T2350" s="31"/>
      <c r="U2350" s="31"/>
      <c r="V2350" s="31"/>
    </row>
    <row r="2351" spans="6:22" x14ac:dyDescent="0.25">
      <c r="F2351" s="31"/>
      <c r="G2351" s="31"/>
      <c r="H2351" s="31"/>
      <c r="I2351" s="31"/>
      <c r="J2351" s="31"/>
      <c r="K2351" s="31"/>
      <c r="L2351" s="31"/>
      <c r="M2351" s="31"/>
      <c r="N2351" s="31"/>
      <c r="O2351" s="31"/>
      <c r="P2351" s="31"/>
      <c r="Q2351" s="31"/>
      <c r="R2351" s="31"/>
      <c r="S2351" s="31"/>
      <c r="T2351" s="31"/>
      <c r="U2351" s="31"/>
      <c r="V2351" s="31"/>
    </row>
    <row r="2352" spans="6:22" x14ac:dyDescent="0.25">
      <c r="F2352" s="31"/>
      <c r="G2352" s="31"/>
      <c r="H2352" s="31"/>
      <c r="I2352" s="31"/>
      <c r="J2352" s="31"/>
      <c r="K2352" s="31"/>
      <c r="L2352" s="31"/>
      <c r="M2352" s="31"/>
      <c r="N2352" s="31"/>
      <c r="O2352" s="31"/>
      <c r="P2352" s="31"/>
      <c r="Q2352" s="31"/>
      <c r="R2352" s="31"/>
      <c r="S2352" s="31"/>
      <c r="T2352" s="31"/>
      <c r="U2352" s="31"/>
      <c r="V2352" s="31"/>
    </row>
    <row r="2353" spans="6:22" x14ac:dyDescent="0.25">
      <c r="F2353" s="31"/>
      <c r="G2353" s="31"/>
      <c r="H2353" s="31"/>
      <c r="I2353" s="31"/>
      <c r="J2353" s="31"/>
      <c r="K2353" s="31"/>
      <c r="L2353" s="31"/>
      <c r="M2353" s="31"/>
      <c r="N2353" s="31"/>
      <c r="O2353" s="31"/>
      <c r="P2353" s="31"/>
      <c r="Q2353" s="31"/>
      <c r="R2353" s="31"/>
      <c r="S2353" s="31"/>
      <c r="T2353" s="31"/>
      <c r="U2353" s="31"/>
      <c r="V2353" s="31"/>
    </row>
    <row r="2354" spans="6:22" x14ac:dyDescent="0.25">
      <c r="F2354" s="31"/>
      <c r="G2354" s="31"/>
      <c r="H2354" s="31"/>
      <c r="I2354" s="31"/>
      <c r="J2354" s="31"/>
      <c r="K2354" s="31"/>
      <c r="L2354" s="31"/>
      <c r="M2354" s="31"/>
      <c r="N2354" s="31"/>
      <c r="O2354" s="31"/>
      <c r="P2354" s="31"/>
      <c r="Q2354" s="31"/>
      <c r="R2354" s="31"/>
      <c r="S2354" s="31"/>
      <c r="T2354" s="31"/>
      <c r="U2354" s="31"/>
      <c r="V2354" s="31"/>
    </row>
    <row r="2355" spans="6:22" x14ac:dyDescent="0.25">
      <c r="F2355" s="31"/>
      <c r="G2355" s="31"/>
      <c r="H2355" s="31"/>
      <c r="I2355" s="31"/>
      <c r="J2355" s="31"/>
      <c r="K2355" s="31"/>
      <c r="L2355" s="31"/>
      <c r="M2355" s="31"/>
      <c r="N2355" s="31"/>
      <c r="O2355" s="31"/>
      <c r="P2355" s="31"/>
      <c r="Q2355" s="31"/>
      <c r="R2355" s="31"/>
      <c r="S2355" s="31"/>
      <c r="T2355" s="31"/>
      <c r="U2355" s="31"/>
      <c r="V2355" s="31"/>
    </row>
    <row r="2356" spans="6:22" x14ac:dyDescent="0.25">
      <c r="F2356" s="31"/>
      <c r="G2356" s="31"/>
      <c r="H2356" s="31"/>
      <c r="I2356" s="31"/>
      <c r="J2356" s="31"/>
      <c r="K2356" s="31"/>
      <c r="L2356" s="31"/>
      <c r="M2356" s="31"/>
      <c r="N2356" s="31"/>
      <c r="O2356" s="31"/>
      <c r="P2356" s="31"/>
      <c r="Q2356" s="31"/>
      <c r="R2356" s="31"/>
      <c r="S2356" s="31"/>
      <c r="T2356" s="31"/>
      <c r="U2356" s="31"/>
      <c r="V2356" s="31"/>
    </row>
    <row r="2357" spans="6:22" x14ac:dyDescent="0.25">
      <c r="F2357" s="31"/>
      <c r="G2357" s="31"/>
      <c r="H2357" s="31"/>
      <c r="I2357" s="31"/>
      <c r="J2357" s="31"/>
      <c r="K2357" s="31"/>
      <c r="L2357" s="31"/>
      <c r="M2357" s="31"/>
      <c r="N2357" s="31"/>
      <c r="O2357" s="31"/>
      <c r="P2357" s="31"/>
      <c r="Q2357" s="31"/>
      <c r="R2357" s="31"/>
      <c r="S2357" s="31"/>
      <c r="T2357" s="31"/>
      <c r="U2357" s="31"/>
      <c r="V2357" s="31"/>
    </row>
    <row r="2358" spans="6:22" x14ac:dyDescent="0.25">
      <c r="F2358" s="31"/>
      <c r="G2358" s="31"/>
      <c r="H2358" s="31"/>
      <c r="I2358" s="31"/>
      <c r="J2358" s="31"/>
      <c r="K2358" s="31"/>
      <c r="L2358" s="31"/>
      <c r="M2358" s="31"/>
      <c r="N2358" s="31"/>
      <c r="O2358" s="31"/>
      <c r="P2358" s="31"/>
      <c r="Q2358" s="31"/>
      <c r="R2358" s="31"/>
      <c r="S2358" s="31"/>
      <c r="T2358" s="31"/>
      <c r="U2358" s="31"/>
      <c r="V2358" s="31"/>
    </row>
    <row r="2359" spans="6:22" x14ac:dyDescent="0.25">
      <c r="F2359" s="31"/>
      <c r="G2359" s="31"/>
      <c r="H2359" s="31"/>
      <c r="I2359" s="31"/>
      <c r="J2359" s="31"/>
      <c r="K2359" s="31"/>
      <c r="L2359" s="31"/>
      <c r="M2359" s="31"/>
      <c r="N2359" s="31"/>
      <c r="O2359" s="31"/>
      <c r="P2359" s="31"/>
      <c r="Q2359" s="31"/>
      <c r="R2359" s="31"/>
      <c r="S2359" s="31"/>
      <c r="T2359" s="31"/>
      <c r="U2359" s="31"/>
      <c r="V2359" s="31"/>
    </row>
    <row r="2360" spans="6:22" x14ac:dyDescent="0.25">
      <c r="F2360" s="31"/>
      <c r="G2360" s="31"/>
      <c r="H2360" s="31"/>
      <c r="I2360" s="31"/>
      <c r="J2360" s="31"/>
      <c r="K2360" s="31"/>
      <c r="L2360" s="31"/>
      <c r="M2360" s="31"/>
      <c r="N2360" s="31"/>
      <c r="O2360" s="31"/>
      <c r="P2360" s="31"/>
      <c r="Q2360" s="31"/>
      <c r="R2360" s="31"/>
      <c r="S2360" s="31"/>
      <c r="T2360" s="31"/>
      <c r="U2360" s="31"/>
      <c r="V2360" s="31"/>
    </row>
    <row r="2361" spans="6:22" x14ac:dyDescent="0.25">
      <c r="F2361" s="31"/>
      <c r="G2361" s="31"/>
      <c r="H2361" s="31"/>
      <c r="I2361" s="31"/>
      <c r="J2361" s="31"/>
      <c r="K2361" s="31"/>
      <c r="L2361" s="31"/>
      <c r="M2361" s="31"/>
      <c r="N2361" s="31"/>
      <c r="O2361" s="31"/>
      <c r="P2361" s="31"/>
      <c r="Q2361" s="31"/>
      <c r="R2361" s="31"/>
      <c r="S2361" s="31"/>
      <c r="T2361" s="31"/>
      <c r="U2361" s="31"/>
      <c r="V2361" s="31"/>
    </row>
    <row r="2362" spans="6:22" x14ac:dyDescent="0.25">
      <c r="F2362" s="31"/>
      <c r="G2362" s="31"/>
      <c r="H2362" s="31"/>
      <c r="I2362" s="31"/>
      <c r="J2362" s="31"/>
      <c r="K2362" s="31"/>
      <c r="L2362" s="31"/>
      <c r="M2362" s="31"/>
      <c r="N2362" s="31"/>
      <c r="O2362" s="31"/>
      <c r="P2362" s="31"/>
      <c r="Q2362" s="31"/>
      <c r="R2362" s="31"/>
      <c r="S2362" s="31"/>
      <c r="T2362" s="31"/>
      <c r="U2362" s="31"/>
      <c r="V2362" s="31"/>
    </row>
    <row r="2363" spans="6:22" x14ac:dyDescent="0.25">
      <c r="F2363" s="31"/>
      <c r="G2363" s="31"/>
      <c r="H2363" s="31"/>
      <c r="I2363" s="31"/>
      <c r="J2363" s="31"/>
      <c r="K2363" s="31"/>
      <c r="L2363" s="31"/>
      <c r="M2363" s="31"/>
      <c r="N2363" s="31"/>
      <c r="O2363" s="31"/>
      <c r="P2363" s="31"/>
      <c r="Q2363" s="31"/>
      <c r="R2363" s="31"/>
      <c r="S2363" s="31"/>
      <c r="T2363" s="31"/>
      <c r="U2363" s="31"/>
      <c r="V2363" s="31"/>
    </row>
    <row r="2364" spans="6:22" x14ac:dyDescent="0.25">
      <c r="F2364" s="31"/>
      <c r="G2364" s="31"/>
      <c r="H2364" s="31"/>
      <c r="I2364" s="31"/>
      <c r="J2364" s="31"/>
      <c r="K2364" s="31"/>
      <c r="L2364" s="31"/>
      <c r="M2364" s="31"/>
      <c r="N2364" s="31"/>
      <c r="O2364" s="31"/>
      <c r="P2364" s="31"/>
      <c r="Q2364" s="31"/>
      <c r="R2364" s="31"/>
      <c r="S2364" s="31"/>
      <c r="T2364" s="31"/>
      <c r="U2364" s="31"/>
      <c r="V2364" s="31"/>
    </row>
    <row r="2365" spans="6:22" x14ac:dyDescent="0.25">
      <c r="F2365" s="31"/>
      <c r="G2365" s="31"/>
      <c r="H2365" s="31"/>
      <c r="I2365" s="31"/>
      <c r="J2365" s="31"/>
      <c r="K2365" s="31"/>
      <c r="L2365" s="31"/>
      <c r="M2365" s="31"/>
      <c r="N2365" s="31"/>
      <c r="O2365" s="31"/>
      <c r="P2365" s="31"/>
      <c r="Q2365" s="31"/>
      <c r="R2365" s="31"/>
      <c r="S2365" s="31"/>
      <c r="T2365" s="31"/>
      <c r="U2365" s="31"/>
      <c r="V2365" s="31"/>
    </row>
    <row r="2366" spans="6:22" x14ac:dyDescent="0.25">
      <c r="F2366" s="31"/>
      <c r="G2366" s="31"/>
      <c r="H2366" s="31"/>
      <c r="I2366" s="31"/>
      <c r="J2366" s="31"/>
      <c r="K2366" s="31"/>
      <c r="L2366" s="31"/>
      <c r="M2366" s="31"/>
      <c r="N2366" s="31"/>
      <c r="O2366" s="31"/>
      <c r="P2366" s="31"/>
      <c r="Q2366" s="31"/>
      <c r="R2366" s="31"/>
      <c r="S2366" s="31"/>
      <c r="T2366" s="31"/>
      <c r="U2366" s="31"/>
      <c r="V2366" s="31"/>
    </row>
    <row r="2367" spans="6:22" x14ac:dyDescent="0.25">
      <c r="F2367" s="31"/>
      <c r="G2367" s="31"/>
      <c r="H2367" s="31"/>
      <c r="I2367" s="31"/>
      <c r="J2367" s="31"/>
      <c r="K2367" s="31"/>
      <c r="L2367" s="31"/>
      <c r="M2367" s="31"/>
      <c r="N2367" s="31"/>
      <c r="O2367" s="31"/>
      <c r="P2367" s="31"/>
      <c r="Q2367" s="31"/>
      <c r="R2367" s="31"/>
      <c r="S2367" s="31"/>
      <c r="T2367" s="31"/>
      <c r="U2367" s="31"/>
      <c r="V2367" s="31"/>
    </row>
    <row r="2368" spans="6:22" x14ac:dyDescent="0.25">
      <c r="F2368" s="31"/>
      <c r="G2368" s="31"/>
      <c r="H2368" s="31"/>
      <c r="I2368" s="31"/>
      <c r="J2368" s="31"/>
      <c r="K2368" s="31"/>
      <c r="L2368" s="31"/>
      <c r="M2368" s="31"/>
      <c r="N2368" s="31"/>
      <c r="O2368" s="31"/>
      <c r="P2368" s="31"/>
      <c r="Q2368" s="31"/>
      <c r="R2368" s="31"/>
      <c r="S2368" s="31"/>
      <c r="T2368" s="31"/>
      <c r="U2368" s="31"/>
      <c r="V2368" s="31"/>
    </row>
    <row r="2369" spans="6:22" x14ac:dyDescent="0.25">
      <c r="F2369" s="31"/>
      <c r="G2369" s="31"/>
      <c r="H2369" s="31"/>
      <c r="I2369" s="31"/>
      <c r="J2369" s="31"/>
      <c r="K2369" s="31"/>
      <c r="L2369" s="31"/>
      <c r="M2369" s="31"/>
      <c r="N2369" s="31"/>
      <c r="O2369" s="31"/>
      <c r="P2369" s="31"/>
      <c r="Q2369" s="31"/>
      <c r="R2369" s="31"/>
      <c r="S2369" s="31"/>
      <c r="T2369" s="31"/>
      <c r="U2369" s="31"/>
      <c r="V2369" s="31"/>
    </row>
    <row r="2370" spans="6:22" x14ac:dyDescent="0.25">
      <c r="F2370" s="31"/>
      <c r="G2370" s="31"/>
      <c r="H2370" s="31"/>
      <c r="I2370" s="31"/>
      <c r="J2370" s="31"/>
      <c r="K2370" s="31"/>
      <c r="L2370" s="31"/>
      <c r="M2370" s="31"/>
      <c r="N2370" s="31"/>
      <c r="O2370" s="31"/>
      <c r="P2370" s="31"/>
      <c r="Q2370" s="31"/>
      <c r="R2370" s="31"/>
      <c r="S2370" s="31"/>
      <c r="T2370" s="31"/>
      <c r="U2370" s="31"/>
      <c r="V2370" s="31"/>
    </row>
    <row r="2371" spans="6:22" x14ac:dyDescent="0.25">
      <c r="F2371" s="31"/>
      <c r="G2371" s="31"/>
      <c r="H2371" s="31"/>
      <c r="I2371" s="31"/>
      <c r="J2371" s="31"/>
      <c r="K2371" s="31"/>
      <c r="L2371" s="31"/>
      <c r="M2371" s="31"/>
      <c r="N2371" s="31"/>
      <c r="O2371" s="31"/>
      <c r="P2371" s="31"/>
      <c r="Q2371" s="31"/>
      <c r="R2371" s="31"/>
      <c r="S2371" s="31"/>
      <c r="T2371" s="31"/>
      <c r="U2371" s="31"/>
      <c r="V2371" s="31"/>
    </row>
    <row r="2372" spans="6:22" x14ac:dyDescent="0.25">
      <c r="F2372" s="31"/>
      <c r="G2372" s="31"/>
      <c r="H2372" s="31"/>
      <c r="I2372" s="31"/>
      <c r="J2372" s="31"/>
      <c r="K2372" s="31"/>
      <c r="L2372" s="31"/>
      <c r="M2372" s="31"/>
      <c r="N2372" s="31"/>
      <c r="O2372" s="31"/>
      <c r="P2372" s="31"/>
      <c r="Q2372" s="31"/>
      <c r="R2372" s="31"/>
      <c r="S2372" s="31"/>
      <c r="T2372" s="31"/>
      <c r="U2372" s="31"/>
      <c r="V2372" s="31"/>
    </row>
    <row r="2373" spans="6:22" x14ac:dyDescent="0.25">
      <c r="F2373" s="31"/>
      <c r="G2373" s="31"/>
      <c r="H2373" s="31"/>
      <c r="I2373" s="31"/>
      <c r="J2373" s="31"/>
      <c r="K2373" s="31"/>
      <c r="L2373" s="31"/>
      <c r="M2373" s="31"/>
      <c r="N2373" s="31"/>
      <c r="O2373" s="31"/>
      <c r="P2373" s="31"/>
      <c r="Q2373" s="31"/>
      <c r="R2373" s="31"/>
      <c r="S2373" s="31"/>
      <c r="T2373" s="31"/>
      <c r="U2373" s="31"/>
      <c r="V2373" s="31"/>
    </row>
    <row r="2374" spans="6:22" x14ac:dyDescent="0.25">
      <c r="F2374" s="31"/>
      <c r="G2374" s="31"/>
      <c r="H2374" s="31"/>
      <c r="I2374" s="31"/>
      <c r="J2374" s="31"/>
      <c r="K2374" s="31"/>
      <c r="L2374" s="31"/>
      <c r="M2374" s="31"/>
      <c r="N2374" s="31"/>
      <c r="O2374" s="31"/>
      <c r="P2374" s="31"/>
      <c r="Q2374" s="31"/>
      <c r="R2374" s="31"/>
      <c r="S2374" s="31"/>
      <c r="T2374" s="31"/>
      <c r="U2374" s="31"/>
      <c r="V2374" s="31"/>
    </row>
    <row r="2375" spans="6:22" x14ac:dyDescent="0.25">
      <c r="F2375" s="31"/>
      <c r="G2375" s="31"/>
      <c r="H2375" s="31"/>
      <c r="I2375" s="31"/>
      <c r="J2375" s="31"/>
      <c r="K2375" s="31"/>
      <c r="L2375" s="31"/>
      <c r="M2375" s="31"/>
      <c r="N2375" s="31"/>
      <c r="O2375" s="31"/>
      <c r="P2375" s="31"/>
      <c r="Q2375" s="31"/>
      <c r="R2375" s="31"/>
      <c r="S2375" s="31"/>
      <c r="T2375" s="31"/>
      <c r="U2375" s="31"/>
      <c r="V2375" s="31"/>
    </row>
    <row r="2376" spans="6:22" x14ac:dyDescent="0.25">
      <c r="F2376" s="31"/>
      <c r="G2376" s="31"/>
      <c r="H2376" s="31"/>
      <c r="I2376" s="31"/>
      <c r="J2376" s="31"/>
      <c r="K2376" s="31"/>
      <c r="L2376" s="31"/>
      <c r="M2376" s="31"/>
      <c r="N2376" s="31"/>
      <c r="O2376" s="31"/>
      <c r="P2376" s="31"/>
      <c r="Q2376" s="31"/>
      <c r="R2376" s="31"/>
      <c r="S2376" s="31"/>
      <c r="T2376" s="31"/>
      <c r="U2376" s="31"/>
      <c r="V2376" s="31"/>
    </row>
    <row r="2377" spans="6:22" x14ac:dyDescent="0.25">
      <c r="F2377" s="31"/>
      <c r="G2377" s="31"/>
      <c r="H2377" s="31"/>
      <c r="I2377" s="31"/>
      <c r="J2377" s="31"/>
      <c r="K2377" s="31"/>
      <c r="L2377" s="31"/>
      <c r="M2377" s="31"/>
      <c r="N2377" s="31"/>
      <c r="O2377" s="31"/>
      <c r="P2377" s="31"/>
      <c r="Q2377" s="31"/>
      <c r="R2377" s="31"/>
      <c r="S2377" s="31"/>
      <c r="T2377" s="31"/>
      <c r="U2377" s="31"/>
      <c r="V2377" s="31"/>
    </row>
    <row r="2378" spans="6:22" x14ac:dyDescent="0.25">
      <c r="F2378" s="31"/>
      <c r="G2378" s="31"/>
      <c r="H2378" s="31"/>
      <c r="I2378" s="31"/>
      <c r="J2378" s="31"/>
      <c r="K2378" s="31"/>
      <c r="L2378" s="31"/>
      <c r="M2378" s="31"/>
      <c r="N2378" s="31"/>
      <c r="O2378" s="31"/>
      <c r="P2378" s="31"/>
      <c r="Q2378" s="31"/>
      <c r="R2378" s="31"/>
      <c r="S2378" s="31"/>
      <c r="T2378" s="31"/>
      <c r="U2378" s="31"/>
      <c r="V2378" s="31"/>
    </row>
    <row r="2379" spans="6:22" x14ac:dyDescent="0.25">
      <c r="F2379" s="31"/>
      <c r="G2379" s="31"/>
      <c r="H2379" s="31"/>
      <c r="I2379" s="31"/>
      <c r="J2379" s="31"/>
      <c r="K2379" s="31"/>
      <c r="L2379" s="31"/>
      <c r="M2379" s="31"/>
      <c r="N2379" s="31"/>
      <c r="O2379" s="31"/>
      <c r="P2379" s="31"/>
      <c r="Q2379" s="31"/>
      <c r="R2379" s="31"/>
      <c r="S2379" s="31"/>
      <c r="T2379" s="31"/>
      <c r="U2379" s="31"/>
      <c r="V2379" s="31"/>
    </row>
    <row r="2380" spans="6:22" x14ac:dyDescent="0.25">
      <c r="F2380" s="31"/>
      <c r="G2380" s="31"/>
      <c r="H2380" s="31"/>
      <c r="I2380" s="31"/>
      <c r="J2380" s="31"/>
      <c r="K2380" s="31"/>
      <c r="L2380" s="31"/>
      <c r="M2380" s="31"/>
      <c r="N2380" s="31"/>
      <c r="O2380" s="31"/>
      <c r="P2380" s="31"/>
      <c r="Q2380" s="31"/>
      <c r="R2380" s="31"/>
      <c r="S2380" s="31"/>
      <c r="T2380" s="31"/>
      <c r="U2380" s="31"/>
      <c r="V2380" s="31"/>
    </row>
    <row r="2381" spans="6:22" x14ac:dyDescent="0.25">
      <c r="F2381" s="31"/>
      <c r="G2381" s="31"/>
      <c r="H2381" s="31"/>
      <c r="I2381" s="31"/>
      <c r="J2381" s="31"/>
      <c r="K2381" s="31"/>
      <c r="L2381" s="31"/>
      <c r="M2381" s="31"/>
      <c r="N2381" s="31"/>
      <c r="O2381" s="31"/>
      <c r="P2381" s="31"/>
      <c r="Q2381" s="31"/>
      <c r="R2381" s="31"/>
      <c r="S2381" s="31"/>
      <c r="T2381" s="31"/>
      <c r="U2381" s="31"/>
      <c r="V2381" s="31"/>
    </row>
    <row r="2382" spans="6:22" x14ac:dyDescent="0.25">
      <c r="F2382" s="31"/>
      <c r="G2382" s="31"/>
      <c r="H2382" s="31"/>
      <c r="I2382" s="31"/>
      <c r="J2382" s="31"/>
      <c r="K2382" s="31"/>
      <c r="L2382" s="31"/>
      <c r="M2382" s="31"/>
      <c r="N2382" s="31"/>
      <c r="O2382" s="31"/>
      <c r="P2382" s="31"/>
      <c r="Q2382" s="31"/>
      <c r="R2382" s="31"/>
      <c r="S2382" s="31"/>
      <c r="T2382" s="31"/>
      <c r="U2382" s="31"/>
      <c r="V2382" s="31"/>
    </row>
    <row r="2383" spans="6:22" x14ac:dyDescent="0.25">
      <c r="F2383" s="31"/>
      <c r="G2383" s="31"/>
      <c r="H2383" s="31"/>
      <c r="I2383" s="31"/>
      <c r="J2383" s="31"/>
      <c r="K2383" s="31"/>
      <c r="L2383" s="31"/>
      <c r="M2383" s="31"/>
      <c r="N2383" s="31"/>
      <c r="O2383" s="31"/>
      <c r="P2383" s="31"/>
      <c r="Q2383" s="31"/>
      <c r="R2383" s="31"/>
      <c r="S2383" s="31"/>
      <c r="T2383" s="31"/>
      <c r="U2383" s="31"/>
      <c r="V2383" s="31"/>
    </row>
    <row r="2384" spans="6:22" x14ac:dyDescent="0.25">
      <c r="F2384" s="31"/>
      <c r="G2384" s="31"/>
      <c r="H2384" s="31"/>
      <c r="I2384" s="31"/>
      <c r="J2384" s="31"/>
      <c r="K2384" s="31"/>
      <c r="L2384" s="31"/>
      <c r="M2384" s="31"/>
      <c r="N2384" s="31"/>
      <c r="O2384" s="31"/>
      <c r="P2384" s="31"/>
      <c r="Q2384" s="31"/>
      <c r="R2384" s="31"/>
      <c r="S2384" s="31"/>
      <c r="T2384" s="31"/>
      <c r="U2384" s="31"/>
      <c r="V2384" s="31"/>
    </row>
    <row r="2385" spans="6:22" x14ac:dyDescent="0.25">
      <c r="F2385" s="31"/>
      <c r="G2385" s="31"/>
      <c r="H2385" s="31"/>
      <c r="I2385" s="31"/>
      <c r="J2385" s="31"/>
      <c r="K2385" s="31"/>
      <c r="L2385" s="31"/>
      <c r="M2385" s="31"/>
      <c r="N2385" s="31"/>
      <c r="O2385" s="31"/>
      <c r="P2385" s="31"/>
      <c r="Q2385" s="31"/>
      <c r="R2385" s="31"/>
      <c r="S2385" s="31"/>
      <c r="T2385" s="31"/>
      <c r="U2385" s="31"/>
      <c r="V2385" s="31"/>
    </row>
    <row r="2386" spans="6:22" x14ac:dyDescent="0.25">
      <c r="F2386" s="31"/>
      <c r="G2386" s="31"/>
      <c r="H2386" s="31"/>
      <c r="I2386" s="31"/>
      <c r="J2386" s="31"/>
      <c r="K2386" s="31"/>
      <c r="L2386" s="31"/>
      <c r="M2386" s="31"/>
      <c r="N2386" s="31"/>
      <c r="O2386" s="31"/>
      <c r="P2386" s="31"/>
      <c r="Q2386" s="31"/>
      <c r="R2386" s="31"/>
      <c r="S2386" s="31"/>
      <c r="T2386" s="31"/>
      <c r="U2386" s="31"/>
      <c r="V2386" s="31"/>
    </row>
    <row r="2387" spans="6:22" x14ac:dyDescent="0.25">
      <c r="F2387" s="31"/>
      <c r="G2387" s="31"/>
      <c r="H2387" s="31"/>
      <c r="I2387" s="31"/>
      <c r="J2387" s="31"/>
      <c r="K2387" s="31"/>
      <c r="L2387" s="31"/>
      <c r="M2387" s="31"/>
      <c r="N2387" s="31"/>
      <c r="O2387" s="31"/>
      <c r="P2387" s="31"/>
      <c r="Q2387" s="31"/>
      <c r="R2387" s="31"/>
      <c r="S2387" s="31"/>
      <c r="T2387" s="31"/>
      <c r="U2387" s="31"/>
      <c r="V2387" s="31"/>
    </row>
    <row r="2388" spans="6:22" x14ac:dyDescent="0.25">
      <c r="F2388" s="31"/>
      <c r="G2388" s="31"/>
      <c r="H2388" s="31"/>
      <c r="I2388" s="31"/>
      <c r="J2388" s="31"/>
      <c r="K2388" s="31"/>
      <c r="L2388" s="31"/>
      <c r="M2388" s="31"/>
      <c r="N2388" s="31"/>
      <c r="O2388" s="31"/>
      <c r="P2388" s="31"/>
      <c r="Q2388" s="31"/>
      <c r="R2388" s="31"/>
      <c r="S2388" s="31"/>
      <c r="T2388" s="31"/>
      <c r="U2388" s="31"/>
      <c r="V2388" s="31"/>
    </row>
    <row r="2389" spans="6:22" x14ac:dyDescent="0.25">
      <c r="F2389" s="31"/>
      <c r="G2389" s="31"/>
      <c r="H2389" s="31"/>
      <c r="I2389" s="31"/>
      <c r="J2389" s="31"/>
      <c r="K2389" s="31"/>
      <c r="L2389" s="31"/>
      <c r="M2389" s="31"/>
      <c r="N2389" s="31"/>
      <c r="O2389" s="31"/>
      <c r="P2389" s="31"/>
      <c r="Q2389" s="31"/>
      <c r="R2389" s="31"/>
      <c r="S2389" s="31"/>
      <c r="T2389" s="31"/>
      <c r="U2389" s="31"/>
      <c r="V2389" s="31"/>
    </row>
    <row r="2390" spans="6:22" x14ac:dyDescent="0.25">
      <c r="F2390" s="31"/>
      <c r="G2390" s="31"/>
      <c r="H2390" s="31"/>
      <c r="I2390" s="31"/>
      <c r="J2390" s="31"/>
      <c r="K2390" s="31"/>
      <c r="L2390" s="31"/>
      <c r="M2390" s="31"/>
      <c r="N2390" s="31"/>
      <c r="O2390" s="31"/>
      <c r="P2390" s="31"/>
      <c r="Q2390" s="31"/>
      <c r="R2390" s="31"/>
      <c r="S2390" s="31"/>
      <c r="T2390" s="31"/>
      <c r="U2390" s="31"/>
      <c r="V2390" s="31"/>
    </row>
    <row r="2391" spans="6:22" x14ac:dyDescent="0.25">
      <c r="F2391" s="31"/>
      <c r="G2391" s="31"/>
      <c r="H2391" s="31"/>
      <c r="I2391" s="31"/>
      <c r="J2391" s="31"/>
      <c r="K2391" s="31"/>
      <c r="L2391" s="31"/>
      <c r="M2391" s="31"/>
      <c r="N2391" s="31"/>
      <c r="O2391" s="31"/>
      <c r="P2391" s="31"/>
      <c r="Q2391" s="31"/>
      <c r="R2391" s="31"/>
      <c r="S2391" s="31"/>
      <c r="T2391" s="31"/>
      <c r="U2391" s="31"/>
      <c r="V2391" s="31"/>
    </row>
    <row r="2392" spans="6:22" x14ac:dyDescent="0.25">
      <c r="F2392" s="31"/>
      <c r="G2392" s="31"/>
      <c r="H2392" s="31"/>
      <c r="I2392" s="31"/>
      <c r="J2392" s="31"/>
      <c r="K2392" s="31"/>
      <c r="L2392" s="31"/>
      <c r="M2392" s="31"/>
      <c r="N2392" s="31"/>
      <c r="O2392" s="31"/>
      <c r="P2392" s="31"/>
      <c r="Q2392" s="31"/>
      <c r="R2392" s="31"/>
      <c r="S2392" s="31"/>
      <c r="T2392" s="31"/>
      <c r="U2392" s="31"/>
      <c r="V2392" s="31"/>
    </row>
    <row r="2393" spans="6:22" x14ac:dyDescent="0.25">
      <c r="F2393" s="31"/>
      <c r="G2393" s="31"/>
      <c r="H2393" s="31"/>
      <c r="I2393" s="31"/>
      <c r="J2393" s="31"/>
      <c r="K2393" s="31"/>
      <c r="L2393" s="31"/>
      <c r="M2393" s="31"/>
      <c r="N2393" s="31"/>
      <c r="O2393" s="31"/>
      <c r="P2393" s="31"/>
      <c r="Q2393" s="31"/>
      <c r="R2393" s="31"/>
      <c r="S2393" s="31"/>
      <c r="T2393" s="31"/>
      <c r="U2393" s="31"/>
      <c r="V2393" s="31"/>
    </row>
    <row r="2394" spans="6:22" x14ac:dyDescent="0.25">
      <c r="F2394" s="31"/>
      <c r="G2394" s="31"/>
      <c r="H2394" s="31"/>
      <c r="I2394" s="31"/>
      <c r="J2394" s="31"/>
      <c r="K2394" s="31"/>
      <c r="L2394" s="31"/>
      <c r="M2394" s="31"/>
      <c r="N2394" s="31"/>
      <c r="O2394" s="31"/>
      <c r="P2394" s="31"/>
      <c r="Q2394" s="31"/>
      <c r="R2394" s="31"/>
      <c r="S2394" s="31"/>
      <c r="T2394" s="31"/>
      <c r="U2394" s="31"/>
      <c r="V2394" s="31"/>
    </row>
    <row r="2395" spans="6:22" x14ac:dyDescent="0.25">
      <c r="F2395" s="31"/>
      <c r="G2395" s="31"/>
      <c r="H2395" s="31"/>
      <c r="I2395" s="31"/>
      <c r="J2395" s="31"/>
      <c r="K2395" s="31"/>
      <c r="L2395" s="31"/>
      <c r="M2395" s="31"/>
      <c r="N2395" s="31"/>
      <c r="O2395" s="31"/>
      <c r="P2395" s="31"/>
      <c r="Q2395" s="31"/>
      <c r="R2395" s="31"/>
      <c r="S2395" s="31"/>
      <c r="T2395" s="31"/>
      <c r="U2395" s="31"/>
      <c r="V2395" s="31"/>
    </row>
    <row r="2396" spans="6:22" x14ac:dyDescent="0.25">
      <c r="F2396" s="31"/>
      <c r="G2396" s="31"/>
      <c r="H2396" s="31"/>
      <c r="I2396" s="31"/>
      <c r="J2396" s="31"/>
      <c r="K2396" s="31"/>
      <c r="L2396" s="31"/>
      <c r="M2396" s="31"/>
      <c r="N2396" s="31"/>
      <c r="O2396" s="31"/>
      <c r="P2396" s="31"/>
      <c r="Q2396" s="31"/>
      <c r="R2396" s="31"/>
      <c r="S2396" s="31"/>
      <c r="T2396" s="31"/>
      <c r="U2396" s="31"/>
      <c r="V2396" s="31"/>
    </row>
    <row r="2397" spans="6:22" x14ac:dyDescent="0.25">
      <c r="F2397" s="31"/>
      <c r="G2397" s="31"/>
      <c r="H2397" s="31"/>
      <c r="I2397" s="31"/>
      <c r="J2397" s="31"/>
      <c r="K2397" s="31"/>
      <c r="L2397" s="31"/>
      <c r="M2397" s="31"/>
      <c r="N2397" s="31"/>
      <c r="O2397" s="31"/>
      <c r="P2397" s="31"/>
      <c r="Q2397" s="31"/>
      <c r="R2397" s="31"/>
      <c r="S2397" s="31"/>
      <c r="T2397" s="31"/>
      <c r="U2397" s="31"/>
      <c r="V2397" s="31"/>
    </row>
    <row r="2398" spans="6:22" x14ac:dyDescent="0.25">
      <c r="F2398" s="31"/>
      <c r="G2398" s="31"/>
      <c r="H2398" s="31"/>
      <c r="I2398" s="31"/>
      <c r="J2398" s="31"/>
      <c r="K2398" s="31"/>
      <c r="L2398" s="31"/>
      <c r="M2398" s="31"/>
      <c r="N2398" s="31"/>
      <c r="O2398" s="31"/>
      <c r="P2398" s="31"/>
      <c r="Q2398" s="31"/>
      <c r="R2398" s="31"/>
      <c r="S2398" s="31"/>
      <c r="T2398" s="31"/>
      <c r="U2398" s="31"/>
      <c r="V2398" s="31"/>
    </row>
    <row r="2399" spans="6:22" x14ac:dyDescent="0.25">
      <c r="F2399" s="31"/>
      <c r="G2399" s="31"/>
      <c r="H2399" s="31"/>
      <c r="I2399" s="31"/>
      <c r="J2399" s="31"/>
      <c r="K2399" s="31"/>
      <c r="L2399" s="31"/>
      <c r="M2399" s="31"/>
      <c r="N2399" s="31"/>
      <c r="O2399" s="31"/>
      <c r="P2399" s="31"/>
      <c r="Q2399" s="31"/>
      <c r="R2399" s="31"/>
      <c r="S2399" s="31"/>
      <c r="T2399" s="31"/>
      <c r="U2399" s="31"/>
      <c r="V2399" s="31"/>
    </row>
    <row r="2400" spans="6:22" x14ac:dyDescent="0.25">
      <c r="F2400" s="31"/>
      <c r="G2400" s="31"/>
      <c r="H2400" s="31"/>
      <c r="I2400" s="31"/>
      <c r="J2400" s="31"/>
      <c r="K2400" s="31"/>
      <c r="L2400" s="31"/>
      <c r="M2400" s="31"/>
      <c r="N2400" s="31"/>
      <c r="O2400" s="31"/>
      <c r="P2400" s="31"/>
      <c r="Q2400" s="31"/>
      <c r="R2400" s="31"/>
      <c r="S2400" s="31"/>
      <c r="T2400" s="31"/>
      <c r="U2400" s="31"/>
      <c r="V2400" s="31"/>
    </row>
    <row r="2401" spans="6:22" x14ac:dyDescent="0.25">
      <c r="F2401" s="31"/>
      <c r="G2401" s="31"/>
      <c r="H2401" s="31"/>
      <c r="I2401" s="31"/>
      <c r="J2401" s="31"/>
      <c r="K2401" s="31"/>
      <c r="L2401" s="31"/>
      <c r="M2401" s="31"/>
      <c r="N2401" s="31"/>
      <c r="O2401" s="31"/>
      <c r="P2401" s="31"/>
      <c r="Q2401" s="31"/>
      <c r="R2401" s="31"/>
      <c r="S2401" s="31"/>
      <c r="T2401" s="31"/>
      <c r="U2401" s="31"/>
      <c r="V2401" s="31"/>
    </row>
    <row r="2402" spans="6:22" x14ac:dyDescent="0.25">
      <c r="F2402" s="31"/>
      <c r="G2402" s="31"/>
      <c r="H2402" s="31"/>
      <c r="I2402" s="31"/>
      <c r="J2402" s="31"/>
      <c r="K2402" s="31"/>
      <c r="L2402" s="31"/>
      <c r="M2402" s="31"/>
      <c r="N2402" s="31"/>
      <c r="O2402" s="31"/>
      <c r="P2402" s="31"/>
      <c r="Q2402" s="31"/>
      <c r="R2402" s="31"/>
      <c r="S2402" s="31"/>
      <c r="T2402" s="31"/>
      <c r="U2402" s="31"/>
      <c r="V2402" s="31"/>
    </row>
    <row r="2403" spans="6:22" x14ac:dyDescent="0.25">
      <c r="F2403" s="31"/>
      <c r="G2403" s="31"/>
      <c r="H2403" s="31"/>
      <c r="I2403" s="31"/>
      <c r="J2403" s="31"/>
      <c r="K2403" s="31"/>
      <c r="L2403" s="31"/>
      <c r="M2403" s="31"/>
      <c r="N2403" s="31"/>
      <c r="O2403" s="31"/>
      <c r="P2403" s="31"/>
      <c r="Q2403" s="31"/>
      <c r="R2403" s="31"/>
      <c r="S2403" s="31"/>
      <c r="T2403" s="31"/>
      <c r="U2403" s="31"/>
      <c r="V2403" s="31"/>
    </row>
    <row r="2404" spans="6:22" x14ac:dyDescent="0.25">
      <c r="F2404" s="31"/>
      <c r="G2404" s="31"/>
      <c r="H2404" s="31"/>
      <c r="I2404" s="31"/>
      <c r="J2404" s="31"/>
      <c r="K2404" s="31"/>
      <c r="L2404" s="31"/>
      <c r="M2404" s="31"/>
      <c r="N2404" s="31"/>
      <c r="O2404" s="31"/>
      <c r="P2404" s="31"/>
      <c r="Q2404" s="31"/>
      <c r="R2404" s="31"/>
      <c r="S2404" s="31"/>
      <c r="T2404" s="31"/>
      <c r="U2404" s="31"/>
      <c r="V2404" s="31"/>
    </row>
    <row r="2405" spans="6:22" x14ac:dyDescent="0.25">
      <c r="F2405" s="31"/>
      <c r="G2405" s="31"/>
      <c r="H2405" s="31"/>
      <c r="I2405" s="31"/>
      <c r="J2405" s="31"/>
      <c r="K2405" s="31"/>
      <c r="L2405" s="31"/>
      <c r="M2405" s="31"/>
      <c r="N2405" s="31"/>
      <c r="O2405" s="31"/>
      <c r="P2405" s="31"/>
      <c r="Q2405" s="31"/>
      <c r="R2405" s="31"/>
      <c r="S2405" s="31"/>
      <c r="T2405" s="31"/>
      <c r="U2405" s="31"/>
      <c r="V2405" s="31"/>
    </row>
    <row r="2406" spans="6:22" x14ac:dyDescent="0.25">
      <c r="F2406" s="31"/>
      <c r="G2406" s="31"/>
      <c r="H2406" s="31"/>
      <c r="I2406" s="31"/>
      <c r="J2406" s="31"/>
      <c r="K2406" s="31"/>
      <c r="L2406" s="31"/>
      <c r="M2406" s="31"/>
      <c r="N2406" s="31"/>
      <c r="O2406" s="31"/>
      <c r="P2406" s="31"/>
      <c r="Q2406" s="31"/>
      <c r="R2406" s="31"/>
      <c r="S2406" s="31"/>
      <c r="T2406" s="31"/>
      <c r="U2406" s="31"/>
      <c r="V2406" s="31"/>
    </row>
    <row r="2407" spans="6:22" x14ac:dyDescent="0.25">
      <c r="F2407" s="31"/>
      <c r="G2407" s="31"/>
      <c r="H2407" s="31"/>
      <c r="I2407" s="31"/>
      <c r="J2407" s="31"/>
      <c r="K2407" s="31"/>
      <c r="L2407" s="31"/>
      <c r="M2407" s="31"/>
      <c r="N2407" s="31"/>
      <c r="O2407" s="31"/>
      <c r="P2407" s="31"/>
      <c r="Q2407" s="31"/>
      <c r="R2407" s="31"/>
      <c r="S2407" s="31"/>
      <c r="T2407" s="31"/>
      <c r="U2407" s="31"/>
      <c r="V2407" s="31"/>
    </row>
    <row r="2408" spans="6:22" x14ac:dyDescent="0.25">
      <c r="F2408" s="31"/>
      <c r="G2408" s="31"/>
      <c r="H2408" s="31"/>
      <c r="I2408" s="31"/>
      <c r="J2408" s="31"/>
      <c r="K2408" s="31"/>
      <c r="L2408" s="31"/>
      <c r="M2408" s="31"/>
      <c r="N2408" s="31"/>
      <c r="O2408" s="31"/>
      <c r="P2408" s="31"/>
      <c r="Q2408" s="31"/>
      <c r="R2408" s="31"/>
      <c r="S2408" s="31"/>
      <c r="T2408" s="31"/>
      <c r="U2408" s="31"/>
      <c r="V2408" s="31"/>
    </row>
    <row r="2409" spans="6:22" x14ac:dyDescent="0.25">
      <c r="F2409" s="31"/>
      <c r="G2409" s="31"/>
      <c r="H2409" s="31"/>
      <c r="I2409" s="31"/>
      <c r="J2409" s="31"/>
      <c r="K2409" s="31"/>
      <c r="L2409" s="31"/>
      <c r="M2409" s="31"/>
      <c r="N2409" s="31"/>
      <c r="O2409" s="31"/>
      <c r="P2409" s="31"/>
      <c r="Q2409" s="31"/>
      <c r="R2409" s="31"/>
      <c r="S2409" s="31"/>
      <c r="T2409" s="31"/>
      <c r="U2409" s="31"/>
      <c r="V2409" s="31"/>
    </row>
    <row r="2410" spans="6:22" x14ac:dyDescent="0.25">
      <c r="F2410" s="31"/>
      <c r="G2410" s="31"/>
      <c r="H2410" s="31"/>
      <c r="I2410" s="31"/>
      <c r="J2410" s="31"/>
      <c r="K2410" s="31"/>
      <c r="L2410" s="31"/>
      <c r="M2410" s="31"/>
      <c r="N2410" s="31"/>
      <c r="O2410" s="31"/>
      <c r="P2410" s="31"/>
      <c r="Q2410" s="31"/>
      <c r="R2410" s="31"/>
      <c r="S2410" s="31"/>
      <c r="T2410" s="31"/>
      <c r="U2410" s="31"/>
      <c r="V2410" s="31"/>
    </row>
    <row r="2411" spans="6:22" x14ac:dyDescent="0.25">
      <c r="F2411" s="31"/>
      <c r="G2411" s="31"/>
      <c r="H2411" s="31"/>
      <c r="I2411" s="31"/>
      <c r="J2411" s="31"/>
      <c r="K2411" s="31"/>
      <c r="L2411" s="31"/>
      <c r="M2411" s="31"/>
      <c r="N2411" s="31"/>
      <c r="O2411" s="31"/>
      <c r="P2411" s="31"/>
      <c r="Q2411" s="31"/>
      <c r="R2411" s="31"/>
      <c r="S2411" s="31"/>
      <c r="T2411" s="31"/>
      <c r="U2411" s="31"/>
      <c r="V2411" s="31"/>
    </row>
    <row r="2412" spans="6:22" x14ac:dyDescent="0.25">
      <c r="F2412" s="31"/>
      <c r="G2412" s="31"/>
      <c r="H2412" s="31"/>
      <c r="I2412" s="31"/>
      <c r="J2412" s="31"/>
      <c r="K2412" s="31"/>
      <c r="L2412" s="31"/>
      <c r="M2412" s="31"/>
      <c r="N2412" s="31"/>
      <c r="O2412" s="31"/>
      <c r="P2412" s="31"/>
      <c r="Q2412" s="31"/>
      <c r="R2412" s="31"/>
      <c r="S2412" s="31"/>
      <c r="T2412" s="31"/>
      <c r="U2412" s="31"/>
      <c r="V2412" s="31"/>
    </row>
    <row r="2413" spans="6:22" x14ac:dyDescent="0.25">
      <c r="F2413" s="31"/>
      <c r="G2413" s="31"/>
      <c r="H2413" s="31"/>
      <c r="I2413" s="31"/>
      <c r="J2413" s="31"/>
      <c r="K2413" s="31"/>
      <c r="L2413" s="31"/>
      <c r="M2413" s="31"/>
      <c r="N2413" s="31"/>
      <c r="O2413" s="31"/>
      <c r="P2413" s="31"/>
      <c r="Q2413" s="31"/>
      <c r="R2413" s="31"/>
      <c r="S2413" s="31"/>
      <c r="T2413" s="31"/>
      <c r="U2413" s="31"/>
      <c r="V2413" s="31"/>
    </row>
    <row r="2414" spans="6:22" x14ac:dyDescent="0.25">
      <c r="F2414" s="31"/>
      <c r="G2414" s="31"/>
      <c r="H2414" s="31"/>
      <c r="I2414" s="31"/>
      <c r="J2414" s="31"/>
      <c r="K2414" s="31"/>
      <c r="L2414" s="31"/>
      <c r="M2414" s="31"/>
      <c r="N2414" s="31"/>
      <c r="O2414" s="31"/>
      <c r="P2414" s="31"/>
      <c r="Q2414" s="31"/>
      <c r="R2414" s="31"/>
      <c r="S2414" s="31"/>
      <c r="T2414" s="31"/>
      <c r="U2414" s="31"/>
      <c r="V2414" s="31"/>
    </row>
    <row r="2415" spans="6:22" x14ac:dyDescent="0.25">
      <c r="F2415" s="31"/>
      <c r="G2415" s="31"/>
      <c r="H2415" s="31"/>
      <c r="I2415" s="31"/>
      <c r="J2415" s="31"/>
      <c r="K2415" s="31"/>
      <c r="L2415" s="31"/>
      <c r="M2415" s="31"/>
      <c r="N2415" s="31"/>
      <c r="O2415" s="31"/>
      <c r="P2415" s="31"/>
      <c r="Q2415" s="31"/>
      <c r="R2415" s="31"/>
      <c r="S2415" s="31"/>
      <c r="T2415" s="31"/>
      <c r="U2415" s="31"/>
      <c r="V2415" s="31"/>
    </row>
    <row r="2416" spans="6:22" x14ac:dyDescent="0.25">
      <c r="F2416" s="31"/>
      <c r="G2416" s="31"/>
      <c r="H2416" s="31"/>
      <c r="I2416" s="31"/>
      <c r="J2416" s="31"/>
      <c r="K2416" s="31"/>
      <c r="L2416" s="31"/>
      <c r="M2416" s="31"/>
      <c r="N2416" s="31"/>
      <c r="O2416" s="31"/>
      <c r="P2416" s="31"/>
      <c r="Q2416" s="31"/>
      <c r="R2416" s="31"/>
      <c r="S2416" s="31"/>
      <c r="T2416" s="31"/>
      <c r="U2416" s="31"/>
      <c r="V2416" s="31"/>
    </row>
    <row r="2417" spans="6:22" x14ac:dyDescent="0.25">
      <c r="F2417" s="31"/>
      <c r="G2417" s="31"/>
      <c r="H2417" s="31"/>
      <c r="I2417" s="31"/>
      <c r="J2417" s="31"/>
      <c r="K2417" s="31"/>
      <c r="L2417" s="31"/>
      <c r="M2417" s="31"/>
      <c r="N2417" s="31"/>
      <c r="O2417" s="31"/>
      <c r="P2417" s="31"/>
      <c r="Q2417" s="31"/>
      <c r="R2417" s="31"/>
      <c r="S2417" s="31"/>
      <c r="T2417" s="31"/>
      <c r="U2417" s="31"/>
      <c r="V2417" s="31"/>
    </row>
    <row r="2418" spans="6:22" x14ac:dyDescent="0.25">
      <c r="F2418" s="31"/>
      <c r="G2418" s="31"/>
      <c r="H2418" s="31"/>
      <c r="I2418" s="31"/>
      <c r="J2418" s="31"/>
      <c r="K2418" s="31"/>
      <c r="L2418" s="31"/>
      <c r="M2418" s="31"/>
      <c r="N2418" s="31"/>
      <c r="O2418" s="31"/>
      <c r="P2418" s="31"/>
      <c r="Q2418" s="31"/>
      <c r="R2418" s="31"/>
      <c r="S2418" s="31"/>
      <c r="T2418" s="31"/>
      <c r="U2418" s="31"/>
      <c r="V2418" s="31"/>
    </row>
    <row r="2419" spans="6:22" x14ac:dyDescent="0.25">
      <c r="F2419" s="31"/>
      <c r="G2419" s="31"/>
      <c r="H2419" s="31"/>
      <c r="I2419" s="31"/>
      <c r="J2419" s="31"/>
      <c r="K2419" s="31"/>
      <c r="L2419" s="31"/>
      <c r="M2419" s="31"/>
      <c r="N2419" s="31"/>
      <c r="O2419" s="31"/>
      <c r="P2419" s="31"/>
      <c r="Q2419" s="31"/>
      <c r="R2419" s="31"/>
      <c r="S2419" s="31"/>
      <c r="T2419" s="31"/>
      <c r="U2419" s="31"/>
      <c r="V2419" s="31"/>
    </row>
    <row r="2420" spans="6:22" x14ac:dyDescent="0.25">
      <c r="F2420" s="31"/>
      <c r="G2420" s="31"/>
      <c r="H2420" s="31"/>
      <c r="I2420" s="31"/>
      <c r="J2420" s="31"/>
      <c r="K2420" s="31"/>
      <c r="L2420" s="31"/>
      <c r="M2420" s="31"/>
      <c r="N2420" s="31"/>
      <c r="O2420" s="31"/>
      <c r="P2420" s="31"/>
      <c r="Q2420" s="31"/>
      <c r="R2420" s="31"/>
      <c r="S2420" s="31"/>
      <c r="T2420" s="31"/>
      <c r="U2420" s="31"/>
      <c r="V2420" s="31"/>
    </row>
    <row r="2421" spans="6:22" x14ac:dyDescent="0.25">
      <c r="F2421" s="31"/>
      <c r="G2421" s="31"/>
      <c r="H2421" s="31"/>
      <c r="I2421" s="31"/>
      <c r="J2421" s="31"/>
      <c r="K2421" s="31"/>
      <c r="L2421" s="31"/>
      <c r="M2421" s="31"/>
      <c r="N2421" s="31"/>
      <c r="O2421" s="31"/>
      <c r="P2421" s="31"/>
      <c r="Q2421" s="31"/>
      <c r="R2421" s="31"/>
      <c r="S2421" s="31"/>
      <c r="T2421" s="31"/>
      <c r="U2421" s="31"/>
      <c r="V2421" s="31"/>
    </row>
    <row r="2422" spans="6:22" x14ac:dyDescent="0.25">
      <c r="F2422" s="31"/>
      <c r="G2422" s="31"/>
      <c r="H2422" s="31"/>
      <c r="I2422" s="31"/>
      <c r="J2422" s="31"/>
      <c r="K2422" s="31"/>
      <c r="L2422" s="31"/>
      <c r="M2422" s="31"/>
      <c r="N2422" s="31"/>
      <c r="O2422" s="31"/>
      <c r="P2422" s="31"/>
      <c r="Q2422" s="31"/>
      <c r="R2422" s="31"/>
      <c r="S2422" s="31"/>
      <c r="T2422" s="31"/>
      <c r="U2422" s="31"/>
      <c r="V2422" s="31"/>
    </row>
    <row r="2423" spans="6:22" x14ac:dyDescent="0.25">
      <c r="F2423" s="31"/>
      <c r="G2423" s="31"/>
      <c r="H2423" s="31"/>
      <c r="I2423" s="31"/>
      <c r="J2423" s="31"/>
      <c r="K2423" s="31"/>
      <c r="L2423" s="31"/>
      <c r="M2423" s="31"/>
      <c r="N2423" s="31"/>
      <c r="O2423" s="31"/>
      <c r="P2423" s="31"/>
      <c r="Q2423" s="31"/>
      <c r="R2423" s="31"/>
      <c r="S2423" s="31"/>
      <c r="T2423" s="31"/>
      <c r="U2423" s="31"/>
      <c r="V2423" s="31"/>
    </row>
    <row r="2424" spans="6:22" x14ac:dyDescent="0.25">
      <c r="F2424" s="31"/>
      <c r="G2424" s="31"/>
      <c r="H2424" s="31"/>
      <c r="I2424" s="31"/>
      <c r="J2424" s="31"/>
      <c r="K2424" s="31"/>
      <c r="L2424" s="31"/>
      <c r="M2424" s="31"/>
      <c r="N2424" s="31"/>
      <c r="O2424" s="31"/>
      <c r="P2424" s="31"/>
      <c r="Q2424" s="31"/>
      <c r="R2424" s="31"/>
      <c r="S2424" s="31"/>
      <c r="T2424" s="31"/>
      <c r="U2424" s="31"/>
      <c r="V2424" s="31"/>
    </row>
    <row r="2425" spans="6:22" x14ac:dyDescent="0.25">
      <c r="F2425" s="31"/>
      <c r="G2425" s="31"/>
      <c r="H2425" s="31"/>
      <c r="I2425" s="31"/>
      <c r="J2425" s="31"/>
      <c r="K2425" s="31"/>
      <c r="L2425" s="31"/>
      <c r="M2425" s="31"/>
      <c r="N2425" s="31"/>
      <c r="O2425" s="31"/>
      <c r="P2425" s="31"/>
      <c r="Q2425" s="31"/>
      <c r="R2425" s="31"/>
      <c r="S2425" s="31"/>
      <c r="T2425" s="31"/>
      <c r="U2425" s="31"/>
      <c r="V2425" s="31"/>
    </row>
    <row r="2426" spans="6:22" x14ac:dyDescent="0.25">
      <c r="F2426" s="31"/>
      <c r="G2426" s="31"/>
      <c r="H2426" s="31"/>
      <c r="I2426" s="31"/>
      <c r="J2426" s="31"/>
      <c r="K2426" s="31"/>
      <c r="L2426" s="31"/>
      <c r="M2426" s="31"/>
      <c r="N2426" s="31"/>
      <c r="O2426" s="31"/>
      <c r="P2426" s="31"/>
      <c r="Q2426" s="31"/>
      <c r="R2426" s="31"/>
      <c r="S2426" s="31"/>
      <c r="T2426" s="31"/>
      <c r="U2426" s="31"/>
      <c r="V2426" s="31"/>
    </row>
    <row r="2427" spans="6:22" x14ac:dyDescent="0.25">
      <c r="F2427" s="31"/>
      <c r="G2427" s="31"/>
      <c r="H2427" s="31"/>
      <c r="I2427" s="31"/>
      <c r="J2427" s="31"/>
      <c r="K2427" s="31"/>
      <c r="L2427" s="31"/>
      <c r="M2427" s="31"/>
      <c r="N2427" s="31"/>
      <c r="O2427" s="31"/>
      <c r="P2427" s="31"/>
      <c r="Q2427" s="31"/>
      <c r="R2427" s="31"/>
      <c r="S2427" s="31"/>
      <c r="T2427" s="31"/>
      <c r="U2427" s="31"/>
      <c r="V2427" s="31"/>
    </row>
    <row r="2428" spans="6:22" x14ac:dyDescent="0.25">
      <c r="F2428" s="31"/>
      <c r="G2428" s="31"/>
      <c r="H2428" s="31"/>
      <c r="I2428" s="31"/>
      <c r="J2428" s="31"/>
      <c r="K2428" s="31"/>
      <c r="L2428" s="31"/>
      <c r="M2428" s="31"/>
      <c r="N2428" s="31"/>
      <c r="O2428" s="31"/>
      <c r="P2428" s="31"/>
      <c r="Q2428" s="31"/>
      <c r="R2428" s="31"/>
      <c r="S2428" s="31"/>
      <c r="T2428" s="31"/>
      <c r="U2428" s="31"/>
      <c r="V2428" s="31"/>
    </row>
    <row r="2429" spans="6:22" x14ac:dyDescent="0.25">
      <c r="F2429" s="31"/>
      <c r="G2429" s="31"/>
      <c r="H2429" s="31"/>
      <c r="I2429" s="31"/>
      <c r="J2429" s="31"/>
      <c r="K2429" s="31"/>
      <c r="L2429" s="31"/>
      <c r="M2429" s="31"/>
      <c r="N2429" s="31"/>
      <c r="O2429" s="31"/>
      <c r="P2429" s="31"/>
      <c r="Q2429" s="31"/>
      <c r="R2429" s="31"/>
      <c r="S2429" s="31"/>
      <c r="T2429" s="31"/>
      <c r="U2429" s="31"/>
      <c r="V2429" s="31"/>
    </row>
    <row r="2430" spans="6:22" x14ac:dyDescent="0.25">
      <c r="F2430" s="31"/>
      <c r="G2430" s="31"/>
      <c r="H2430" s="31"/>
      <c r="I2430" s="31"/>
      <c r="J2430" s="31"/>
      <c r="K2430" s="31"/>
      <c r="L2430" s="31"/>
      <c r="M2430" s="31"/>
      <c r="N2430" s="31"/>
      <c r="O2430" s="31"/>
      <c r="P2430" s="31"/>
      <c r="Q2430" s="31"/>
      <c r="R2430" s="31"/>
      <c r="S2430" s="31"/>
      <c r="T2430" s="31"/>
      <c r="U2430" s="31"/>
      <c r="V2430" s="31"/>
    </row>
    <row r="2431" spans="6:22" x14ac:dyDescent="0.25">
      <c r="F2431" s="31"/>
      <c r="G2431" s="31"/>
      <c r="H2431" s="31"/>
      <c r="I2431" s="31"/>
      <c r="J2431" s="31"/>
      <c r="K2431" s="31"/>
      <c r="L2431" s="31"/>
      <c r="M2431" s="31"/>
      <c r="N2431" s="31"/>
      <c r="O2431" s="31"/>
      <c r="P2431" s="31"/>
      <c r="Q2431" s="31"/>
      <c r="R2431" s="31"/>
      <c r="S2431" s="31"/>
      <c r="T2431" s="31"/>
      <c r="U2431" s="31"/>
      <c r="V2431" s="31"/>
    </row>
    <row r="2432" spans="6:22" x14ac:dyDescent="0.25">
      <c r="F2432" s="31"/>
      <c r="G2432" s="31"/>
      <c r="H2432" s="31"/>
      <c r="I2432" s="31"/>
      <c r="J2432" s="31"/>
      <c r="K2432" s="31"/>
      <c r="L2432" s="31"/>
      <c r="M2432" s="31"/>
      <c r="N2432" s="31"/>
      <c r="O2432" s="31"/>
      <c r="P2432" s="31"/>
      <c r="Q2432" s="31"/>
      <c r="R2432" s="31"/>
      <c r="S2432" s="31"/>
      <c r="T2432" s="31"/>
      <c r="U2432" s="31"/>
      <c r="V2432" s="31"/>
    </row>
    <row r="2433" spans="6:22" x14ac:dyDescent="0.25">
      <c r="F2433" s="31"/>
      <c r="G2433" s="31"/>
      <c r="H2433" s="31"/>
      <c r="I2433" s="31"/>
      <c r="J2433" s="31"/>
      <c r="K2433" s="31"/>
      <c r="L2433" s="31"/>
      <c r="M2433" s="31"/>
      <c r="N2433" s="31"/>
      <c r="O2433" s="31"/>
      <c r="P2433" s="31"/>
      <c r="Q2433" s="31"/>
      <c r="R2433" s="31"/>
      <c r="S2433" s="31"/>
      <c r="T2433" s="31"/>
      <c r="U2433" s="31"/>
      <c r="V2433" s="31"/>
    </row>
    <row r="2434" spans="6:22" x14ac:dyDescent="0.25">
      <c r="F2434" s="31"/>
      <c r="G2434" s="31"/>
      <c r="H2434" s="31"/>
      <c r="I2434" s="31"/>
      <c r="J2434" s="31"/>
      <c r="K2434" s="31"/>
      <c r="L2434" s="31"/>
      <c r="M2434" s="31"/>
      <c r="N2434" s="31"/>
      <c r="O2434" s="31"/>
      <c r="P2434" s="31"/>
      <c r="Q2434" s="31"/>
      <c r="R2434" s="31"/>
      <c r="S2434" s="31"/>
      <c r="T2434" s="31"/>
      <c r="U2434" s="31"/>
      <c r="V2434" s="31"/>
    </row>
    <row r="2435" spans="6:22" x14ac:dyDescent="0.25">
      <c r="F2435" s="31"/>
      <c r="G2435" s="31"/>
      <c r="H2435" s="31"/>
      <c r="I2435" s="31"/>
      <c r="J2435" s="31"/>
      <c r="K2435" s="31"/>
      <c r="L2435" s="31"/>
      <c r="M2435" s="31"/>
      <c r="N2435" s="31"/>
      <c r="O2435" s="31"/>
      <c r="P2435" s="31"/>
      <c r="Q2435" s="31"/>
      <c r="R2435" s="31"/>
      <c r="S2435" s="31"/>
      <c r="T2435" s="31"/>
      <c r="U2435" s="31"/>
      <c r="V2435" s="31"/>
    </row>
    <row r="2436" spans="6:22" x14ac:dyDescent="0.25">
      <c r="F2436" s="31"/>
      <c r="G2436" s="31"/>
      <c r="H2436" s="31"/>
      <c r="I2436" s="31"/>
      <c r="J2436" s="31"/>
      <c r="K2436" s="31"/>
      <c r="L2436" s="31"/>
      <c r="M2436" s="31"/>
      <c r="N2436" s="31"/>
      <c r="O2436" s="31"/>
      <c r="P2436" s="31"/>
      <c r="Q2436" s="31"/>
      <c r="R2436" s="31"/>
      <c r="S2436" s="31"/>
      <c r="T2436" s="31"/>
      <c r="U2436" s="31"/>
      <c r="V2436" s="31"/>
    </row>
    <row r="2437" spans="6:22" x14ac:dyDescent="0.25">
      <c r="F2437" s="31"/>
      <c r="G2437" s="31"/>
      <c r="H2437" s="31"/>
      <c r="I2437" s="31"/>
      <c r="J2437" s="31"/>
      <c r="K2437" s="31"/>
      <c r="L2437" s="31"/>
      <c r="M2437" s="31"/>
      <c r="N2437" s="31"/>
      <c r="O2437" s="31"/>
      <c r="P2437" s="31"/>
      <c r="Q2437" s="31"/>
      <c r="R2437" s="31"/>
      <c r="S2437" s="31"/>
      <c r="T2437" s="31"/>
      <c r="U2437" s="31"/>
      <c r="V2437" s="31"/>
    </row>
    <row r="2438" spans="6:22" x14ac:dyDescent="0.25">
      <c r="F2438" s="31"/>
      <c r="G2438" s="31"/>
      <c r="H2438" s="31"/>
      <c r="I2438" s="31"/>
      <c r="J2438" s="31"/>
      <c r="K2438" s="31"/>
      <c r="L2438" s="31"/>
      <c r="M2438" s="31"/>
      <c r="N2438" s="31"/>
      <c r="O2438" s="31"/>
      <c r="P2438" s="31"/>
      <c r="Q2438" s="31"/>
      <c r="R2438" s="31"/>
      <c r="S2438" s="31"/>
      <c r="T2438" s="31"/>
      <c r="U2438" s="31"/>
      <c r="V2438" s="31"/>
    </row>
    <row r="2439" spans="6:22" x14ac:dyDescent="0.25">
      <c r="F2439" s="31"/>
      <c r="G2439" s="31"/>
      <c r="H2439" s="31"/>
      <c r="I2439" s="31"/>
      <c r="J2439" s="31"/>
      <c r="K2439" s="31"/>
      <c r="L2439" s="31"/>
      <c r="M2439" s="31"/>
      <c r="N2439" s="31"/>
      <c r="O2439" s="31"/>
      <c r="P2439" s="31"/>
      <c r="Q2439" s="31"/>
      <c r="R2439" s="31"/>
      <c r="S2439" s="31"/>
      <c r="T2439" s="31"/>
      <c r="U2439" s="31"/>
      <c r="V2439" s="31"/>
    </row>
    <row r="2440" spans="6:22" x14ac:dyDescent="0.25">
      <c r="F2440" s="31"/>
      <c r="G2440" s="31"/>
      <c r="H2440" s="31"/>
      <c r="I2440" s="31"/>
      <c r="J2440" s="31"/>
      <c r="K2440" s="31"/>
      <c r="L2440" s="31"/>
      <c r="M2440" s="31"/>
      <c r="N2440" s="31"/>
      <c r="O2440" s="31"/>
      <c r="P2440" s="31"/>
      <c r="Q2440" s="31"/>
      <c r="R2440" s="31"/>
      <c r="S2440" s="31"/>
      <c r="T2440" s="31"/>
      <c r="U2440" s="31"/>
      <c r="V2440" s="31"/>
    </row>
    <row r="2441" spans="6:22" x14ac:dyDescent="0.25">
      <c r="F2441" s="31"/>
      <c r="G2441" s="31"/>
      <c r="H2441" s="31"/>
      <c r="I2441" s="31"/>
      <c r="J2441" s="31"/>
      <c r="K2441" s="31"/>
      <c r="L2441" s="31"/>
      <c r="M2441" s="31"/>
      <c r="N2441" s="31"/>
      <c r="O2441" s="31"/>
      <c r="P2441" s="31"/>
      <c r="Q2441" s="31"/>
      <c r="R2441" s="31"/>
      <c r="S2441" s="31"/>
      <c r="T2441" s="31"/>
      <c r="U2441" s="31"/>
      <c r="V2441" s="31"/>
    </row>
    <row r="2442" spans="6:22" x14ac:dyDescent="0.25">
      <c r="F2442" s="31"/>
      <c r="G2442" s="31"/>
      <c r="H2442" s="31"/>
      <c r="I2442" s="31"/>
      <c r="J2442" s="31"/>
      <c r="K2442" s="31"/>
      <c r="L2442" s="31"/>
      <c r="M2442" s="31"/>
      <c r="N2442" s="31"/>
      <c r="O2442" s="31"/>
      <c r="P2442" s="31"/>
      <c r="Q2442" s="31"/>
      <c r="R2442" s="31"/>
      <c r="S2442" s="31"/>
      <c r="T2442" s="31"/>
      <c r="U2442" s="31"/>
      <c r="V2442" s="31"/>
    </row>
    <row r="2443" spans="6:22" x14ac:dyDescent="0.25">
      <c r="F2443" s="31"/>
      <c r="G2443" s="31"/>
      <c r="H2443" s="31"/>
      <c r="I2443" s="31"/>
      <c r="J2443" s="31"/>
      <c r="K2443" s="31"/>
      <c r="L2443" s="31"/>
      <c r="M2443" s="31"/>
      <c r="N2443" s="31"/>
      <c r="O2443" s="31"/>
      <c r="P2443" s="31"/>
      <c r="Q2443" s="31"/>
      <c r="R2443" s="31"/>
      <c r="S2443" s="31"/>
      <c r="T2443" s="31"/>
      <c r="U2443" s="31"/>
      <c r="V2443" s="31"/>
    </row>
    <row r="2444" spans="6:22" x14ac:dyDescent="0.25">
      <c r="F2444" s="31"/>
      <c r="G2444" s="31"/>
      <c r="H2444" s="31"/>
      <c r="I2444" s="31"/>
      <c r="J2444" s="31"/>
      <c r="K2444" s="31"/>
      <c r="L2444" s="31"/>
      <c r="M2444" s="31"/>
      <c r="N2444" s="31"/>
      <c r="O2444" s="31"/>
      <c r="P2444" s="31"/>
      <c r="Q2444" s="31"/>
      <c r="R2444" s="31"/>
      <c r="S2444" s="31"/>
      <c r="T2444" s="31"/>
      <c r="U2444" s="31"/>
      <c r="V2444" s="31"/>
    </row>
    <row r="2445" spans="6:22" x14ac:dyDescent="0.25">
      <c r="F2445" s="31"/>
      <c r="G2445" s="31"/>
      <c r="H2445" s="31"/>
      <c r="I2445" s="31"/>
      <c r="J2445" s="31"/>
      <c r="K2445" s="31"/>
      <c r="L2445" s="31"/>
      <c r="M2445" s="31"/>
      <c r="N2445" s="31"/>
      <c r="O2445" s="31"/>
      <c r="P2445" s="31"/>
      <c r="Q2445" s="31"/>
      <c r="R2445" s="31"/>
      <c r="S2445" s="31"/>
      <c r="T2445" s="31"/>
      <c r="U2445" s="31"/>
      <c r="V2445" s="31"/>
    </row>
    <row r="2446" spans="6:22" x14ac:dyDescent="0.25">
      <c r="F2446" s="31"/>
      <c r="G2446" s="31"/>
      <c r="H2446" s="31"/>
      <c r="I2446" s="31"/>
      <c r="J2446" s="31"/>
      <c r="K2446" s="31"/>
      <c r="L2446" s="31"/>
      <c r="M2446" s="31"/>
      <c r="N2446" s="31"/>
      <c r="O2446" s="31"/>
      <c r="P2446" s="31"/>
      <c r="Q2446" s="31"/>
      <c r="R2446" s="31"/>
      <c r="S2446" s="31"/>
      <c r="T2446" s="31"/>
      <c r="U2446" s="31"/>
      <c r="V2446" s="31"/>
    </row>
    <row r="2447" spans="6:22" x14ac:dyDescent="0.25">
      <c r="F2447" s="31"/>
      <c r="G2447" s="31"/>
      <c r="H2447" s="31"/>
      <c r="I2447" s="31"/>
      <c r="J2447" s="31"/>
      <c r="K2447" s="31"/>
      <c r="L2447" s="31"/>
      <c r="M2447" s="31"/>
      <c r="N2447" s="31"/>
      <c r="O2447" s="31"/>
      <c r="P2447" s="31"/>
      <c r="Q2447" s="31"/>
      <c r="R2447" s="31"/>
      <c r="S2447" s="31"/>
      <c r="T2447" s="31"/>
      <c r="U2447" s="31"/>
      <c r="V2447" s="31"/>
    </row>
    <row r="2448" spans="6:22" x14ac:dyDescent="0.25">
      <c r="F2448" s="31"/>
      <c r="G2448" s="31"/>
      <c r="H2448" s="31"/>
      <c r="I2448" s="31"/>
      <c r="J2448" s="31"/>
      <c r="K2448" s="31"/>
      <c r="L2448" s="31"/>
      <c r="M2448" s="31"/>
      <c r="N2448" s="31"/>
      <c r="O2448" s="31"/>
      <c r="P2448" s="31"/>
      <c r="Q2448" s="31"/>
      <c r="R2448" s="31"/>
      <c r="S2448" s="31"/>
      <c r="T2448" s="31"/>
      <c r="U2448" s="31"/>
      <c r="V2448" s="31"/>
    </row>
    <row r="2449" spans="6:22" x14ac:dyDescent="0.25">
      <c r="F2449" s="31"/>
      <c r="G2449" s="31"/>
      <c r="H2449" s="31"/>
      <c r="I2449" s="31"/>
      <c r="J2449" s="31"/>
      <c r="K2449" s="31"/>
      <c r="L2449" s="31"/>
      <c r="M2449" s="31"/>
      <c r="N2449" s="31"/>
      <c r="O2449" s="31"/>
      <c r="P2449" s="31"/>
      <c r="Q2449" s="31"/>
      <c r="R2449" s="31"/>
      <c r="S2449" s="31"/>
      <c r="T2449" s="31"/>
      <c r="U2449" s="31"/>
      <c r="V2449" s="31"/>
    </row>
    <row r="2450" spans="6:22" x14ac:dyDescent="0.25">
      <c r="F2450" s="31"/>
      <c r="G2450" s="31"/>
      <c r="H2450" s="31"/>
      <c r="I2450" s="31"/>
      <c r="J2450" s="31"/>
      <c r="K2450" s="31"/>
      <c r="L2450" s="31"/>
      <c r="M2450" s="31"/>
      <c r="N2450" s="31"/>
      <c r="O2450" s="31"/>
      <c r="P2450" s="31"/>
      <c r="Q2450" s="31"/>
      <c r="R2450" s="31"/>
      <c r="S2450" s="31"/>
      <c r="T2450" s="31"/>
      <c r="U2450" s="31"/>
      <c r="V2450" s="31"/>
    </row>
    <row r="2451" spans="6:22" x14ac:dyDescent="0.25">
      <c r="F2451" s="31"/>
      <c r="G2451" s="31"/>
      <c r="H2451" s="31"/>
      <c r="I2451" s="31"/>
      <c r="J2451" s="31"/>
      <c r="K2451" s="31"/>
      <c r="L2451" s="31"/>
      <c r="M2451" s="31"/>
      <c r="N2451" s="31"/>
      <c r="O2451" s="31"/>
      <c r="P2451" s="31"/>
      <c r="Q2451" s="31"/>
      <c r="R2451" s="31"/>
      <c r="S2451" s="31"/>
      <c r="T2451" s="31"/>
      <c r="U2451" s="31"/>
      <c r="V2451" s="31"/>
    </row>
    <row r="2452" spans="6:22" x14ac:dyDescent="0.25">
      <c r="F2452" s="31"/>
      <c r="G2452" s="31"/>
      <c r="H2452" s="31"/>
      <c r="I2452" s="31"/>
      <c r="J2452" s="31"/>
      <c r="K2452" s="31"/>
      <c r="L2452" s="31"/>
      <c r="M2452" s="31"/>
      <c r="N2452" s="31"/>
      <c r="O2452" s="31"/>
      <c r="P2452" s="31"/>
      <c r="Q2452" s="31"/>
      <c r="R2452" s="31"/>
      <c r="S2452" s="31"/>
      <c r="T2452" s="31"/>
      <c r="U2452" s="31"/>
      <c r="V2452" s="31"/>
    </row>
    <row r="2453" spans="6:22" x14ac:dyDescent="0.25">
      <c r="F2453" s="31"/>
      <c r="G2453" s="31"/>
      <c r="H2453" s="31"/>
      <c r="I2453" s="31"/>
      <c r="J2453" s="31"/>
      <c r="K2453" s="31"/>
      <c r="L2453" s="31"/>
      <c r="M2453" s="31"/>
      <c r="N2453" s="31"/>
      <c r="O2453" s="31"/>
      <c r="P2453" s="31"/>
      <c r="Q2453" s="31"/>
      <c r="R2453" s="31"/>
      <c r="S2453" s="31"/>
      <c r="T2453" s="31"/>
      <c r="U2453" s="31"/>
      <c r="V2453" s="31"/>
    </row>
    <row r="2454" spans="6:22" x14ac:dyDescent="0.25">
      <c r="F2454" s="31"/>
      <c r="G2454" s="31"/>
      <c r="H2454" s="31"/>
      <c r="I2454" s="31"/>
      <c r="J2454" s="31"/>
      <c r="K2454" s="31"/>
      <c r="L2454" s="31"/>
      <c r="M2454" s="31"/>
      <c r="N2454" s="31"/>
      <c r="O2454" s="31"/>
      <c r="P2454" s="31"/>
      <c r="Q2454" s="31"/>
      <c r="R2454" s="31"/>
      <c r="S2454" s="31"/>
      <c r="T2454" s="31"/>
      <c r="U2454" s="31"/>
      <c r="V2454" s="31"/>
    </row>
    <row r="2455" spans="6:22" x14ac:dyDescent="0.25">
      <c r="F2455" s="31"/>
      <c r="G2455" s="31"/>
      <c r="H2455" s="31"/>
      <c r="I2455" s="31"/>
      <c r="J2455" s="31"/>
      <c r="K2455" s="31"/>
      <c r="L2455" s="31"/>
      <c r="M2455" s="31"/>
      <c r="N2455" s="31"/>
      <c r="O2455" s="31"/>
      <c r="P2455" s="31"/>
      <c r="Q2455" s="31"/>
      <c r="R2455" s="31"/>
      <c r="S2455" s="31"/>
      <c r="T2455" s="31"/>
      <c r="U2455" s="31"/>
      <c r="V2455" s="31"/>
    </row>
    <row r="2456" spans="6:22" x14ac:dyDescent="0.25">
      <c r="F2456" s="31"/>
      <c r="G2456" s="31"/>
      <c r="H2456" s="31"/>
      <c r="I2456" s="31"/>
      <c r="J2456" s="31"/>
      <c r="K2456" s="31"/>
      <c r="L2456" s="31"/>
      <c r="M2456" s="31"/>
      <c r="N2456" s="31"/>
      <c r="O2456" s="31"/>
      <c r="P2456" s="31"/>
      <c r="Q2456" s="31"/>
      <c r="R2456" s="31"/>
      <c r="S2456" s="31"/>
      <c r="T2456" s="31"/>
      <c r="U2456" s="31"/>
      <c r="V2456" s="31"/>
    </row>
    <row r="2457" spans="6:22" x14ac:dyDescent="0.25">
      <c r="F2457" s="31"/>
      <c r="G2457" s="31"/>
      <c r="H2457" s="31"/>
      <c r="I2457" s="31"/>
      <c r="J2457" s="31"/>
      <c r="K2457" s="31"/>
      <c r="L2457" s="31"/>
      <c r="M2457" s="31"/>
      <c r="N2457" s="31"/>
      <c r="O2457" s="31"/>
      <c r="P2457" s="31"/>
      <c r="Q2457" s="31"/>
      <c r="R2457" s="31"/>
      <c r="S2457" s="31"/>
      <c r="T2457" s="31"/>
      <c r="U2457" s="31"/>
      <c r="V2457" s="31"/>
    </row>
    <row r="2458" spans="6:22" x14ac:dyDescent="0.25">
      <c r="F2458" s="31"/>
      <c r="G2458" s="31"/>
      <c r="H2458" s="31"/>
      <c r="I2458" s="31"/>
      <c r="J2458" s="31"/>
      <c r="K2458" s="31"/>
      <c r="L2458" s="31"/>
      <c r="M2458" s="31"/>
      <c r="N2458" s="31"/>
      <c r="O2458" s="31"/>
      <c r="P2458" s="31"/>
      <c r="Q2458" s="31"/>
      <c r="R2458" s="31"/>
      <c r="S2458" s="31"/>
      <c r="T2458" s="31"/>
      <c r="U2458" s="31"/>
      <c r="V2458" s="31"/>
    </row>
    <row r="2459" spans="6:22" x14ac:dyDescent="0.25">
      <c r="F2459" s="31"/>
      <c r="G2459" s="31"/>
      <c r="H2459" s="31"/>
      <c r="I2459" s="31"/>
      <c r="J2459" s="31"/>
      <c r="K2459" s="31"/>
      <c r="L2459" s="31"/>
      <c r="M2459" s="31"/>
      <c r="N2459" s="31"/>
      <c r="O2459" s="31"/>
      <c r="P2459" s="31"/>
      <c r="Q2459" s="31"/>
      <c r="R2459" s="31"/>
      <c r="S2459" s="31"/>
      <c r="T2459" s="31"/>
      <c r="U2459" s="31"/>
      <c r="V2459" s="31"/>
    </row>
    <row r="2460" spans="6:22" x14ac:dyDescent="0.25">
      <c r="F2460" s="31"/>
      <c r="G2460" s="31"/>
      <c r="H2460" s="31"/>
      <c r="I2460" s="31"/>
      <c r="J2460" s="31"/>
      <c r="K2460" s="31"/>
      <c r="L2460" s="31"/>
      <c r="M2460" s="31"/>
      <c r="N2460" s="31"/>
      <c r="O2460" s="31"/>
      <c r="P2460" s="31"/>
      <c r="Q2460" s="31"/>
      <c r="R2460" s="31"/>
      <c r="S2460" s="31"/>
      <c r="T2460" s="31"/>
      <c r="U2460" s="31"/>
      <c r="V2460" s="31"/>
    </row>
    <row r="2461" spans="6:22" x14ac:dyDescent="0.25">
      <c r="F2461" s="31"/>
      <c r="G2461" s="31"/>
      <c r="H2461" s="31"/>
      <c r="I2461" s="31"/>
      <c r="J2461" s="31"/>
      <c r="K2461" s="31"/>
      <c r="L2461" s="31"/>
      <c r="M2461" s="31"/>
      <c r="N2461" s="31"/>
      <c r="O2461" s="31"/>
      <c r="P2461" s="31"/>
      <c r="Q2461" s="31"/>
      <c r="R2461" s="31"/>
      <c r="S2461" s="31"/>
      <c r="T2461" s="31"/>
      <c r="U2461" s="31"/>
      <c r="V2461" s="31"/>
    </row>
    <row r="2462" spans="6:22" x14ac:dyDescent="0.25">
      <c r="F2462" s="31"/>
      <c r="G2462" s="31"/>
      <c r="H2462" s="31"/>
      <c r="I2462" s="31"/>
      <c r="J2462" s="31"/>
      <c r="K2462" s="31"/>
      <c r="L2462" s="31"/>
      <c r="M2462" s="31"/>
      <c r="N2462" s="31"/>
      <c r="O2462" s="31"/>
      <c r="P2462" s="31"/>
      <c r="Q2462" s="31"/>
      <c r="R2462" s="31"/>
      <c r="S2462" s="31"/>
      <c r="T2462" s="31"/>
      <c r="U2462" s="31"/>
      <c r="V2462" s="31"/>
    </row>
    <row r="2463" spans="6:22" x14ac:dyDescent="0.25">
      <c r="F2463" s="31"/>
      <c r="G2463" s="31"/>
      <c r="H2463" s="31"/>
      <c r="I2463" s="31"/>
      <c r="J2463" s="31"/>
      <c r="K2463" s="31"/>
      <c r="L2463" s="31"/>
      <c r="M2463" s="31"/>
      <c r="N2463" s="31"/>
      <c r="O2463" s="31"/>
      <c r="P2463" s="31"/>
      <c r="Q2463" s="31"/>
      <c r="R2463" s="31"/>
      <c r="S2463" s="31"/>
      <c r="T2463" s="31"/>
      <c r="U2463" s="31"/>
      <c r="V2463" s="31"/>
    </row>
    <row r="2464" spans="6:22" x14ac:dyDescent="0.25">
      <c r="F2464" s="31"/>
      <c r="G2464" s="31"/>
      <c r="H2464" s="31"/>
      <c r="I2464" s="31"/>
      <c r="J2464" s="31"/>
      <c r="K2464" s="31"/>
      <c r="L2464" s="31"/>
      <c r="M2464" s="31"/>
      <c r="N2464" s="31"/>
      <c r="O2464" s="31"/>
      <c r="P2464" s="31"/>
      <c r="Q2464" s="31"/>
      <c r="R2464" s="31"/>
      <c r="S2464" s="31"/>
      <c r="T2464" s="31"/>
      <c r="U2464" s="31"/>
      <c r="V2464" s="31"/>
    </row>
    <row r="2465" spans="6:22" x14ac:dyDescent="0.25">
      <c r="F2465" s="31"/>
      <c r="G2465" s="31"/>
      <c r="H2465" s="31"/>
      <c r="I2465" s="31"/>
      <c r="J2465" s="31"/>
      <c r="K2465" s="31"/>
      <c r="L2465" s="31"/>
      <c r="M2465" s="31"/>
      <c r="N2465" s="31"/>
      <c r="O2465" s="31"/>
      <c r="P2465" s="31"/>
      <c r="Q2465" s="31"/>
      <c r="R2465" s="31"/>
      <c r="S2465" s="31"/>
      <c r="T2465" s="31"/>
      <c r="U2465" s="31"/>
      <c r="V2465" s="31"/>
    </row>
    <row r="2466" spans="6:22" x14ac:dyDescent="0.25">
      <c r="F2466" s="31"/>
      <c r="G2466" s="31"/>
      <c r="H2466" s="31"/>
      <c r="I2466" s="31"/>
      <c r="J2466" s="31"/>
      <c r="K2466" s="31"/>
      <c r="L2466" s="31"/>
      <c r="M2466" s="31"/>
      <c r="N2466" s="31"/>
      <c r="O2466" s="31"/>
      <c r="P2466" s="31"/>
      <c r="Q2466" s="31"/>
      <c r="R2466" s="31"/>
      <c r="S2466" s="31"/>
      <c r="T2466" s="31"/>
      <c r="U2466" s="31"/>
      <c r="V2466" s="31"/>
    </row>
    <row r="2467" spans="6:22" x14ac:dyDescent="0.25">
      <c r="F2467" s="31"/>
      <c r="G2467" s="31"/>
      <c r="H2467" s="31"/>
      <c r="I2467" s="31"/>
      <c r="J2467" s="31"/>
      <c r="K2467" s="31"/>
      <c r="L2467" s="31"/>
      <c r="M2467" s="31"/>
      <c r="N2467" s="31"/>
      <c r="O2467" s="31"/>
      <c r="P2467" s="31"/>
      <c r="Q2467" s="31"/>
      <c r="R2467" s="31"/>
      <c r="S2467" s="31"/>
      <c r="T2467" s="31"/>
      <c r="U2467" s="31"/>
      <c r="V2467" s="31"/>
    </row>
    <row r="2468" spans="6:22" x14ac:dyDescent="0.25">
      <c r="F2468" s="31"/>
      <c r="G2468" s="31"/>
      <c r="H2468" s="31"/>
      <c r="I2468" s="31"/>
      <c r="J2468" s="31"/>
      <c r="K2468" s="31"/>
      <c r="L2468" s="31"/>
      <c r="M2468" s="31"/>
      <c r="N2468" s="31"/>
      <c r="O2468" s="31"/>
      <c r="P2468" s="31"/>
      <c r="Q2468" s="31"/>
      <c r="R2468" s="31"/>
      <c r="S2468" s="31"/>
      <c r="T2468" s="31"/>
      <c r="U2468" s="31"/>
      <c r="V2468" s="31"/>
    </row>
    <row r="2469" spans="6:22" x14ac:dyDescent="0.25">
      <c r="F2469" s="31"/>
      <c r="G2469" s="31"/>
      <c r="H2469" s="31"/>
      <c r="I2469" s="31"/>
      <c r="J2469" s="31"/>
      <c r="K2469" s="31"/>
      <c r="L2469" s="31"/>
      <c r="M2469" s="31"/>
      <c r="N2469" s="31"/>
      <c r="O2469" s="31"/>
      <c r="P2469" s="31"/>
      <c r="Q2469" s="31"/>
      <c r="R2469" s="31"/>
      <c r="S2469" s="31"/>
      <c r="T2469" s="31"/>
      <c r="U2469" s="31"/>
      <c r="V2469" s="31"/>
    </row>
    <row r="2470" spans="6:22" x14ac:dyDescent="0.25">
      <c r="F2470" s="31"/>
      <c r="G2470" s="31"/>
      <c r="H2470" s="31"/>
      <c r="I2470" s="31"/>
      <c r="J2470" s="31"/>
      <c r="K2470" s="31"/>
      <c r="L2470" s="31"/>
      <c r="M2470" s="31"/>
      <c r="N2470" s="31"/>
      <c r="O2470" s="31"/>
      <c r="P2470" s="31"/>
      <c r="Q2470" s="31"/>
      <c r="R2470" s="31"/>
      <c r="S2470" s="31"/>
      <c r="T2470" s="31"/>
      <c r="U2470" s="31"/>
      <c r="V2470" s="31"/>
    </row>
    <row r="2471" spans="6:22" x14ac:dyDescent="0.25">
      <c r="F2471" s="31"/>
      <c r="G2471" s="31"/>
      <c r="H2471" s="31"/>
      <c r="I2471" s="31"/>
      <c r="J2471" s="31"/>
      <c r="K2471" s="31"/>
      <c r="L2471" s="31"/>
      <c r="M2471" s="31"/>
      <c r="N2471" s="31"/>
      <c r="O2471" s="31"/>
      <c r="P2471" s="31"/>
      <c r="Q2471" s="31"/>
      <c r="R2471" s="31"/>
      <c r="S2471" s="31"/>
      <c r="T2471" s="31"/>
      <c r="U2471" s="31"/>
      <c r="V2471" s="31"/>
    </row>
    <row r="2472" spans="6:22" x14ac:dyDescent="0.25">
      <c r="F2472" s="31"/>
      <c r="G2472" s="31"/>
      <c r="H2472" s="31"/>
      <c r="I2472" s="31"/>
      <c r="J2472" s="31"/>
      <c r="K2472" s="31"/>
      <c r="L2472" s="31"/>
      <c r="M2472" s="31"/>
      <c r="N2472" s="31"/>
      <c r="O2472" s="31"/>
      <c r="P2472" s="31"/>
      <c r="Q2472" s="31"/>
      <c r="R2472" s="31"/>
      <c r="S2472" s="31"/>
      <c r="T2472" s="31"/>
      <c r="U2472" s="31"/>
      <c r="V2472" s="31"/>
    </row>
    <row r="2473" spans="6:22" x14ac:dyDescent="0.25">
      <c r="F2473" s="31"/>
      <c r="G2473" s="31"/>
      <c r="H2473" s="31"/>
      <c r="I2473" s="31"/>
      <c r="J2473" s="31"/>
      <c r="K2473" s="31"/>
      <c r="L2473" s="31"/>
      <c r="M2473" s="31"/>
      <c r="N2473" s="31"/>
      <c r="O2473" s="31"/>
      <c r="P2473" s="31"/>
      <c r="Q2473" s="31"/>
      <c r="R2473" s="31"/>
      <c r="S2473" s="31"/>
      <c r="T2473" s="31"/>
      <c r="U2473" s="31"/>
      <c r="V2473" s="31"/>
    </row>
    <row r="2474" spans="6:22" x14ac:dyDescent="0.25">
      <c r="F2474" s="31"/>
      <c r="G2474" s="31"/>
      <c r="H2474" s="31"/>
      <c r="I2474" s="31"/>
      <c r="J2474" s="31"/>
      <c r="K2474" s="31"/>
      <c r="L2474" s="31"/>
      <c r="M2474" s="31"/>
      <c r="N2474" s="31"/>
      <c r="O2474" s="31"/>
      <c r="P2474" s="31"/>
      <c r="Q2474" s="31"/>
      <c r="R2474" s="31"/>
      <c r="S2474" s="31"/>
      <c r="T2474" s="31"/>
      <c r="U2474" s="31"/>
      <c r="V2474" s="31"/>
    </row>
    <row r="2475" spans="6:22" x14ac:dyDescent="0.25">
      <c r="F2475" s="31"/>
      <c r="G2475" s="31"/>
      <c r="H2475" s="31"/>
      <c r="I2475" s="31"/>
      <c r="J2475" s="31"/>
      <c r="K2475" s="31"/>
      <c r="L2475" s="31"/>
      <c r="M2475" s="31"/>
      <c r="N2475" s="31"/>
      <c r="O2475" s="31"/>
      <c r="P2475" s="31"/>
      <c r="Q2475" s="31"/>
      <c r="R2475" s="31"/>
      <c r="S2475" s="31"/>
      <c r="T2475" s="31"/>
      <c r="U2475" s="31"/>
      <c r="V2475" s="31"/>
    </row>
    <row r="2476" spans="6:22" x14ac:dyDescent="0.25">
      <c r="F2476" s="31"/>
      <c r="G2476" s="31"/>
      <c r="H2476" s="31"/>
      <c r="I2476" s="31"/>
      <c r="J2476" s="31"/>
      <c r="K2476" s="31"/>
      <c r="L2476" s="31"/>
      <c r="M2476" s="31"/>
      <c r="N2476" s="31"/>
      <c r="O2476" s="31"/>
      <c r="P2476" s="31"/>
      <c r="Q2476" s="31"/>
      <c r="R2476" s="31"/>
      <c r="S2476" s="31"/>
      <c r="T2476" s="31"/>
      <c r="U2476" s="31"/>
      <c r="V2476" s="31"/>
    </row>
    <row r="2477" spans="6:22" x14ac:dyDescent="0.25">
      <c r="F2477" s="31"/>
      <c r="G2477" s="31"/>
      <c r="H2477" s="31"/>
      <c r="I2477" s="31"/>
      <c r="J2477" s="31"/>
      <c r="K2477" s="31"/>
      <c r="L2477" s="31"/>
      <c r="M2477" s="31"/>
      <c r="N2477" s="31"/>
      <c r="O2477" s="31"/>
      <c r="P2477" s="31"/>
      <c r="Q2477" s="31"/>
      <c r="R2477" s="31"/>
      <c r="S2477" s="31"/>
      <c r="T2477" s="31"/>
      <c r="U2477" s="31"/>
      <c r="V2477" s="31"/>
    </row>
    <row r="2478" spans="6:22" x14ac:dyDescent="0.25">
      <c r="F2478" s="31"/>
      <c r="G2478" s="31"/>
      <c r="H2478" s="31"/>
      <c r="I2478" s="31"/>
      <c r="J2478" s="31"/>
      <c r="K2478" s="31"/>
      <c r="L2478" s="31"/>
      <c r="M2478" s="31"/>
      <c r="N2478" s="31"/>
      <c r="O2478" s="31"/>
      <c r="P2478" s="31"/>
      <c r="Q2478" s="31"/>
      <c r="R2478" s="31"/>
      <c r="S2478" s="31"/>
      <c r="T2478" s="31"/>
      <c r="U2478" s="31"/>
      <c r="V2478" s="31"/>
    </row>
    <row r="2479" spans="6:22" x14ac:dyDescent="0.25">
      <c r="F2479" s="31"/>
      <c r="G2479" s="31"/>
      <c r="H2479" s="31"/>
      <c r="I2479" s="31"/>
      <c r="J2479" s="31"/>
      <c r="K2479" s="31"/>
      <c r="L2479" s="31"/>
      <c r="M2479" s="31"/>
      <c r="N2479" s="31"/>
      <c r="O2479" s="31"/>
      <c r="P2479" s="31"/>
      <c r="Q2479" s="31"/>
      <c r="R2479" s="31"/>
      <c r="S2479" s="31"/>
      <c r="T2479" s="31"/>
      <c r="U2479" s="31"/>
      <c r="V2479" s="31"/>
    </row>
    <row r="2480" spans="6:22" x14ac:dyDescent="0.25">
      <c r="F2480" s="31"/>
      <c r="G2480" s="31"/>
      <c r="H2480" s="31"/>
      <c r="I2480" s="31"/>
      <c r="J2480" s="31"/>
      <c r="K2480" s="31"/>
      <c r="L2480" s="31"/>
      <c r="M2480" s="31"/>
      <c r="N2480" s="31"/>
      <c r="O2480" s="31"/>
      <c r="P2480" s="31"/>
      <c r="Q2480" s="31"/>
      <c r="R2480" s="31"/>
      <c r="S2480" s="31"/>
      <c r="T2480" s="31"/>
      <c r="U2480" s="31"/>
      <c r="V2480" s="31"/>
    </row>
    <row r="2481" spans="6:22" x14ac:dyDescent="0.25">
      <c r="F2481" s="31"/>
      <c r="G2481" s="31"/>
      <c r="H2481" s="31"/>
      <c r="I2481" s="31"/>
      <c r="J2481" s="31"/>
      <c r="K2481" s="31"/>
      <c r="L2481" s="31"/>
      <c r="M2481" s="31"/>
      <c r="N2481" s="31"/>
      <c r="O2481" s="31"/>
      <c r="P2481" s="31"/>
      <c r="Q2481" s="31"/>
      <c r="R2481" s="31"/>
      <c r="S2481" s="31"/>
      <c r="T2481" s="31"/>
      <c r="U2481" s="31"/>
      <c r="V2481" s="31"/>
    </row>
    <row r="2482" spans="6:22" x14ac:dyDescent="0.25">
      <c r="F2482" s="31"/>
      <c r="G2482" s="31"/>
      <c r="H2482" s="31"/>
      <c r="I2482" s="31"/>
      <c r="J2482" s="31"/>
      <c r="K2482" s="31"/>
      <c r="L2482" s="31"/>
      <c r="M2482" s="31"/>
      <c r="N2482" s="31"/>
      <c r="O2482" s="31"/>
      <c r="P2482" s="31"/>
      <c r="Q2482" s="31"/>
      <c r="R2482" s="31"/>
      <c r="S2482" s="31"/>
      <c r="T2482" s="31"/>
      <c r="U2482" s="31"/>
      <c r="V2482" s="31"/>
    </row>
    <row r="2483" spans="6:22" x14ac:dyDescent="0.25">
      <c r="F2483" s="31"/>
      <c r="G2483" s="31"/>
      <c r="H2483" s="31"/>
      <c r="I2483" s="31"/>
      <c r="J2483" s="31"/>
      <c r="K2483" s="31"/>
      <c r="L2483" s="31"/>
      <c r="M2483" s="31"/>
      <c r="N2483" s="31"/>
      <c r="O2483" s="31"/>
      <c r="P2483" s="31"/>
      <c r="Q2483" s="31"/>
      <c r="R2483" s="31"/>
      <c r="S2483" s="31"/>
      <c r="T2483" s="31"/>
      <c r="U2483" s="31"/>
      <c r="V2483" s="31"/>
    </row>
    <row r="2484" spans="6:22" x14ac:dyDescent="0.25">
      <c r="F2484" s="31"/>
      <c r="G2484" s="31"/>
      <c r="H2484" s="31"/>
      <c r="I2484" s="31"/>
      <c r="J2484" s="31"/>
      <c r="K2484" s="31"/>
      <c r="L2484" s="31"/>
      <c r="M2484" s="31"/>
      <c r="N2484" s="31"/>
      <c r="O2484" s="31"/>
      <c r="P2484" s="31"/>
      <c r="Q2484" s="31"/>
      <c r="R2484" s="31"/>
      <c r="S2484" s="31"/>
      <c r="T2484" s="31"/>
      <c r="U2484" s="31"/>
      <c r="V2484" s="31"/>
    </row>
    <row r="2485" spans="6:22" x14ac:dyDescent="0.25">
      <c r="F2485" s="31"/>
      <c r="G2485" s="31"/>
      <c r="H2485" s="31"/>
      <c r="I2485" s="31"/>
      <c r="J2485" s="31"/>
      <c r="K2485" s="31"/>
      <c r="L2485" s="31"/>
      <c r="M2485" s="31"/>
      <c r="N2485" s="31"/>
      <c r="O2485" s="31"/>
      <c r="P2485" s="31"/>
      <c r="Q2485" s="31"/>
      <c r="R2485" s="31"/>
      <c r="S2485" s="31"/>
      <c r="T2485" s="31"/>
      <c r="U2485" s="31"/>
      <c r="V2485" s="31"/>
    </row>
    <row r="2486" spans="6:22" x14ac:dyDescent="0.25">
      <c r="F2486" s="31"/>
      <c r="G2486" s="31"/>
      <c r="H2486" s="31"/>
      <c r="I2486" s="31"/>
      <c r="J2486" s="31"/>
      <c r="K2486" s="31"/>
      <c r="L2486" s="31"/>
      <c r="M2486" s="31"/>
      <c r="N2486" s="31"/>
      <c r="O2486" s="31"/>
      <c r="P2486" s="31"/>
      <c r="Q2486" s="31"/>
      <c r="R2486" s="31"/>
      <c r="S2486" s="31"/>
      <c r="T2486" s="31"/>
      <c r="U2486" s="31"/>
      <c r="V2486" s="31"/>
    </row>
    <row r="2487" spans="6:22" x14ac:dyDescent="0.25">
      <c r="F2487" s="31"/>
      <c r="G2487" s="31"/>
      <c r="H2487" s="31"/>
      <c r="I2487" s="31"/>
      <c r="J2487" s="31"/>
      <c r="K2487" s="31"/>
      <c r="L2487" s="31"/>
      <c r="M2487" s="31"/>
      <c r="N2487" s="31"/>
      <c r="O2487" s="31"/>
      <c r="P2487" s="31"/>
      <c r="Q2487" s="31"/>
      <c r="R2487" s="31"/>
      <c r="S2487" s="31"/>
      <c r="T2487" s="31"/>
      <c r="U2487" s="31"/>
      <c r="V2487" s="31"/>
    </row>
    <row r="2488" spans="6:22" x14ac:dyDescent="0.25">
      <c r="F2488" s="31"/>
      <c r="G2488" s="31"/>
      <c r="H2488" s="31"/>
      <c r="I2488" s="31"/>
      <c r="J2488" s="31"/>
      <c r="K2488" s="31"/>
      <c r="L2488" s="31"/>
      <c r="M2488" s="31"/>
      <c r="N2488" s="31"/>
      <c r="O2488" s="31"/>
      <c r="P2488" s="31"/>
      <c r="Q2488" s="31"/>
      <c r="R2488" s="31"/>
      <c r="S2488" s="31"/>
      <c r="T2488" s="31"/>
      <c r="U2488" s="31"/>
      <c r="V2488" s="31"/>
    </row>
    <row r="2489" spans="6:22" x14ac:dyDescent="0.25">
      <c r="F2489" s="31"/>
      <c r="G2489" s="31"/>
      <c r="H2489" s="31"/>
      <c r="I2489" s="31"/>
      <c r="J2489" s="31"/>
      <c r="K2489" s="31"/>
      <c r="L2489" s="31"/>
      <c r="M2489" s="31"/>
      <c r="N2489" s="31"/>
      <c r="O2489" s="31"/>
      <c r="P2489" s="31"/>
      <c r="Q2489" s="31"/>
      <c r="R2489" s="31"/>
      <c r="S2489" s="31"/>
      <c r="T2489" s="31"/>
      <c r="U2489" s="31"/>
      <c r="V2489" s="31"/>
    </row>
    <row r="2490" spans="6:22" x14ac:dyDescent="0.25">
      <c r="F2490" s="31"/>
      <c r="G2490" s="31"/>
      <c r="H2490" s="31"/>
      <c r="I2490" s="31"/>
      <c r="J2490" s="31"/>
      <c r="K2490" s="31"/>
      <c r="L2490" s="31"/>
      <c r="M2490" s="31"/>
      <c r="N2490" s="31"/>
      <c r="O2490" s="31"/>
      <c r="P2490" s="31"/>
      <c r="Q2490" s="31"/>
      <c r="R2490" s="31"/>
      <c r="S2490" s="31"/>
      <c r="T2490" s="31"/>
      <c r="U2490" s="31"/>
      <c r="V2490" s="31"/>
    </row>
    <row r="2491" spans="6:22" x14ac:dyDescent="0.25">
      <c r="F2491" s="31"/>
      <c r="G2491" s="31"/>
      <c r="H2491" s="31"/>
      <c r="I2491" s="31"/>
      <c r="J2491" s="31"/>
      <c r="K2491" s="31"/>
      <c r="L2491" s="31"/>
      <c r="M2491" s="31"/>
      <c r="N2491" s="31"/>
      <c r="O2491" s="31"/>
      <c r="P2491" s="31"/>
      <c r="Q2491" s="31"/>
      <c r="R2491" s="31"/>
      <c r="S2491" s="31"/>
      <c r="T2491" s="31"/>
      <c r="U2491" s="31"/>
      <c r="V2491" s="31"/>
    </row>
    <row r="2492" spans="6:22" x14ac:dyDescent="0.25">
      <c r="F2492" s="31"/>
      <c r="G2492" s="31"/>
      <c r="H2492" s="31"/>
      <c r="I2492" s="31"/>
      <c r="J2492" s="31"/>
      <c r="K2492" s="31"/>
      <c r="L2492" s="31"/>
      <c r="M2492" s="31"/>
      <c r="N2492" s="31"/>
      <c r="O2492" s="31"/>
      <c r="P2492" s="31"/>
      <c r="Q2492" s="31"/>
      <c r="R2492" s="31"/>
      <c r="S2492" s="31"/>
      <c r="T2492" s="31"/>
      <c r="U2492" s="31"/>
      <c r="V2492" s="31"/>
    </row>
    <row r="2493" spans="6:22" x14ac:dyDescent="0.25">
      <c r="F2493" s="31"/>
      <c r="G2493" s="31"/>
      <c r="H2493" s="31"/>
      <c r="I2493" s="31"/>
      <c r="J2493" s="31"/>
      <c r="K2493" s="31"/>
      <c r="L2493" s="31"/>
      <c r="M2493" s="31"/>
      <c r="N2493" s="31"/>
      <c r="O2493" s="31"/>
      <c r="P2493" s="31"/>
      <c r="Q2493" s="31"/>
      <c r="R2493" s="31"/>
      <c r="S2493" s="31"/>
      <c r="T2493" s="31"/>
      <c r="U2493" s="31"/>
      <c r="V2493" s="31"/>
    </row>
    <row r="2494" spans="6:22" x14ac:dyDescent="0.25">
      <c r="F2494" s="31"/>
      <c r="G2494" s="31"/>
      <c r="H2494" s="31"/>
      <c r="I2494" s="31"/>
      <c r="J2494" s="31"/>
      <c r="K2494" s="31"/>
      <c r="L2494" s="31"/>
      <c r="M2494" s="31"/>
      <c r="N2494" s="31"/>
      <c r="O2494" s="31"/>
      <c r="P2494" s="31"/>
      <c r="Q2494" s="31"/>
      <c r="R2494" s="31"/>
      <c r="S2494" s="31"/>
      <c r="T2494" s="31"/>
      <c r="U2494" s="31"/>
      <c r="V2494" s="31"/>
    </row>
    <row r="2495" spans="6:22" x14ac:dyDescent="0.25">
      <c r="F2495" s="31"/>
      <c r="G2495" s="31"/>
      <c r="H2495" s="31"/>
      <c r="I2495" s="31"/>
      <c r="J2495" s="31"/>
      <c r="K2495" s="31"/>
      <c r="L2495" s="31"/>
      <c r="M2495" s="31"/>
      <c r="N2495" s="31"/>
      <c r="O2495" s="31"/>
      <c r="P2495" s="31"/>
      <c r="Q2495" s="31"/>
      <c r="R2495" s="31"/>
      <c r="S2495" s="31"/>
      <c r="T2495" s="31"/>
      <c r="U2495" s="31"/>
      <c r="V2495" s="31"/>
    </row>
    <row r="2496" spans="6:22" x14ac:dyDescent="0.25">
      <c r="F2496" s="31"/>
      <c r="G2496" s="31"/>
      <c r="H2496" s="31"/>
      <c r="I2496" s="31"/>
      <c r="J2496" s="31"/>
      <c r="K2496" s="31"/>
      <c r="L2496" s="31"/>
      <c r="M2496" s="31"/>
      <c r="N2496" s="31"/>
      <c r="O2496" s="31"/>
      <c r="P2496" s="31"/>
      <c r="Q2496" s="31"/>
      <c r="R2496" s="31"/>
      <c r="S2496" s="31"/>
      <c r="T2496" s="31"/>
      <c r="U2496" s="31"/>
      <c r="V2496" s="31"/>
    </row>
    <row r="2497" spans="6:22" x14ac:dyDescent="0.25">
      <c r="F2497" s="31"/>
      <c r="G2497" s="31"/>
      <c r="H2497" s="31"/>
      <c r="I2497" s="31"/>
      <c r="J2497" s="31"/>
      <c r="K2497" s="31"/>
      <c r="L2497" s="31"/>
      <c r="M2497" s="31"/>
      <c r="N2497" s="31"/>
      <c r="O2497" s="31"/>
      <c r="P2497" s="31"/>
      <c r="Q2497" s="31"/>
      <c r="R2497" s="31"/>
      <c r="S2497" s="31"/>
      <c r="T2497" s="31"/>
      <c r="U2497" s="31"/>
      <c r="V2497" s="31"/>
    </row>
    <row r="2498" spans="6:22" x14ac:dyDescent="0.25">
      <c r="F2498" s="31"/>
      <c r="G2498" s="31"/>
      <c r="H2498" s="31"/>
      <c r="I2498" s="31"/>
      <c r="J2498" s="31"/>
      <c r="K2498" s="31"/>
      <c r="L2498" s="31"/>
      <c r="M2498" s="31"/>
      <c r="N2498" s="31"/>
      <c r="O2498" s="31"/>
      <c r="P2498" s="31"/>
      <c r="Q2498" s="31"/>
      <c r="R2498" s="31"/>
      <c r="S2498" s="31"/>
      <c r="T2498" s="31"/>
      <c r="U2498" s="31"/>
      <c r="V2498" s="31"/>
    </row>
    <row r="2499" spans="6:22" x14ac:dyDescent="0.25">
      <c r="F2499" s="31"/>
      <c r="G2499" s="31"/>
      <c r="H2499" s="31"/>
      <c r="I2499" s="31"/>
      <c r="J2499" s="31"/>
      <c r="K2499" s="31"/>
      <c r="L2499" s="31"/>
      <c r="M2499" s="31"/>
      <c r="N2499" s="31"/>
      <c r="O2499" s="31"/>
      <c r="P2499" s="31"/>
      <c r="Q2499" s="31"/>
      <c r="R2499" s="31"/>
      <c r="S2499" s="31"/>
      <c r="T2499" s="31"/>
      <c r="U2499" s="31"/>
      <c r="V2499" s="31"/>
    </row>
    <row r="2500" spans="6:22" x14ac:dyDescent="0.25">
      <c r="F2500" s="31"/>
      <c r="G2500" s="31"/>
      <c r="H2500" s="31"/>
      <c r="I2500" s="31"/>
      <c r="J2500" s="31"/>
      <c r="K2500" s="31"/>
      <c r="L2500" s="31"/>
      <c r="M2500" s="31"/>
      <c r="N2500" s="31"/>
      <c r="O2500" s="31"/>
      <c r="P2500" s="31"/>
      <c r="Q2500" s="31"/>
      <c r="R2500" s="31"/>
      <c r="S2500" s="31"/>
      <c r="T2500" s="31"/>
      <c r="U2500" s="31"/>
      <c r="V2500" s="31"/>
    </row>
    <row r="2501" spans="6:22" x14ac:dyDescent="0.25">
      <c r="F2501" s="31"/>
      <c r="G2501" s="31"/>
      <c r="H2501" s="31"/>
      <c r="I2501" s="31"/>
      <c r="J2501" s="31"/>
      <c r="K2501" s="31"/>
      <c r="L2501" s="31"/>
      <c r="M2501" s="31"/>
      <c r="N2501" s="31"/>
      <c r="O2501" s="31"/>
      <c r="P2501" s="31"/>
      <c r="Q2501" s="31"/>
      <c r="R2501" s="31"/>
      <c r="S2501" s="31"/>
      <c r="T2501" s="31"/>
      <c r="U2501" s="31"/>
      <c r="V2501" s="31"/>
    </row>
    <row r="2502" spans="6:22" x14ac:dyDescent="0.25">
      <c r="F2502" s="31"/>
      <c r="G2502" s="31"/>
      <c r="H2502" s="31"/>
      <c r="I2502" s="31"/>
      <c r="J2502" s="31"/>
      <c r="K2502" s="31"/>
      <c r="L2502" s="31"/>
      <c r="M2502" s="31"/>
      <c r="N2502" s="31"/>
      <c r="O2502" s="31"/>
      <c r="P2502" s="31"/>
      <c r="Q2502" s="31"/>
      <c r="R2502" s="31"/>
      <c r="S2502" s="31"/>
      <c r="T2502" s="31"/>
      <c r="U2502" s="31"/>
      <c r="V2502" s="31"/>
    </row>
    <row r="2503" spans="6:22" x14ac:dyDescent="0.25">
      <c r="F2503" s="31"/>
      <c r="G2503" s="31"/>
      <c r="H2503" s="31"/>
      <c r="I2503" s="31"/>
      <c r="J2503" s="31"/>
      <c r="K2503" s="31"/>
      <c r="L2503" s="31"/>
      <c r="M2503" s="31"/>
      <c r="N2503" s="31"/>
      <c r="O2503" s="31"/>
      <c r="P2503" s="31"/>
      <c r="Q2503" s="31"/>
      <c r="R2503" s="31"/>
      <c r="S2503" s="31"/>
      <c r="T2503" s="31"/>
      <c r="U2503" s="31"/>
      <c r="V2503" s="31"/>
    </row>
    <row r="2504" spans="6:22" x14ac:dyDescent="0.25">
      <c r="F2504" s="31"/>
      <c r="G2504" s="31"/>
      <c r="H2504" s="31"/>
      <c r="I2504" s="31"/>
      <c r="J2504" s="31"/>
      <c r="K2504" s="31"/>
      <c r="L2504" s="31"/>
      <c r="M2504" s="31"/>
      <c r="N2504" s="31"/>
      <c r="O2504" s="31"/>
      <c r="P2504" s="31"/>
      <c r="Q2504" s="31"/>
      <c r="R2504" s="31"/>
      <c r="S2504" s="31"/>
      <c r="T2504" s="31"/>
      <c r="U2504" s="31"/>
      <c r="V2504" s="31"/>
    </row>
    <row r="2505" spans="6:22" x14ac:dyDescent="0.25">
      <c r="F2505" s="31"/>
      <c r="G2505" s="31"/>
      <c r="H2505" s="31"/>
      <c r="I2505" s="31"/>
      <c r="J2505" s="31"/>
      <c r="K2505" s="31"/>
      <c r="L2505" s="31"/>
      <c r="M2505" s="31"/>
      <c r="N2505" s="31"/>
      <c r="O2505" s="31"/>
      <c r="P2505" s="31"/>
      <c r="Q2505" s="31"/>
      <c r="R2505" s="31"/>
      <c r="S2505" s="31"/>
      <c r="T2505" s="31"/>
      <c r="U2505" s="31"/>
      <c r="V2505" s="31"/>
    </row>
    <row r="2506" spans="6:22" x14ac:dyDescent="0.25">
      <c r="F2506" s="31"/>
      <c r="G2506" s="31"/>
      <c r="H2506" s="31"/>
      <c r="I2506" s="31"/>
      <c r="J2506" s="31"/>
      <c r="K2506" s="31"/>
      <c r="L2506" s="31"/>
      <c r="M2506" s="31"/>
      <c r="N2506" s="31"/>
      <c r="O2506" s="31"/>
      <c r="P2506" s="31"/>
      <c r="Q2506" s="31"/>
      <c r="R2506" s="31"/>
      <c r="S2506" s="31"/>
      <c r="T2506" s="31"/>
      <c r="U2506" s="31"/>
      <c r="V2506" s="31"/>
    </row>
    <row r="2507" spans="6:22" x14ac:dyDescent="0.25">
      <c r="F2507" s="31"/>
      <c r="G2507" s="31"/>
      <c r="H2507" s="31"/>
      <c r="I2507" s="31"/>
      <c r="J2507" s="31"/>
      <c r="K2507" s="31"/>
      <c r="L2507" s="31"/>
      <c r="M2507" s="31"/>
      <c r="N2507" s="31"/>
      <c r="O2507" s="31"/>
      <c r="P2507" s="31"/>
      <c r="Q2507" s="31"/>
      <c r="R2507" s="31"/>
      <c r="S2507" s="31"/>
      <c r="T2507" s="31"/>
      <c r="U2507" s="31"/>
      <c r="V2507" s="31"/>
    </row>
    <row r="2508" spans="6:22" x14ac:dyDescent="0.25">
      <c r="F2508" s="31"/>
      <c r="G2508" s="31"/>
      <c r="H2508" s="31"/>
      <c r="I2508" s="31"/>
      <c r="J2508" s="31"/>
      <c r="K2508" s="31"/>
      <c r="L2508" s="31"/>
      <c r="M2508" s="31"/>
      <c r="N2508" s="31"/>
      <c r="O2508" s="31"/>
      <c r="P2508" s="31"/>
      <c r="Q2508" s="31"/>
      <c r="R2508" s="31"/>
      <c r="S2508" s="31"/>
      <c r="T2508" s="31"/>
      <c r="U2508" s="31"/>
      <c r="V2508" s="31"/>
    </row>
    <row r="2509" spans="6:22" x14ac:dyDescent="0.25">
      <c r="F2509" s="31"/>
      <c r="G2509" s="31"/>
      <c r="H2509" s="31"/>
      <c r="I2509" s="31"/>
      <c r="J2509" s="31"/>
      <c r="K2509" s="31"/>
      <c r="L2509" s="31"/>
      <c r="M2509" s="31"/>
      <c r="N2509" s="31"/>
      <c r="O2509" s="31"/>
      <c r="P2509" s="31"/>
      <c r="Q2509" s="31"/>
      <c r="R2509" s="31"/>
      <c r="S2509" s="31"/>
      <c r="T2509" s="31"/>
      <c r="U2509" s="31"/>
      <c r="V2509" s="31"/>
    </row>
    <row r="2510" spans="6:22" x14ac:dyDescent="0.25">
      <c r="F2510" s="31"/>
      <c r="G2510" s="31"/>
      <c r="H2510" s="31"/>
      <c r="I2510" s="31"/>
      <c r="J2510" s="31"/>
      <c r="K2510" s="31"/>
      <c r="L2510" s="31"/>
      <c r="M2510" s="31"/>
      <c r="N2510" s="31"/>
      <c r="O2510" s="31"/>
      <c r="P2510" s="31"/>
      <c r="Q2510" s="31"/>
      <c r="R2510" s="31"/>
      <c r="S2510" s="31"/>
      <c r="T2510" s="31"/>
      <c r="U2510" s="31"/>
      <c r="V2510" s="31"/>
    </row>
    <row r="2511" spans="6:22" x14ac:dyDescent="0.25">
      <c r="F2511" s="31"/>
      <c r="G2511" s="31"/>
      <c r="H2511" s="31"/>
      <c r="I2511" s="31"/>
      <c r="J2511" s="31"/>
      <c r="K2511" s="31"/>
      <c r="L2511" s="31"/>
      <c r="M2511" s="31"/>
      <c r="N2511" s="31"/>
      <c r="O2511" s="31"/>
      <c r="P2511" s="31"/>
      <c r="Q2511" s="31"/>
      <c r="R2511" s="31"/>
      <c r="S2511" s="31"/>
      <c r="T2511" s="31"/>
      <c r="U2511" s="31"/>
      <c r="V2511" s="31"/>
    </row>
    <row r="2512" spans="6:22" x14ac:dyDescent="0.25">
      <c r="F2512" s="31"/>
      <c r="G2512" s="31"/>
      <c r="H2512" s="31"/>
      <c r="I2512" s="31"/>
      <c r="J2512" s="31"/>
      <c r="K2512" s="31"/>
      <c r="L2512" s="31"/>
      <c r="M2512" s="31"/>
      <c r="N2512" s="31"/>
      <c r="O2512" s="31"/>
      <c r="P2512" s="31"/>
      <c r="Q2512" s="31"/>
      <c r="R2512" s="31"/>
      <c r="S2512" s="31"/>
      <c r="T2512" s="31"/>
      <c r="U2512" s="31"/>
      <c r="V2512" s="31"/>
    </row>
    <row r="2513" spans="6:22" x14ac:dyDescent="0.25">
      <c r="F2513" s="31"/>
      <c r="G2513" s="31"/>
      <c r="H2513" s="31"/>
      <c r="I2513" s="31"/>
      <c r="J2513" s="31"/>
      <c r="K2513" s="31"/>
      <c r="L2513" s="31"/>
      <c r="M2513" s="31"/>
      <c r="N2513" s="31"/>
      <c r="O2513" s="31"/>
      <c r="P2513" s="31"/>
      <c r="Q2513" s="31"/>
      <c r="R2513" s="31"/>
      <c r="S2513" s="31"/>
      <c r="T2513" s="31"/>
      <c r="U2513" s="31"/>
      <c r="V2513" s="31"/>
    </row>
    <row r="2514" spans="6:22" x14ac:dyDescent="0.25">
      <c r="F2514" s="31"/>
      <c r="G2514" s="31"/>
      <c r="H2514" s="31"/>
      <c r="I2514" s="31"/>
      <c r="J2514" s="31"/>
      <c r="K2514" s="31"/>
      <c r="L2514" s="31"/>
      <c r="M2514" s="31"/>
      <c r="N2514" s="31"/>
      <c r="O2514" s="31"/>
      <c r="P2514" s="31"/>
      <c r="Q2514" s="31"/>
      <c r="R2514" s="31"/>
      <c r="S2514" s="31"/>
      <c r="T2514" s="31"/>
      <c r="U2514" s="31"/>
      <c r="V2514" s="31"/>
    </row>
    <row r="2515" spans="6:22" x14ac:dyDescent="0.25">
      <c r="F2515" s="31"/>
      <c r="G2515" s="31"/>
      <c r="H2515" s="31"/>
      <c r="I2515" s="31"/>
      <c r="J2515" s="31"/>
      <c r="K2515" s="31"/>
      <c r="L2515" s="31"/>
      <c r="M2515" s="31"/>
      <c r="N2515" s="31"/>
      <c r="O2515" s="31"/>
      <c r="P2515" s="31"/>
      <c r="Q2515" s="31"/>
      <c r="R2515" s="31"/>
      <c r="S2515" s="31"/>
      <c r="T2515" s="31"/>
      <c r="U2515" s="31"/>
      <c r="V2515" s="31"/>
    </row>
    <row r="2516" spans="6:22" x14ac:dyDescent="0.25">
      <c r="F2516" s="31"/>
      <c r="G2516" s="31"/>
      <c r="H2516" s="31"/>
      <c r="I2516" s="31"/>
      <c r="J2516" s="31"/>
      <c r="K2516" s="31"/>
      <c r="L2516" s="31"/>
      <c r="M2516" s="31"/>
      <c r="N2516" s="31"/>
      <c r="O2516" s="31"/>
      <c r="P2516" s="31"/>
      <c r="Q2516" s="31"/>
      <c r="R2516" s="31"/>
      <c r="S2516" s="31"/>
      <c r="T2516" s="31"/>
      <c r="U2516" s="31"/>
      <c r="V2516" s="31"/>
    </row>
    <row r="2517" spans="6:22" x14ac:dyDescent="0.25">
      <c r="F2517" s="31"/>
      <c r="G2517" s="31"/>
      <c r="H2517" s="31"/>
      <c r="I2517" s="31"/>
      <c r="J2517" s="31"/>
      <c r="K2517" s="31"/>
      <c r="L2517" s="31"/>
      <c r="M2517" s="31"/>
      <c r="N2517" s="31"/>
      <c r="O2517" s="31"/>
      <c r="P2517" s="31"/>
      <c r="Q2517" s="31"/>
      <c r="R2517" s="31"/>
      <c r="S2517" s="31"/>
      <c r="T2517" s="31"/>
      <c r="U2517" s="31"/>
      <c r="V2517" s="31"/>
    </row>
    <row r="2518" spans="6:22" x14ac:dyDescent="0.25">
      <c r="F2518" s="31"/>
      <c r="G2518" s="31"/>
      <c r="H2518" s="31"/>
      <c r="I2518" s="31"/>
      <c r="J2518" s="31"/>
      <c r="K2518" s="31"/>
      <c r="L2518" s="31"/>
      <c r="M2518" s="31"/>
      <c r="N2518" s="31"/>
      <c r="O2518" s="31"/>
      <c r="P2518" s="31"/>
      <c r="Q2518" s="31"/>
      <c r="R2518" s="31"/>
      <c r="S2518" s="31"/>
      <c r="T2518" s="31"/>
      <c r="U2518" s="31"/>
      <c r="V2518" s="31"/>
    </row>
    <row r="2519" spans="6:22" x14ac:dyDescent="0.25">
      <c r="F2519" s="31"/>
      <c r="G2519" s="31"/>
      <c r="H2519" s="31"/>
      <c r="I2519" s="31"/>
      <c r="J2519" s="31"/>
      <c r="K2519" s="31"/>
      <c r="L2519" s="31"/>
      <c r="M2519" s="31"/>
      <c r="N2519" s="31"/>
      <c r="O2519" s="31"/>
      <c r="P2519" s="31"/>
      <c r="Q2519" s="31"/>
      <c r="R2519" s="31"/>
      <c r="S2519" s="31"/>
      <c r="T2519" s="31"/>
      <c r="U2519" s="31"/>
      <c r="V2519" s="31"/>
    </row>
    <row r="2520" spans="6:22" x14ac:dyDescent="0.25">
      <c r="F2520" s="31"/>
      <c r="G2520" s="31"/>
      <c r="H2520" s="31"/>
      <c r="I2520" s="31"/>
      <c r="J2520" s="31"/>
      <c r="K2520" s="31"/>
      <c r="L2520" s="31"/>
      <c r="M2520" s="31"/>
      <c r="N2520" s="31"/>
      <c r="O2520" s="31"/>
      <c r="P2520" s="31"/>
      <c r="Q2520" s="31"/>
      <c r="R2520" s="31"/>
      <c r="S2520" s="31"/>
      <c r="T2520" s="31"/>
      <c r="U2520" s="31"/>
      <c r="V2520" s="31"/>
    </row>
    <row r="2521" spans="6:22" x14ac:dyDescent="0.25">
      <c r="F2521" s="31"/>
      <c r="G2521" s="31"/>
      <c r="H2521" s="31"/>
      <c r="I2521" s="31"/>
      <c r="J2521" s="31"/>
      <c r="K2521" s="31"/>
      <c r="L2521" s="31"/>
      <c r="M2521" s="31"/>
      <c r="N2521" s="31"/>
      <c r="O2521" s="31"/>
      <c r="P2521" s="31"/>
      <c r="Q2521" s="31"/>
      <c r="R2521" s="31"/>
      <c r="S2521" s="31"/>
      <c r="T2521" s="31"/>
      <c r="U2521" s="31"/>
      <c r="V2521" s="31"/>
    </row>
    <row r="2522" spans="6:22" x14ac:dyDescent="0.25">
      <c r="F2522" s="31"/>
      <c r="G2522" s="31"/>
      <c r="H2522" s="31"/>
      <c r="I2522" s="31"/>
      <c r="J2522" s="31"/>
      <c r="K2522" s="31"/>
      <c r="L2522" s="31"/>
      <c r="M2522" s="31"/>
      <c r="N2522" s="31"/>
      <c r="O2522" s="31"/>
      <c r="P2522" s="31"/>
      <c r="Q2522" s="31"/>
      <c r="R2522" s="31"/>
      <c r="S2522" s="31"/>
      <c r="T2522" s="31"/>
      <c r="U2522" s="31"/>
      <c r="V2522" s="31"/>
    </row>
    <row r="2523" spans="6:22" x14ac:dyDescent="0.25">
      <c r="F2523" s="31"/>
      <c r="G2523" s="31"/>
      <c r="H2523" s="31"/>
      <c r="I2523" s="31"/>
      <c r="J2523" s="31"/>
      <c r="K2523" s="31"/>
      <c r="L2523" s="31"/>
      <c r="M2523" s="31"/>
      <c r="N2523" s="31"/>
      <c r="O2523" s="31"/>
      <c r="P2523" s="31"/>
      <c r="Q2523" s="31"/>
      <c r="R2523" s="31"/>
      <c r="S2523" s="31"/>
      <c r="T2523" s="31"/>
      <c r="U2523" s="31"/>
      <c r="V2523" s="31"/>
    </row>
    <row r="2524" spans="6:22" x14ac:dyDescent="0.25">
      <c r="F2524" s="31"/>
      <c r="G2524" s="31"/>
      <c r="H2524" s="31"/>
      <c r="I2524" s="31"/>
      <c r="J2524" s="31"/>
      <c r="K2524" s="31"/>
      <c r="L2524" s="31"/>
      <c r="M2524" s="31"/>
      <c r="N2524" s="31"/>
      <c r="O2524" s="31"/>
      <c r="P2524" s="31"/>
      <c r="Q2524" s="31"/>
      <c r="R2524" s="31"/>
      <c r="S2524" s="31"/>
      <c r="T2524" s="31"/>
      <c r="U2524" s="31"/>
      <c r="V2524" s="31"/>
    </row>
    <row r="2525" spans="6:22" x14ac:dyDescent="0.25">
      <c r="F2525" s="31"/>
      <c r="G2525" s="31"/>
      <c r="H2525" s="31"/>
      <c r="I2525" s="31"/>
      <c r="J2525" s="31"/>
      <c r="K2525" s="31"/>
      <c r="L2525" s="31"/>
      <c r="M2525" s="31"/>
      <c r="N2525" s="31"/>
      <c r="O2525" s="31"/>
      <c r="P2525" s="31"/>
      <c r="Q2525" s="31"/>
      <c r="R2525" s="31"/>
      <c r="S2525" s="31"/>
      <c r="T2525" s="31"/>
      <c r="U2525" s="31"/>
      <c r="V2525" s="31"/>
    </row>
    <row r="2526" spans="6:22" x14ac:dyDescent="0.25">
      <c r="F2526" s="31"/>
      <c r="G2526" s="31"/>
      <c r="H2526" s="31"/>
      <c r="I2526" s="31"/>
      <c r="J2526" s="31"/>
      <c r="K2526" s="31"/>
      <c r="L2526" s="31"/>
      <c r="M2526" s="31"/>
      <c r="N2526" s="31"/>
      <c r="O2526" s="31"/>
      <c r="P2526" s="31"/>
      <c r="Q2526" s="31"/>
      <c r="R2526" s="31"/>
      <c r="S2526" s="31"/>
      <c r="T2526" s="31"/>
      <c r="U2526" s="31"/>
      <c r="V2526" s="31"/>
    </row>
    <row r="2527" spans="6:22" x14ac:dyDescent="0.25">
      <c r="F2527" s="31"/>
      <c r="G2527" s="31"/>
      <c r="H2527" s="31"/>
      <c r="I2527" s="31"/>
      <c r="J2527" s="31"/>
      <c r="K2527" s="31"/>
      <c r="L2527" s="31"/>
      <c r="M2527" s="31"/>
      <c r="N2527" s="31"/>
      <c r="O2527" s="31"/>
      <c r="P2527" s="31"/>
      <c r="Q2527" s="31"/>
      <c r="R2527" s="31"/>
      <c r="S2527" s="31"/>
      <c r="T2527" s="31"/>
      <c r="U2527" s="31"/>
      <c r="V2527" s="31"/>
    </row>
    <row r="2528" spans="6:22" x14ac:dyDescent="0.25">
      <c r="F2528" s="31"/>
      <c r="G2528" s="31"/>
      <c r="H2528" s="31"/>
      <c r="I2528" s="31"/>
      <c r="J2528" s="31"/>
      <c r="K2528" s="31"/>
      <c r="L2528" s="31"/>
      <c r="M2528" s="31"/>
      <c r="N2528" s="31"/>
      <c r="O2528" s="31"/>
      <c r="P2528" s="31"/>
      <c r="Q2528" s="31"/>
      <c r="R2528" s="31"/>
      <c r="S2528" s="31"/>
      <c r="T2528" s="31"/>
      <c r="U2528" s="31"/>
      <c r="V2528" s="31"/>
    </row>
    <row r="2529" spans="6:22" x14ac:dyDescent="0.25">
      <c r="F2529" s="31"/>
      <c r="G2529" s="31"/>
      <c r="H2529" s="31"/>
      <c r="I2529" s="31"/>
      <c r="J2529" s="31"/>
      <c r="K2529" s="31"/>
      <c r="L2529" s="31"/>
      <c r="M2529" s="31"/>
      <c r="N2529" s="31"/>
      <c r="O2529" s="31"/>
      <c r="P2529" s="31"/>
      <c r="Q2529" s="31"/>
      <c r="R2529" s="31"/>
      <c r="S2529" s="31"/>
      <c r="T2529" s="31"/>
      <c r="U2529" s="31"/>
      <c r="V2529" s="31"/>
    </row>
    <row r="2530" spans="6:22" x14ac:dyDescent="0.25">
      <c r="F2530" s="31"/>
      <c r="G2530" s="31"/>
      <c r="H2530" s="31"/>
      <c r="I2530" s="31"/>
      <c r="J2530" s="31"/>
      <c r="K2530" s="31"/>
      <c r="L2530" s="31"/>
      <c r="M2530" s="31"/>
      <c r="N2530" s="31"/>
      <c r="O2530" s="31"/>
      <c r="P2530" s="31"/>
      <c r="Q2530" s="31"/>
      <c r="R2530" s="31"/>
      <c r="S2530" s="31"/>
      <c r="T2530" s="31"/>
      <c r="U2530" s="31"/>
      <c r="V2530" s="31"/>
    </row>
    <row r="2531" spans="6:22" x14ac:dyDescent="0.25">
      <c r="F2531" s="31"/>
      <c r="G2531" s="31"/>
      <c r="H2531" s="31"/>
      <c r="I2531" s="31"/>
      <c r="J2531" s="31"/>
      <c r="K2531" s="31"/>
      <c r="L2531" s="31"/>
      <c r="M2531" s="31"/>
      <c r="N2531" s="31"/>
      <c r="O2531" s="31"/>
      <c r="P2531" s="31"/>
      <c r="Q2531" s="31"/>
      <c r="R2531" s="31"/>
      <c r="S2531" s="31"/>
      <c r="T2531" s="31"/>
      <c r="U2531" s="31"/>
      <c r="V2531" s="31"/>
    </row>
    <row r="2532" spans="6:22" x14ac:dyDescent="0.25">
      <c r="F2532" s="31"/>
      <c r="G2532" s="31"/>
      <c r="H2532" s="31"/>
      <c r="I2532" s="31"/>
      <c r="J2532" s="31"/>
      <c r="K2532" s="31"/>
      <c r="L2532" s="31"/>
      <c r="M2532" s="31"/>
      <c r="N2532" s="31"/>
      <c r="O2532" s="31"/>
      <c r="P2532" s="31"/>
      <c r="Q2532" s="31"/>
      <c r="R2532" s="31"/>
      <c r="S2532" s="31"/>
      <c r="T2532" s="31"/>
      <c r="U2532" s="31"/>
      <c r="V2532" s="31"/>
    </row>
    <row r="2533" spans="6:22" x14ac:dyDescent="0.25">
      <c r="F2533" s="31"/>
      <c r="G2533" s="31"/>
      <c r="H2533" s="31"/>
      <c r="I2533" s="31"/>
      <c r="J2533" s="31"/>
      <c r="K2533" s="31"/>
      <c r="L2533" s="31"/>
      <c r="M2533" s="31"/>
      <c r="N2533" s="31"/>
      <c r="O2533" s="31"/>
      <c r="P2533" s="31"/>
      <c r="Q2533" s="31"/>
      <c r="R2533" s="31"/>
      <c r="S2533" s="31"/>
      <c r="T2533" s="31"/>
      <c r="U2533" s="31"/>
      <c r="V2533" s="31"/>
    </row>
    <row r="2534" spans="6:22" x14ac:dyDescent="0.25">
      <c r="F2534" s="31"/>
      <c r="G2534" s="31"/>
      <c r="H2534" s="31"/>
      <c r="I2534" s="31"/>
      <c r="J2534" s="31"/>
      <c r="K2534" s="31"/>
      <c r="L2534" s="31"/>
      <c r="M2534" s="31"/>
      <c r="N2534" s="31"/>
      <c r="O2534" s="31"/>
      <c r="P2534" s="31"/>
      <c r="Q2534" s="31"/>
      <c r="R2534" s="31"/>
      <c r="S2534" s="31"/>
      <c r="T2534" s="31"/>
      <c r="U2534" s="31"/>
      <c r="V2534" s="31"/>
    </row>
    <row r="2535" spans="6:22" x14ac:dyDescent="0.25">
      <c r="F2535" s="31"/>
      <c r="G2535" s="31"/>
      <c r="H2535" s="31"/>
      <c r="I2535" s="31"/>
      <c r="J2535" s="31"/>
      <c r="K2535" s="31"/>
      <c r="L2535" s="31"/>
      <c r="M2535" s="31"/>
      <c r="N2535" s="31"/>
      <c r="O2535" s="31"/>
      <c r="P2535" s="31"/>
      <c r="Q2535" s="31"/>
      <c r="R2535" s="31"/>
      <c r="S2535" s="31"/>
      <c r="T2535" s="31"/>
      <c r="U2535" s="31"/>
      <c r="V2535" s="31"/>
    </row>
    <row r="2536" spans="6:22" x14ac:dyDescent="0.25">
      <c r="F2536" s="31"/>
      <c r="G2536" s="31"/>
      <c r="H2536" s="31"/>
      <c r="I2536" s="31"/>
      <c r="J2536" s="31"/>
      <c r="K2536" s="31"/>
      <c r="L2536" s="31"/>
      <c r="M2536" s="31"/>
      <c r="N2536" s="31"/>
      <c r="O2536" s="31"/>
      <c r="P2536" s="31"/>
      <c r="Q2536" s="31"/>
      <c r="R2536" s="31"/>
      <c r="S2536" s="31"/>
      <c r="T2536" s="31"/>
      <c r="U2536" s="31"/>
      <c r="V2536" s="31"/>
    </row>
    <row r="2537" spans="6:22" x14ac:dyDescent="0.25">
      <c r="F2537" s="31"/>
      <c r="G2537" s="31"/>
      <c r="H2537" s="31"/>
      <c r="I2537" s="31"/>
      <c r="J2537" s="31"/>
      <c r="K2537" s="31"/>
      <c r="L2537" s="31"/>
      <c r="M2537" s="31"/>
      <c r="N2537" s="31"/>
      <c r="O2537" s="31"/>
      <c r="P2537" s="31"/>
      <c r="Q2537" s="31"/>
      <c r="R2537" s="31"/>
      <c r="S2537" s="31"/>
      <c r="T2537" s="31"/>
      <c r="U2537" s="31"/>
      <c r="V2537" s="31"/>
    </row>
    <row r="2538" spans="6:22" x14ac:dyDescent="0.25">
      <c r="F2538" s="31"/>
      <c r="G2538" s="31"/>
      <c r="H2538" s="31"/>
      <c r="I2538" s="31"/>
      <c r="J2538" s="31"/>
      <c r="K2538" s="31"/>
      <c r="L2538" s="31"/>
      <c r="M2538" s="31"/>
      <c r="N2538" s="31"/>
      <c r="O2538" s="31"/>
      <c r="P2538" s="31"/>
      <c r="Q2538" s="31"/>
      <c r="R2538" s="31"/>
      <c r="S2538" s="31"/>
      <c r="T2538" s="31"/>
      <c r="U2538" s="31"/>
      <c r="V2538" s="31"/>
    </row>
    <row r="2539" spans="6:22" x14ac:dyDescent="0.25">
      <c r="F2539" s="31"/>
      <c r="G2539" s="31"/>
      <c r="H2539" s="31"/>
      <c r="I2539" s="31"/>
      <c r="J2539" s="31"/>
      <c r="K2539" s="31"/>
      <c r="L2539" s="31"/>
      <c r="M2539" s="31"/>
      <c r="N2539" s="31"/>
      <c r="O2539" s="31"/>
      <c r="P2539" s="31"/>
      <c r="Q2539" s="31"/>
      <c r="R2539" s="31"/>
      <c r="S2539" s="31"/>
      <c r="T2539" s="31"/>
      <c r="U2539" s="31"/>
      <c r="V2539" s="31"/>
    </row>
    <row r="2540" spans="6:22" x14ac:dyDescent="0.25">
      <c r="F2540" s="31"/>
      <c r="G2540" s="31"/>
      <c r="H2540" s="31"/>
      <c r="I2540" s="31"/>
      <c r="J2540" s="31"/>
      <c r="K2540" s="31"/>
      <c r="L2540" s="31"/>
      <c r="M2540" s="31"/>
      <c r="N2540" s="31"/>
      <c r="O2540" s="31"/>
      <c r="P2540" s="31"/>
      <c r="Q2540" s="31"/>
      <c r="R2540" s="31"/>
      <c r="S2540" s="31"/>
      <c r="T2540" s="31"/>
      <c r="U2540" s="31"/>
      <c r="V2540" s="31"/>
    </row>
    <row r="2541" spans="6:22" x14ac:dyDescent="0.25">
      <c r="F2541" s="31"/>
      <c r="G2541" s="31"/>
      <c r="H2541" s="31"/>
      <c r="I2541" s="31"/>
      <c r="J2541" s="31"/>
      <c r="K2541" s="31"/>
      <c r="L2541" s="31"/>
      <c r="M2541" s="31"/>
      <c r="N2541" s="31"/>
      <c r="O2541" s="31"/>
      <c r="P2541" s="31"/>
      <c r="Q2541" s="31"/>
      <c r="R2541" s="31"/>
      <c r="S2541" s="31"/>
      <c r="T2541" s="31"/>
      <c r="U2541" s="31"/>
      <c r="V2541" s="31"/>
    </row>
    <row r="2542" spans="6:22" x14ac:dyDescent="0.25">
      <c r="F2542" s="31"/>
      <c r="G2542" s="31"/>
      <c r="H2542" s="31"/>
      <c r="I2542" s="31"/>
      <c r="J2542" s="31"/>
      <c r="K2542" s="31"/>
      <c r="L2542" s="31"/>
      <c r="M2542" s="31"/>
      <c r="N2542" s="31"/>
      <c r="O2542" s="31"/>
      <c r="P2542" s="31"/>
      <c r="Q2542" s="31"/>
      <c r="R2542" s="31"/>
      <c r="S2542" s="31"/>
      <c r="T2542" s="31"/>
      <c r="U2542" s="31"/>
      <c r="V2542" s="31"/>
    </row>
    <row r="2543" spans="6:22" x14ac:dyDescent="0.25">
      <c r="F2543" s="31"/>
      <c r="G2543" s="31"/>
      <c r="H2543" s="31"/>
      <c r="I2543" s="31"/>
      <c r="J2543" s="31"/>
      <c r="K2543" s="31"/>
      <c r="L2543" s="31"/>
      <c r="M2543" s="31"/>
      <c r="N2543" s="31"/>
      <c r="O2543" s="31"/>
      <c r="P2543" s="31"/>
      <c r="Q2543" s="31"/>
      <c r="R2543" s="31"/>
      <c r="S2543" s="31"/>
      <c r="T2543" s="31"/>
      <c r="U2543" s="31"/>
      <c r="V2543" s="31"/>
    </row>
    <row r="2544" spans="6:22" x14ac:dyDescent="0.25">
      <c r="F2544" s="31"/>
      <c r="G2544" s="31"/>
      <c r="H2544" s="31"/>
      <c r="I2544" s="31"/>
      <c r="J2544" s="31"/>
      <c r="K2544" s="31"/>
      <c r="L2544" s="31"/>
      <c r="M2544" s="31"/>
      <c r="N2544" s="31"/>
      <c r="O2544" s="31"/>
      <c r="P2544" s="31"/>
      <c r="Q2544" s="31"/>
      <c r="R2544" s="31"/>
      <c r="S2544" s="31"/>
      <c r="T2544" s="31"/>
      <c r="U2544" s="31"/>
      <c r="V2544" s="31"/>
    </row>
    <row r="2545" spans="6:22" x14ac:dyDescent="0.25">
      <c r="F2545" s="31"/>
      <c r="G2545" s="31"/>
      <c r="H2545" s="31"/>
      <c r="I2545" s="31"/>
      <c r="J2545" s="31"/>
      <c r="K2545" s="31"/>
      <c r="L2545" s="31"/>
      <c r="M2545" s="31"/>
      <c r="N2545" s="31"/>
      <c r="O2545" s="31"/>
      <c r="P2545" s="31"/>
      <c r="Q2545" s="31"/>
      <c r="R2545" s="31"/>
      <c r="S2545" s="31"/>
      <c r="T2545" s="31"/>
      <c r="U2545" s="31"/>
      <c r="V2545" s="31"/>
    </row>
    <row r="2546" spans="6:22" x14ac:dyDescent="0.25">
      <c r="F2546" s="31"/>
      <c r="G2546" s="31"/>
      <c r="H2546" s="31"/>
      <c r="I2546" s="31"/>
      <c r="J2546" s="31"/>
      <c r="K2546" s="31"/>
      <c r="L2546" s="31"/>
      <c r="M2546" s="31"/>
      <c r="N2546" s="31"/>
      <c r="O2546" s="31"/>
      <c r="P2546" s="31"/>
      <c r="Q2546" s="31"/>
      <c r="R2546" s="31"/>
      <c r="S2546" s="31"/>
      <c r="T2546" s="31"/>
      <c r="U2546" s="31"/>
      <c r="V2546" s="31"/>
    </row>
    <row r="2547" spans="6:22" x14ac:dyDescent="0.25">
      <c r="F2547" s="31"/>
      <c r="G2547" s="31"/>
      <c r="H2547" s="31"/>
      <c r="I2547" s="31"/>
      <c r="J2547" s="31"/>
      <c r="K2547" s="31"/>
      <c r="L2547" s="31"/>
      <c r="M2547" s="31"/>
      <c r="N2547" s="31"/>
      <c r="O2547" s="31"/>
      <c r="P2547" s="31"/>
      <c r="Q2547" s="31"/>
      <c r="R2547" s="31"/>
      <c r="S2547" s="31"/>
      <c r="T2547" s="31"/>
      <c r="U2547" s="31"/>
      <c r="V2547" s="31"/>
    </row>
    <row r="2548" spans="6:22" x14ac:dyDescent="0.25">
      <c r="F2548" s="31"/>
      <c r="G2548" s="31"/>
      <c r="H2548" s="31"/>
      <c r="I2548" s="31"/>
      <c r="J2548" s="31"/>
      <c r="K2548" s="31"/>
      <c r="L2548" s="31"/>
      <c r="M2548" s="31"/>
      <c r="N2548" s="31"/>
      <c r="O2548" s="31"/>
      <c r="P2548" s="31"/>
      <c r="Q2548" s="31"/>
      <c r="R2548" s="31"/>
      <c r="S2548" s="31"/>
      <c r="T2548" s="31"/>
      <c r="U2548" s="31"/>
      <c r="V2548" s="31"/>
    </row>
    <row r="2549" spans="6:22" x14ac:dyDescent="0.25">
      <c r="F2549" s="31"/>
      <c r="G2549" s="31"/>
      <c r="H2549" s="31"/>
      <c r="I2549" s="31"/>
      <c r="J2549" s="31"/>
      <c r="K2549" s="31"/>
      <c r="L2549" s="31"/>
      <c r="M2549" s="31"/>
      <c r="N2549" s="31"/>
      <c r="O2549" s="31"/>
      <c r="P2549" s="31"/>
      <c r="Q2549" s="31"/>
      <c r="R2549" s="31"/>
      <c r="S2549" s="31"/>
      <c r="T2549" s="31"/>
      <c r="U2549" s="31"/>
      <c r="V2549" s="31"/>
    </row>
    <row r="2550" spans="6:22" x14ac:dyDescent="0.25">
      <c r="F2550" s="31"/>
      <c r="G2550" s="31"/>
      <c r="H2550" s="31"/>
      <c r="I2550" s="31"/>
      <c r="J2550" s="31"/>
      <c r="K2550" s="31"/>
      <c r="L2550" s="31"/>
      <c r="M2550" s="31"/>
      <c r="N2550" s="31"/>
      <c r="O2550" s="31"/>
      <c r="P2550" s="31"/>
      <c r="Q2550" s="31"/>
      <c r="R2550" s="31"/>
      <c r="S2550" s="31"/>
      <c r="T2550" s="31"/>
      <c r="U2550" s="31"/>
      <c r="V2550" s="31"/>
    </row>
    <row r="2551" spans="6:22" x14ac:dyDescent="0.25">
      <c r="F2551" s="31"/>
      <c r="G2551" s="31"/>
      <c r="H2551" s="31"/>
      <c r="I2551" s="31"/>
      <c r="J2551" s="31"/>
      <c r="K2551" s="31"/>
      <c r="L2551" s="31"/>
      <c r="M2551" s="31"/>
      <c r="N2551" s="31"/>
      <c r="O2551" s="31"/>
      <c r="P2551" s="31"/>
      <c r="Q2551" s="31"/>
      <c r="R2551" s="31"/>
      <c r="S2551" s="31"/>
      <c r="T2551" s="31"/>
      <c r="U2551" s="31"/>
      <c r="V2551" s="31"/>
    </row>
    <row r="2552" spans="6:22" x14ac:dyDescent="0.25">
      <c r="F2552" s="31"/>
      <c r="G2552" s="31"/>
      <c r="H2552" s="31"/>
      <c r="I2552" s="31"/>
      <c r="J2552" s="31"/>
      <c r="K2552" s="31"/>
      <c r="L2552" s="31"/>
      <c r="M2552" s="31"/>
      <c r="N2552" s="31"/>
      <c r="O2552" s="31"/>
      <c r="P2552" s="31"/>
      <c r="Q2552" s="31"/>
      <c r="R2552" s="31"/>
      <c r="S2552" s="31"/>
      <c r="T2552" s="31"/>
      <c r="U2552" s="31"/>
      <c r="V2552" s="31"/>
    </row>
    <row r="2553" spans="6:22" x14ac:dyDescent="0.25">
      <c r="F2553" s="31"/>
      <c r="G2553" s="31"/>
      <c r="H2553" s="31"/>
      <c r="I2553" s="31"/>
      <c r="J2553" s="31"/>
      <c r="K2553" s="31"/>
      <c r="L2553" s="31"/>
      <c r="M2553" s="31"/>
      <c r="N2553" s="31"/>
      <c r="O2553" s="31"/>
      <c r="P2553" s="31"/>
      <c r="Q2553" s="31"/>
      <c r="R2553" s="31"/>
      <c r="S2553" s="31"/>
      <c r="T2553" s="31"/>
      <c r="U2553" s="31"/>
      <c r="V2553" s="31"/>
    </row>
    <row r="2554" spans="6:22" x14ac:dyDescent="0.25">
      <c r="F2554" s="31"/>
      <c r="G2554" s="31"/>
      <c r="H2554" s="31"/>
      <c r="I2554" s="31"/>
      <c r="J2554" s="31"/>
      <c r="K2554" s="31"/>
      <c r="L2554" s="31"/>
      <c r="M2554" s="31"/>
      <c r="N2554" s="31"/>
      <c r="O2554" s="31"/>
      <c r="P2554" s="31"/>
      <c r="Q2554" s="31"/>
      <c r="R2554" s="31"/>
      <c r="S2554" s="31"/>
      <c r="T2554" s="31"/>
      <c r="U2554" s="31"/>
      <c r="V2554" s="31"/>
    </row>
    <row r="2555" spans="6:22" x14ac:dyDescent="0.25">
      <c r="F2555" s="31"/>
      <c r="G2555" s="31"/>
      <c r="H2555" s="31"/>
      <c r="I2555" s="31"/>
      <c r="J2555" s="31"/>
      <c r="K2555" s="31"/>
      <c r="L2555" s="31"/>
      <c r="M2555" s="31"/>
      <c r="N2555" s="31"/>
      <c r="O2555" s="31"/>
      <c r="P2555" s="31"/>
      <c r="Q2555" s="31"/>
      <c r="R2555" s="31"/>
      <c r="S2555" s="31"/>
      <c r="T2555" s="31"/>
      <c r="U2555" s="31"/>
      <c r="V2555" s="31"/>
    </row>
    <row r="2556" spans="6:22" x14ac:dyDescent="0.25">
      <c r="F2556" s="31"/>
      <c r="G2556" s="31"/>
      <c r="H2556" s="31"/>
      <c r="I2556" s="31"/>
      <c r="J2556" s="31"/>
      <c r="K2556" s="31"/>
      <c r="L2556" s="31"/>
      <c r="M2556" s="31"/>
      <c r="N2556" s="31"/>
      <c r="O2556" s="31"/>
      <c r="P2556" s="31"/>
      <c r="Q2556" s="31"/>
      <c r="R2556" s="31"/>
      <c r="S2556" s="31"/>
      <c r="T2556" s="31"/>
      <c r="U2556" s="31"/>
      <c r="V2556" s="31"/>
    </row>
    <row r="2557" spans="6:22" x14ac:dyDescent="0.25">
      <c r="F2557" s="31"/>
      <c r="G2557" s="31"/>
      <c r="H2557" s="31"/>
      <c r="I2557" s="31"/>
      <c r="J2557" s="31"/>
      <c r="K2557" s="31"/>
      <c r="L2557" s="31"/>
      <c r="M2557" s="31"/>
      <c r="N2557" s="31"/>
      <c r="O2557" s="31"/>
      <c r="P2557" s="31"/>
      <c r="Q2557" s="31"/>
      <c r="R2557" s="31"/>
      <c r="S2557" s="31"/>
      <c r="T2557" s="31"/>
      <c r="U2557" s="31"/>
      <c r="V2557" s="31"/>
    </row>
    <row r="2558" spans="6:22" x14ac:dyDescent="0.25">
      <c r="F2558" s="31"/>
      <c r="G2558" s="31"/>
      <c r="H2558" s="31"/>
      <c r="I2558" s="31"/>
      <c r="J2558" s="31"/>
      <c r="K2558" s="31"/>
      <c r="L2558" s="31"/>
      <c r="M2558" s="31"/>
      <c r="N2558" s="31"/>
      <c r="O2558" s="31"/>
      <c r="P2558" s="31"/>
      <c r="Q2558" s="31"/>
      <c r="R2558" s="31"/>
      <c r="S2558" s="31"/>
      <c r="T2558" s="31"/>
      <c r="U2558" s="31"/>
      <c r="V2558" s="31"/>
    </row>
    <row r="2559" spans="6:22" x14ac:dyDescent="0.25">
      <c r="F2559" s="31"/>
      <c r="G2559" s="31"/>
      <c r="H2559" s="31"/>
      <c r="I2559" s="31"/>
      <c r="J2559" s="31"/>
      <c r="K2559" s="31"/>
      <c r="L2559" s="31"/>
      <c r="M2559" s="31"/>
      <c r="N2559" s="31"/>
      <c r="O2559" s="31"/>
      <c r="P2559" s="31"/>
      <c r="Q2559" s="31"/>
      <c r="R2559" s="31"/>
      <c r="S2559" s="31"/>
      <c r="T2559" s="31"/>
      <c r="U2559" s="31"/>
      <c r="V2559" s="31"/>
    </row>
    <row r="2560" spans="6:22" x14ac:dyDescent="0.25">
      <c r="F2560" s="31"/>
      <c r="G2560" s="31"/>
      <c r="H2560" s="31"/>
      <c r="I2560" s="31"/>
      <c r="J2560" s="31"/>
      <c r="K2560" s="31"/>
      <c r="L2560" s="31"/>
      <c r="M2560" s="31"/>
      <c r="N2560" s="31"/>
      <c r="O2560" s="31"/>
      <c r="P2560" s="31"/>
      <c r="Q2560" s="31"/>
      <c r="R2560" s="31"/>
      <c r="S2560" s="31"/>
      <c r="T2560" s="31"/>
      <c r="U2560" s="31"/>
      <c r="V2560" s="31"/>
    </row>
    <row r="2561" spans="6:22" x14ac:dyDescent="0.25">
      <c r="F2561" s="31"/>
      <c r="G2561" s="31"/>
      <c r="H2561" s="31"/>
      <c r="I2561" s="31"/>
      <c r="J2561" s="31"/>
      <c r="K2561" s="31"/>
      <c r="L2561" s="31"/>
      <c r="M2561" s="31"/>
      <c r="N2561" s="31"/>
      <c r="O2561" s="31"/>
      <c r="P2561" s="31"/>
      <c r="Q2561" s="31"/>
      <c r="R2561" s="31"/>
      <c r="S2561" s="31"/>
      <c r="T2561" s="31"/>
      <c r="U2561" s="31"/>
      <c r="V2561" s="31"/>
    </row>
    <row r="2562" spans="6:22" x14ac:dyDescent="0.25">
      <c r="F2562" s="31"/>
      <c r="G2562" s="31"/>
      <c r="H2562" s="31"/>
      <c r="I2562" s="31"/>
      <c r="J2562" s="31"/>
      <c r="K2562" s="31"/>
      <c r="L2562" s="31"/>
      <c r="M2562" s="31"/>
      <c r="N2562" s="31"/>
      <c r="O2562" s="31"/>
      <c r="P2562" s="31"/>
      <c r="Q2562" s="31"/>
      <c r="R2562" s="31"/>
      <c r="S2562" s="31"/>
      <c r="T2562" s="31"/>
      <c r="U2562" s="31"/>
      <c r="V2562" s="31"/>
    </row>
    <row r="2563" spans="6:22" x14ac:dyDescent="0.25">
      <c r="F2563" s="31"/>
      <c r="G2563" s="31"/>
      <c r="H2563" s="31"/>
      <c r="I2563" s="31"/>
      <c r="J2563" s="31"/>
      <c r="K2563" s="31"/>
      <c r="L2563" s="31"/>
      <c r="M2563" s="31"/>
      <c r="N2563" s="31"/>
      <c r="O2563" s="31"/>
      <c r="P2563" s="31"/>
      <c r="Q2563" s="31"/>
      <c r="R2563" s="31"/>
      <c r="S2563" s="31"/>
      <c r="T2563" s="31"/>
      <c r="U2563" s="31"/>
      <c r="V2563" s="31"/>
    </row>
    <row r="2564" spans="6:22" x14ac:dyDescent="0.25">
      <c r="F2564" s="31"/>
      <c r="G2564" s="31"/>
      <c r="H2564" s="31"/>
      <c r="I2564" s="31"/>
      <c r="J2564" s="31"/>
      <c r="K2564" s="31"/>
      <c r="L2564" s="31"/>
      <c r="M2564" s="31"/>
      <c r="N2564" s="31"/>
      <c r="O2564" s="31"/>
      <c r="P2564" s="31"/>
      <c r="Q2564" s="31"/>
      <c r="R2564" s="31"/>
      <c r="S2564" s="31"/>
      <c r="T2564" s="31"/>
      <c r="U2564" s="31"/>
      <c r="V2564" s="31"/>
    </row>
    <row r="2565" spans="6:22" x14ac:dyDescent="0.25">
      <c r="F2565" s="31"/>
      <c r="G2565" s="31"/>
      <c r="H2565" s="31"/>
      <c r="I2565" s="31"/>
      <c r="J2565" s="31"/>
      <c r="K2565" s="31"/>
      <c r="L2565" s="31"/>
      <c r="M2565" s="31"/>
      <c r="N2565" s="31"/>
      <c r="O2565" s="31"/>
      <c r="P2565" s="31"/>
      <c r="Q2565" s="31"/>
      <c r="R2565" s="31"/>
      <c r="S2565" s="31"/>
      <c r="T2565" s="31"/>
      <c r="U2565" s="31"/>
      <c r="V2565" s="31"/>
    </row>
    <row r="2566" spans="6:22" x14ac:dyDescent="0.25">
      <c r="F2566" s="31"/>
      <c r="G2566" s="31"/>
      <c r="H2566" s="31"/>
      <c r="I2566" s="31"/>
      <c r="J2566" s="31"/>
      <c r="K2566" s="31"/>
      <c r="L2566" s="31"/>
      <c r="M2566" s="31"/>
      <c r="N2566" s="31"/>
      <c r="O2566" s="31"/>
      <c r="P2566" s="31"/>
      <c r="Q2566" s="31"/>
      <c r="R2566" s="31"/>
      <c r="S2566" s="31"/>
      <c r="T2566" s="31"/>
      <c r="U2566" s="31"/>
      <c r="V2566" s="31"/>
    </row>
    <row r="2567" spans="6:22" x14ac:dyDescent="0.25">
      <c r="F2567" s="31"/>
      <c r="G2567" s="31"/>
      <c r="H2567" s="31"/>
      <c r="I2567" s="31"/>
      <c r="J2567" s="31"/>
      <c r="K2567" s="31"/>
      <c r="L2567" s="31"/>
      <c r="M2567" s="31"/>
      <c r="N2567" s="31"/>
      <c r="O2567" s="31"/>
      <c r="P2567" s="31"/>
      <c r="Q2567" s="31"/>
      <c r="R2567" s="31"/>
      <c r="S2567" s="31"/>
      <c r="T2567" s="31"/>
      <c r="U2567" s="31"/>
      <c r="V2567" s="31"/>
    </row>
    <row r="2568" spans="6:22" x14ac:dyDescent="0.25">
      <c r="F2568" s="31"/>
      <c r="G2568" s="31"/>
      <c r="H2568" s="31"/>
      <c r="I2568" s="31"/>
      <c r="J2568" s="31"/>
      <c r="K2568" s="31"/>
      <c r="L2568" s="31"/>
      <c r="M2568" s="31"/>
      <c r="N2568" s="31"/>
      <c r="O2568" s="31"/>
      <c r="P2568" s="31"/>
      <c r="Q2568" s="31"/>
      <c r="R2568" s="31"/>
      <c r="S2568" s="31"/>
      <c r="T2568" s="31"/>
      <c r="U2568" s="31"/>
      <c r="V2568" s="31"/>
    </row>
    <row r="2569" spans="6:22" x14ac:dyDescent="0.25">
      <c r="F2569" s="31"/>
      <c r="G2569" s="31"/>
      <c r="H2569" s="31"/>
      <c r="I2569" s="31"/>
      <c r="J2569" s="31"/>
      <c r="K2569" s="31"/>
      <c r="L2569" s="31"/>
      <c r="M2569" s="31"/>
      <c r="N2569" s="31"/>
      <c r="O2569" s="31"/>
      <c r="P2569" s="31"/>
      <c r="Q2569" s="31"/>
      <c r="R2569" s="31"/>
      <c r="S2569" s="31"/>
      <c r="T2569" s="31"/>
      <c r="U2569" s="31"/>
      <c r="V2569" s="31"/>
    </row>
    <row r="2570" spans="6:22" x14ac:dyDescent="0.25">
      <c r="F2570" s="31"/>
      <c r="G2570" s="31"/>
      <c r="H2570" s="31"/>
      <c r="I2570" s="31"/>
      <c r="J2570" s="31"/>
      <c r="K2570" s="31"/>
      <c r="L2570" s="31"/>
      <c r="M2570" s="31"/>
      <c r="N2570" s="31"/>
      <c r="O2570" s="31"/>
      <c r="P2570" s="31"/>
      <c r="Q2570" s="31"/>
      <c r="R2570" s="31"/>
      <c r="S2570" s="31"/>
      <c r="T2570" s="31"/>
      <c r="U2570" s="31"/>
      <c r="V2570" s="31"/>
    </row>
    <row r="2571" spans="6:22" x14ac:dyDescent="0.25">
      <c r="F2571" s="31"/>
      <c r="G2571" s="31"/>
      <c r="H2571" s="31"/>
      <c r="I2571" s="31"/>
      <c r="J2571" s="31"/>
      <c r="K2571" s="31"/>
      <c r="L2571" s="31"/>
      <c r="M2571" s="31"/>
      <c r="N2571" s="31"/>
      <c r="O2571" s="31"/>
      <c r="P2571" s="31"/>
      <c r="Q2571" s="31"/>
      <c r="R2571" s="31"/>
      <c r="S2571" s="31"/>
      <c r="T2571" s="31"/>
      <c r="U2571" s="31"/>
      <c r="V2571" s="31"/>
    </row>
    <row r="2572" spans="6:22" x14ac:dyDescent="0.25">
      <c r="F2572" s="31"/>
      <c r="G2572" s="31"/>
      <c r="H2572" s="31"/>
      <c r="I2572" s="31"/>
      <c r="J2572" s="31"/>
      <c r="K2572" s="31"/>
      <c r="L2572" s="31"/>
      <c r="M2572" s="31"/>
      <c r="N2572" s="31"/>
      <c r="O2572" s="31"/>
      <c r="P2572" s="31"/>
      <c r="Q2572" s="31"/>
      <c r="R2572" s="31"/>
      <c r="S2572" s="31"/>
      <c r="T2572" s="31"/>
      <c r="U2572" s="31"/>
      <c r="V2572" s="31"/>
    </row>
    <row r="2573" spans="6:22" x14ac:dyDescent="0.25">
      <c r="F2573" s="31"/>
      <c r="G2573" s="31"/>
      <c r="H2573" s="31"/>
      <c r="I2573" s="31"/>
      <c r="J2573" s="31"/>
      <c r="K2573" s="31"/>
      <c r="L2573" s="31"/>
      <c r="M2573" s="31"/>
      <c r="N2573" s="31"/>
      <c r="O2573" s="31"/>
      <c r="P2573" s="31"/>
      <c r="Q2573" s="31"/>
      <c r="R2573" s="31"/>
      <c r="S2573" s="31"/>
      <c r="T2573" s="31"/>
      <c r="U2573" s="31"/>
      <c r="V2573" s="31"/>
    </row>
    <row r="2574" spans="6:22" x14ac:dyDescent="0.25">
      <c r="F2574" s="31"/>
      <c r="G2574" s="31"/>
      <c r="H2574" s="31"/>
      <c r="I2574" s="31"/>
      <c r="J2574" s="31"/>
      <c r="K2574" s="31"/>
      <c r="L2574" s="31"/>
      <c r="M2574" s="31"/>
      <c r="N2574" s="31"/>
      <c r="O2574" s="31"/>
      <c r="P2574" s="31"/>
      <c r="Q2574" s="31"/>
      <c r="R2574" s="31"/>
      <c r="S2574" s="31"/>
      <c r="T2574" s="31"/>
      <c r="U2574" s="31"/>
      <c r="V2574" s="31"/>
    </row>
    <row r="2575" spans="6:22" x14ac:dyDescent="0.25">
      <c r="F2575" s="31"/>
      <c r="G2575" s="31"/>
      <c r="H2575" s="31"/>
      <c r="I2575" s="31"/>
      <c r="J2575" s="31"/>
      <c r="K2575" s="31"/>
      <c r="L2575" s="31"/>
      <c r="M2575" s="31"/>
      <c r="N2575" s="31"/>
      <c r="O2575" s="31"/>
      <c r="P2575" s="31"/>
      <c r="Q2575" s="31"/>
      <c r="R2575" s="31"/>
      <c r="S2575" s="31"/>
      <c r="T2575" s="31"/>
      <c r="U2575" s="31"/>
      <c r="V2575" s="31"/>
    </row>
    <row r="2576" spans="6:22" x14ac:dyDescent="0.25">
      <c r="F2576" s="31"/>
      <c r="G2576" s="31"/>
      <c r="H2576" s="31"/>
      <c r="I2576" s="31"/>
      <c r="J2576" s="31"/>
      <c r="K2576" s="31"/>
      <c r="L2576" s="31"/>
      <c r="M2576" s="31"/>
      <c r="N2576" s="31"/>
      <c r="O2576" s="31"/>
      <c r="P2576" s="31"/>
      <c r="Q2576" s="31"/>
      <c r="R2576" s="31"/>
      <c r="S2576" s="31"/>
      <c r="T2576" s="31"/>
      <c r="U2576" s="31"/>
      <c r="V2576" s="31"/>
    </row>
    <row r="2577" spans="6:22" x14ac:dyDescent="0.25">
      <c r="F2577" s="31"/>
      <c r="G2577" s="31"/>
      <c r="H2577" s="31"/>
      <c r="I2577" s="31"/>
      <c r="J2577" s="31"/>
      <c r="K2577" s="31"/>
      <c r="L2577" s="31"/>
      <c r="M2577" s="31"/>
      <c r="N2577" s="31"/>
      <c r="O2577" s="31"/>
      <c r="P2577" s="31"/>
      <c r="Q2577" s="31"/>
      <c r="R2577" s="31"/>
      <c r="S2577" s="31"/>
      <c r="T2577" s="31"/>
      <c r="U2577" s="31"/>
      <c r="V2577" s="31"/>
    </row>
    <row r="2578" spans="6:22" x14ac:dyDescent="0.25">
      <c r="F2578" s="31"/>
      <c r="G2578" s="31"/>
      <c r="H2578" s="31"/>
      <c r="I2578" s="31"/>
      <c r="J2578" s="31"/>
      <c r="K2578" s="31"/>
      <c r="L2578" s="31"/>
      <c r="M2578" s="31"/>
      <c r="N2578" s="31"/>
      <c r="O2578" s="31"/>
      <c r="P2578" s="31"/>
      <c r="Q2578" s="31"/>
      <c r="R2578" s="31"/>
      <c r="S2578" s="31"/>
      <c r="T2578" s="31"/>
      <c r="U2578" s="31"/>
      <c r="V2578" s="31"/>
    </row>
    <row r="2579" spans="6:22" x14ac:dyDescent="0.25">
      <c r="F2579" s="31"/>
      <c r="G2579" s="31"/>
      <c r="H2579" s="31"/>
      <c r="I2579" s="31"/>
      <c r="J2579" s="31"/>
      <c r="K2579" s="31"/>
      <c r="L2579" s="31"/>
      <c r="M2579" s="31"/>
      <c r="N2579" s="31"/>
      <c r="O2579" s="31"/>
      <c r="P2579" s="31"/>
      <c r="Q2579" s="31"/>
      <c r="R2579" s="31"/>
      <c r="S2579" s="31"/>
      <c r="T2579" s="31"/>
      <c r="U2579" s="31"/>
      <c r="V2579" s="31"/>
    </row>
    <row r="2580" spans="6:22" x14ac:dyDescent="0.25">
      <c r="F2580" s="31"/>
      <c r="G2580" s="31"/>
      <c r="H2580" s="31"/>
      <c r="I2580" s="31"/>
      <c r="J2580" s="31"/>
      <c r="K2580" s="31"/>
      <c r="L2580" s="31"/>
      <c r="M2580" s="31"/>
      <c r="N2580" s="31"/>
      <c r="O2580" s="31"/>
      <c r="P2580" s="31"/>
      <c r="Q2580" s="31"/>
      <c r="R2580" s="31"/>
      <c r="S2580" s="31"/>
      <c r="T2580" s="31"/>
      <c r="U2580" s="31"/>
      <c r="V2580" s="31"/>
    </row>
    <row r="2581" spans="6:22" x14ac:dyDescent="0.25">
      <c r="F2581" s="31"/>
      <c r="G2581" s="31"/>
      <c r="H2581" s="31"/>
      <c r="I2581" s="31"/>
      <c r="J2581" s="31"/>
      <c r="K2581" s="31"/>
      <c r="L2581" s="31"/>
      <c r="M2581" s="31"/>
      <c r="N2581" s="31"/>
      <c r="O2581" s="31"/>
      <c r="P2581" s="31"/>
      <c r="Q2581" s="31"/>
      <c r="R2581" s="31"/>
      <c r="S2581" s="31"/>
      <c r="T2581" s="31"/>
      <c r="U2581" s="31"/>
      <c r="V2581" s="31"/>
    </row>
    <row r="2582" spans="6:22" x14ac:dyDescent="0.25">
      <c r="F2582" s="31"/>
      <c r="G2582" s="31"/>
      <c r="H2582" s="31"/>
      <c r="I2582" s="31"/>
      <c r="J2582" s="31"/>
      <c r="K2582" s="31"/>
      <c r="L2582" s="31"/>
      <c r="M2582" s="31"/>
      <c r="N2582" s="31"/>
      <c r="O2582" s="31"/>
      <c r="P2582" s="31"/>
      <c r="Q2582" s="31"/>
      <c r="R2582" s="31"/>
      <c r="S2582" s="31"/>
      <c r="T2582" s="31"/>
      <c r="U2582" s="31"/>
      <c r="V2582" s="31"/>
    </row>
    <row r="2583" spans="6:22" x14ac:dyDescent="0.25">
      <c r="F2583" s="31"/>
      <c r="G2583" s="31"/>
      <c r="H2583" s="31"/>
      <c r="I2583" s="31"/>
      <c r="J2583" s="31"/>
      <c r="K2583" s="31"/>
      <c r="L2583" s="31"/>
      <c r="M2583" s="31"/>
      <c r="N2583" s="31"/>
      <c r="O2583" s="31"/>
      <c r="P2583" s="31"/>
      <c r="Q2583" s="31"/>
      <c r="R2583" s="31"/>
      <c r="S2583" s="31"/>
      <c r="T2583" s="31"/>
      <c r="U2583" s="31"/>
      <c r="V2583" s="31"/>
    </row>
    <row r="2584" spans="6:22" x14ac:dyDescent="0.25">
      <c r="F2584" s="31"/>
      <c r="G2584" s="31"/>
      <c r="H2584" s="31"/>
      <c r="I2584" s="31"/>
      <c r="J2584" s="31"/>
      <c r="K2584" s="31"/>
      <c r="L2584" s="31"/>
      <c r="M2584" s="31"/>
      <c r="N2584" s="31"/>
      <c r="O2584" s="31"/>
      <c r="P2584" s="31"/>
      <c r="Q2584" s="31"/>
      <c r="R2584" s="31"/>
      <c r="S2584" s="31"/>
      <c r="T2584" s="31"/>
      <c r="U2584" s="31"/>
      <c r="V2584" s="31"/>
    </row>
    <row r="2585" spans="6:22" x14ac:dyDescent="0.25">
      <c r="F2585" s="31"/>
      <c r="G2585" s="31"/>
      <c r="H2585" s="31"/>
      <c r="I2585" s="31"/>
      <c r="J2585" s="31"/>
      <c r="K2585" s="31"/>
      <c r="L2585" s="31"/>
      <c r="M2585" s="31"/>
      <c r="N2585" s="31"/>
      <c r="O2585" s="31"/>
      <c r="P2585" s="31"/>
      <c r="Q2585" s="31"/>
      <c r="R2585" s="31"/>
      <c r="S2585" s="31"/>
      <c r="T2585" s="31"/>
      <c r="U2585" s="31"/>
      <c r="V2585" s="31"/>
    </row>
    <row r="2586" spans="6:22" x14ac:dyDescent="0.25">
      <c r="F2586" s="31"/>
      <c r="G2586" s="31"/>
      <c r="H2586" s="31"/>
      <c r="I2586" s="31"/>
      <c r="J2586" s="31"/>
      <c r="K2586" s="31"/>
      <c r="L2586" s="31"/>
      <c r="M2586" s="31"/>
      <c r="N2586" s="31"/>
      <c r="O2586" s="31"/>
      <c r="P2586" s="31"/>
      <c r="Q2586" s="31"/>
      <c r="R2586" s="31"/>
      <c r="S2586" s="31"/>
      <c r="T2586" s="31"/>
      <c r="U2586" s="31"/>
      <c r="V2586" s="31"/>
    </row>
    <row r="2587" spans="6:22" x14ac:dyDescent="0.25">
      <c r="F2587" s="31"/>
      <c r="G2587" s="31"/>
      <c r="H2587" s="31"/>
      <c r="I2587" s="31"/>
      <c r="J2587" s="31"/>
      <c r="K2587" s="31"/>
      <c r="L2587" s="31"/>
      <c r="M2587" s="31"/>
      <c r="N2587" s="31"/>
      <c r="O2587" s="31"/>
      <c r="P2587" s="31"/>
      <c r="Q2587" s="31"/>
      <c r="R2587" s="31"/>
      <c r="S2587" s="31"/>
      <c r="T2587" s="31"/>
      <c r="U2587" s="31"/>
      <c r="V2587" s="31"/>
    </row>
    <row r="2588" spans="6:22" x14ac:dyDescent="0.25">
      <c r="F2588" s="31"/>
      <c r="G2588" s="31"/>
      <c r="H2588" s="31"/>
      <c r="I2588" s="31"/>
      <c r="J2588" s="31"/>
      <c r="K2588" s="31"/>
      <c r="L2588" s="31"/>
      <c r="M2588" s="31"/>
      <c r="N2588" s="31"/>
      <c r="O2588" s="31"/>
      <c r="P2588" s="31"/>
      <c r="Q2588" s="31"/>
      <c r="R2588" s="31"/>
      <c r="S2588" s="31"/>
      <c r="T2588" s="31"/>
      <c r="U2588" s="31"/>
      <c r="V2588" s="31"/>
    </row>
    <row r="2589" spans="6:22" x14ac:dyDescent="0.25">
      <c r="F2589" s="31"/>
      <c r="G2589" s="31"/>
      <c r="H2589" s="31"/>
      <c r="I2589" s="31"/>
      <c r="J2589" s="31"/>
      <c r="K2589" s="31"/>
      <c r="L2589" s="31"/>
      <c r="M2589" s="31"/>
      <c r="N2589" s="31"/>
      <c r="O2589" s="31"/>
      <c r="P2589" s="31"/>
      <c r="Q2589" s="31"/>
      <c r="R2589" s="31"/>
      <c r="S2589" s="31"/>
      <c r="T2589" s="31"/>
      <c r="U2589" s="31"/>
      <c r="V2589" s="31"/>
    </row>
    <row r="2590" spans="6:22" x14ac:dyDescent="0.25">
      <c r="F2590" s="31"/>
      <c r="G2590" s="31"/>
      <c r="H2590" s="31"/>
      <c r="I2590" s="31"/>
      <c r="J2590" s="31"/>
      <c r="K2590" s="31"/>
      <c r="L2590" s="31"/>
      <c r="M2590" s="31"/>
      <c r="N2590" s="31"/>
      <c r="O2590" s="31"/>
      <c r="P2590" s="31"/>
      <c r="Q2590" s="31"/>
      <c r="R2590" s="31"/>
      <c r="S2590" s="31"/>
      <c r="T2590" s="31"/>
      <c r="U2590" s="31"/>
      <c r="V2590" s="31"/>
    </row>
    <row r="2591" spans="6:22" x14ac:dyDescent="0.25">
      <c r="F2591" s="31"/>
      <c r="G2591" s="31"/>
      <c r="H2591" s="31"/>
      <c r="I2591" s="31"/>
      <c r="J2591" s="31"/>
      <c r="K2591" s="31"/>
      <c r="L2591" s="31"/>
      <c r="M2591" s="31"/>
      <c r="N2591" s="31"/>
      <c r="O2591" s="31"/>
      <c r="P2591" s="31"/>
      <c r="Q2591" s="31"/>
      <c r="R2591" s="31"/>
      <c r="S2591" s="31"/>
      <c r="T2591" s="31"/>
      <c r="U2591" s="31"/>
      <c r="V2591" s="31"/>
    </row>
    <row r="2592" spans="6:22" x14ac:dyDescent="0.25">
      <c r="F2592" s="31"/>
      <c r="G2592" s="31"/>
      <c r="H2592" s="31"/>
      <c r="I2592" s="31"/>
      <c r="J2592" s="31"/>
      <c r="K2592" s="31"/>
      <c r="L2592" s="31"/>
      <c r="M2592" s="31"/>
      <c r="N2592" s="31"/>
      <c r="O2592" s="31"/>
      <c r="P2592" s="31"/>
      <c r="Q2592" s="31"/>
      <c r="R2592" s="31"/>
      <c r="S2592" s="31"/>
      <c r="T2592" s="31"/>
      <c r="U2592" s="31"/>
      <c r="V2592" s="31"/>
    </row>
    <row r="2593" spans="6:22" x14ac:dyDescent="0.25">
      <c r="F2593" s="31"/>
      <c r="G2593" s="31"/>
      <c r="H2593" s="31"/>
      <c r="I2593" s="31"/>
      <c r="J2593" s="31"/>
      <c r="K2593" s="31"/>
      <c r="L2593" s="31"/>
      <c r="M2593" s="31"/>
      <c r="N2593" s="31"/>
      <c r="O2593" s="31"/>
      <c r="P2593" s="31"/>
      <c r="Q2593" s="31"/>
      <c r="R2593" s="31"/>
      <c r="S2593" s="31"/>
      <c r="T2593" s="31"/>
      <c r="U2593" s="31"/>
      <c r="V2593" s="31"/>
    </row>
    <row r="2594" spans="6:22" x14ac:dyDescent="0.25">
      <c r="F2594" s="31"/>
      <c r="G2594" s="31"/>
      <c r="H2594" s="31"/>
      <c r="I2594" s="31"/>
      <c r="J2594" s="31"/>
      <c r="K2594" s="31"/>
      <c r="L2594" s="31"/>
      <c r="M2594" s="31"/>
      <c r="N2594" s="31"/>
      <c r="O2594" s="31"/>
      <c r="P2594" s="31"/>
      <c r="Q2594" s="31"/>
      <c r="R2594" s="31"/>
      <c r="S2594" s="31"/>
      <c r="T2594" s="31"/>
      <c r="U2594" s="31"/>
      <c r="V2594" s="31"/>
    </row>
    <row r="2595" spans="6:22" x14ac:dyDescent="0.25">
      <c r="F2595" s="31"/>
      <c r="G2595" s="31"/>
      <c r="H2595" s="31"/>
      <c r="I2595" s="31"/>
      <c r="J2595" s="31"/>
      <c r="K2595" s="31"/>
      <c r="L2595" s="31"/>
      <c r="M2595" s="31"/>
      <c r="N2595" s="31"/>
      <c r="O2595" s="31"/>
      <c r="P2595" s="31"/>
      <c r="Q2595" s="31"/>
      <c r="R2595" s="31"/>
      <c r="S2595" s="31"/>
      <c r="T2595" s="31"/>
      <c r="U2595" s="31"/>
      <c r="V2595" s="31"/>
    </row>
    <row r="2596" spans="6:22" x14ac:dyDescent="0.25">
      <c r="F2596" s="31"/>
      <c r="G2596" s="31"/>
      <c r="H2596" s="31"/>
      <c r="I2596" s="31"/>
      <c r="J2596" s="31"/>
      <c r="K2596" s="31"/>
      <c r="L2596" s="31"/>
      <c r="M2596" s="31"/>
      <c r="N2596" s="31"/>
      <c r="O2596" s="31"/>
      <c r="P2596" s="31"/>
      <c r="Q2596" s="31"/>
      <c r="R2596" s="31"/>
      <c r="S2596" s="31"/>
      <c r="T2596" s="31"/>
      <c r="U2596" s="31"/>
      <c r="V2596" s="31"/>
    </row>
    <row r="2597" spans="6:22" x14ac:dyDescent="0.25">
      <c r="F2597" s="31"/>
      <c r="G2597" s="31"/>
      <c r="H2597" s="31"/>
      <c r="I2597" s="31"/>
      <c r="J2597" s="31"/>
      <c r="K2597" s="31"/>
      <c r="L2597" s="31"/>
      <c r="M2597" s="31"/>
      <c r="N2597" s="31"/>
      <c r="O2597" s="31"/>
      <c r="P2597" s="31"/>
      <c r="Q2597" s="31"/>
      <c r="R2597" s="31"/>
      <c r="S2597" s="31"/>
      <c r="T2597" s="31"/>
      <c r="U2597" s="31"/>
      <c r="V2597" s="31"/>
    </row>
    <row r="2598" spans="6:22" x14ac:dyDescent="0.25">
      <c r="F2598" s="31"/>
      <c r="G2598" s="31"/>
      <c r="H2598" s="31"/>
      <c r="I2598" s="31"/>
      <c r="J2598" s="31"/>
      <c r="K2598" s="31"/>
      <c r="L2598" s="31"/>
      <c r="M2598" s="31"/>
      <c r="N2598" s="31"/>
      <c r="O2598" s="31"/>
      <c r="P2598" s="31"/>
      <c r="Q2598" s="31"/>
      <c r="R2598" s="31"/>
      <c r="S2598" s="31"/>
      <c r="T2598" s="31"/>
      <c r="U2598" s="31"/>
      <c r="V2598" s="31"/>
    </row>
    <row r="2599" spans="6:22" x14ac:dyDescent="0.25">
      <c r="F2599" s="31"/>
      <c r="G2599" s="31"/>
      <c r="H2599" s="31"/>
      <c r="I2599" s="31"/>
      <c r="J2599" s="31"/>
      <c r="K2599" s="31"/>
      <c r="L2599" s="31"/>
      <c r="M2599" s="31"/>
      <c r="N2599" s="31"/>
      <c r="O2599" s="31"/>
      <c r="P2599" s="31"/>
      <c r="Q2599" s="31"/>
      <c r="R2599" s="31"/>
      <c r="S2599" s="31"/>
      <c r="T2599" s="31"/>
      <c r="U2599" s="31"/>
      <c r="V2599" s="31"/>
    </row>
    <row r="2600" spans="6:22" x14ac:dyDescent="0.25">
      <c r="F2600" s="31"/>
      <c r="G2600" s="31"/>
      <c r="H2600" s="31"/>
      <c r="I2600" s="31"/>
      <c r="J2600" s="31"/>
      <c r="K2600" s="31"/>
      <c r="L2600" s="31"/>
      <c r="M2600" s="31"/>
      <c r="N2600" s="31"/>
      <c r="O2600" s="31"/>
      <c r="P2600" s="31"/>
      <c r="Q2600" s="31"/>
      <c r="R2600" s="31"/>
      <c r="S2600" s="31"/>
      <c r="T2600" s="31"/>
      <c r="U2600" s="31"/>
      <c r="V2600" s="31"/>
    </row>
    <row r="2601" spans="6:22" x14ac:dyDescent="0.25">
      <c r="F2601" s="31"/>
      <c r="G2601" s="31"/>
      <c r="H2601" s="31"/>
      <c r="I2601" s="31"/>
      <c r="J2601" s="31"/>
      <c r="K2601" s="31"/>
      <c r="L2601" s="31"/>
      <c r="M2601" s="31"/>
      <c r="N2601" s="31"/>
      <c r="O2601" s="31"/>
      <c r="P2601" s="31"/>
      <c r="Q2601" s="31"/>
      <c r="R2601" s="31"/>
      <c r="S2601" s="31"/>
      <c r="T2601" s="31"/>
      <c r="U2601" s="31"/>
      <c r="V2601" s="31"/>
    </row>
    <row r="2602" spans="6:22" x14ac:dyDescent="0.25">
      <c r="F2602" s="31"/>
      <c r="G2602" s="31"/>
      <c r="H2602" s="31"/>
      <c r="I2602" s="31"/>
      <c r="J2602" s="31"/>
      <c r="K2602" s="31"/>
      <c r="L2602" s="31"/>
      <c r="M2602" s="31"/>
      <c r="N2602" s="31"/>
      <c r="O2602" s="31"/>
      <c r="P2602" s="31"/>
      <c r="Q2602" s="31"/>
      <c r="R2602" s="31"/>
      <c r="S2602" s="31"/>
      <c r="T2602" s="31"/>
      <c r="U2602" s="31"/>
      <c r="V2602" s="31"/>
    </row>
    <row r="2603" spans="6:22" x14ac:dyDescent="0.25">
      <c r="F2603" s="31"/>
      <c r="G2603" s="31"/>
      <c r="H2603" s="31"/>
      <c r="I2603" s="31"/>
      <c r="J2603" s="31"/>
      <c r="K2603" s="31"/>
      <c r="L2603" s="31"/>
      <c r="M2603" s="31"/>
      <c r="N2603" s="31"/>
      <c r="O2603" s="31"/>
      <c r="P2603" s="31"/>
      <c r="Q2603" s="31"/>
      <c r="R2603" s="31"/>
      <c r="S2603" s="31"/>
      <c r="T2603" s="31"/>
      <c r="U2603" s="31"/>
      <c r="V2603" s="31"/>
    </row>
    <row r="2604" spans="6:22" x14ac:dyDescent="0.25">
      <c r="F2604" s="31"/>
      <c r="G2604" s="31"/>
      <c r="H2604" s="31"/>
      <c r="I2604" s="31"/>
      <c r="J2604" s="31"/>
      <c r="K2604" s="31"/>
      <c r="L2604" s="31"/>
      <c r="M2604" s="31"/>
      <c r="N2604" s="31"/>
      <c r="O2604" s="31"/>
      <c r="P2604" s="31"/>
      <c r="Q2604" s="31"/>
      <c r="R2604" s="31"/>
      <c r="S2604" s="31"/>
      <c r="T2604" s="31"/>
      <c r="U2604" s="31"/>
      <c r="V2604" s="31"/>
    </row>
    <row r="2605" spans="6:22" x14ac:dyDescent="0.25">
      <c r="F2605" s="31"/>
      <c r="G2605" s="31"/>
      <c r="H2605" s="31"/>
      <c r="I2605" s="31"/>
      <c r="J2605" s="31"/>
      <c r="K2605" s="31"/>
      <c r="L2605" s="31"/>
      <c r="M2605" s="31"/>
      <c r="N2605" s="31"/>
      <c r="O2605" s="31"/>
      <c r="P2605" s="31"/>
      <c r="Q2605" s="31"/>
      <c r="R2605" s="31"/>
      <c r="S2605" s="31"/>
      <c r="T2605" s="31"/>
      <c r="U2605" s="31"/>
      <c r="V2605" s="31"/>
    </row>
    <row r="2606" spans="6:22" x14ac:dyDescent="0.25">
      <c r="F2606" s="31"/>
      <c r="G2606" s="31"/>
      <c r="H2606" s="31"/>
      <c r="I2606" s="31"/>
      <c r="J2606" s="31"/>
      <c r="K2606" s="31"/>
      <c r="L2606" s="31"/>
      <c r="M2606" s="31"/>
      <c r="N2606" s="31"/>
      <c r="O2606" s="31"/>
      <c r="P2606" s="31"/>
      <c r="Q2606" s="31"/>
      <c r="R2606" s="31"/>
      <c r="S2606" s="31"/>
      <c r="T2606" s="31"/>
      <c r="U2606" s="31"/>
      <c r="V2606" s="31"/>
    </row>
    <row r="2607" spans="6:22" x14ac:dyDescent="0.25">
      <c r="F2607" s="31"/>
      <c r="G2607" s="31"/>
      <c r="H2607" s="31"/>
      <c r="I2607" s="31"/>
      <c r="J2607" s="31"/>
      <c r="K2607" s="31"/>
      <c r="L2607" s="31"/>
      <c r="M2607" s="31"/>
      <c r="N2607" s="31"/>
      <c r="O2607" s="31"/>
      <c r="P2607" s="31"/>
      <c r="Q2607" s="31"/>
      <c r="R2607" s="31"/>
      <c r="S2607" s="31"/>
      <c r="T2607" s="31"/>
      <c r="U2607" s="31"/>
      <c r="V2607" s="31"/>
    </row>
    <row r="2608" spans="6:22" x14ac:dyDescent="0.25">
      <c r="F2608" s="31"/>
      <c r="G2608" s="31"/>
      <c r="H2608" s="31"/>
      <c r="I2608" s="31"/>
      <c r="J2608" s="31"/>
      <c r="K2608" s="31"/>
      <c r="L2608" s="31"/>
      <c r="M2608" s="31"/>
      <c r="N2608" s="31"/>
      <c r="O2608" s="31"/>
      <c r="P2608" s="31"/>
      <c r="Q2608" s="31"/>
      <c r="R2608" s="31"/>
      <c r="S2608" s="31"/>
      <c r="T2608" s="31"/>
      <c r="U2608" s="31"/>
      <c r="V2608" s="31"/>
    </row>
    <row r="2609" spans="6:22" x14ac:dyDescent="0.25">
      <c r="F2609" s="31"/>
      <c r="G2609" s="31"/>
      <c r="H2609" s="31"/>
      <c r="I2609" s="31"/>
      <c r="J2609" s="31"/>
      <c r="K2609" s="31"/>
      <c r="L2609" s="31"/>
      <c r="M2609" s="31"/>
      <c r="N2609" s="31"/>
      <c r="O2609" s="31"/>
      <c r="P2609" s="31"/>
      <c r="Q2609" s="31"/>
      <c r="R2609" s="31"/>
      <c r="S2609" s="31"/>
      <c r="T2609" s="31"/>
      <c r="U2609" s="31"/>
      <c r="V2609" s="31"/>
    </row>
    <row r="2610" spans="6:22" x14ac:dyDescent="0.25">
      <c r="F2610" s="31"/>
      <c r="G2610" s="31"/>
      <c r="H2610" s="31"/>
      <c r="I2610" s="31"/>
      <c r="J2610" s="31"/>
      <c r="K2610" s="31"/>
      <c r="L2610" s="31"/>
      <c r="M2610" s="31"/>
      <c r="N2610" s="31"/>
      <c r="O2610" s="31"/>
      <c r="P2610" s="31"/>
      <c r="Q2610" s="31"/>
      <c r="R2610" s="31"/>
      <c r="S2610" s="31"/>
      <c r="T2610" s="31"/>
      <c r="U2610" s="31"/>
      <c r="V2610" s="31"/>
    </row>
    <row r="2611" spans="6:22" x14ac:dyDescent="0.25">
      <c r="F2611" s="31"/>
      <c r="G2611" s="31"/>
      <c r="H2611" s="31"/>
      <c r="I2611" s="31"/>
      <c r="J2611" s="31"/>
      <c r="K2611" s="31"/>
      <c r="L2611" s="31"/>
      <c r="M2611" s="31"/>
      <c r="N2611" s="31"/>
      <c r="O2611" s="31"/>
      <c r="P2611" s="31"/>
      <c r="Q2611" s="31"/>
      <c r="R2611" s="31"/>
      <c r="S2611" s="31"/>
      <c r="T2611" s="31"/>
      <c r="U2611" s="31"/>
      <c r="V2611" s="31"/>
    </row>
    <row r="2612" spans="6:22" x14ac:dyDescent="0.25">
      <c r="F2612" s="31"/>
      <c r="G2612" s="31"/>
      <c r="H2612" s="31"/>
      <c r="I2612" s="31"/>
      <c r="J2612" s="31"/>
      <c r="K2612" s="31"/>
      <c r="L2612" s="31"/>
      <c r="M2612" s="31"/>
      <c r="N2612" s="31"/>
      <c r="O2612" s="31"/>
      <c r="P2612" s="31"/>
      <c r="Q2612" s="31"/>
      <c r="R2612" s="31"/>
      <c r="S2612" s="31"/>
      <c r="T2612" s="31"/>
      <c r="U2612" s="31"/>
      <c r="V2612" s="31"/>
    </row>
    <row r="2613" spans="6:22" x14ac:dyDescent="0.25">
      <c r="F2613" s="31"/>
      <c r="G2613" s="31"/>
      <c r="H2613" s="31"/>
      <c r="I2613" s="31"/>
      <c r="J2613" s="31"/>
      <c r="K2613" s="31"/>
      <c r="L2613" s="31"/>
      <c r="M2613" s="31"/>
      <c r="N2613" s="31"/>
      <c r="O2613" s="31"/>
      <c r="P2613" s="31"/>
      <c r="Q2613" s="31"/>
      <c r="R2613" s="31"/>
      <c r="S2613" s="31"/>
      <c r="T2613" s="31"/>
      <c r="U2613" s="31"/>
      <c r="V2613" s="31"/>
    </row>
    <row r="2614" spans="6:22" x14ac:dyDescent="0.25">
      <c r="F2614" s="31"/>
      <c r="G2614" s="31"/>
      <c r="H2614" s="31"/>
      <c r="I2614" s="31"/>
      <c r="J2614" s="31"/>
      <c r="K2614" s="31"/>
      <c r="L2614" s="31"/>
      <c r="M2614" s="31"/>
      <c r="N2614" s="31"/>
      <c r="O2614" s="31"/>
      <c r="P2614" s="31"/>
      <c r="Q2614" s="31"/>
      <c r="R2614" s="31"/>
      <c r="S2614" s="31"/>
      <c r="T2614" s="31"/>
      <c r="U2614" s="31"/>
      <c r="V2614" s="31"/>
    </row>
    <row r="2615" spans="6:22" x14ac:dyDescent="0.25">
      <c r="F2615" s="31"/>
      <c r="G2615" s="31"/>
      <c r="H2615" s="31"/>
      <c r="I2615" s="31"/>
      <c r="J2615" s="31"/>
      <c r="K2615" s="31"/>
      <c r="L2615" s="31"/>
      <c r="M2615" s="31"/>
      <c r="N2615" s="31"/>
      <c r="O2615" s="31"/>
      <c r="P2615" s="31"/>
      <c r="Q2615" s="31"/>
      <c r="R2615" s="31"/>
      <c r="S2615" s="31"/>
      <c r="T2615" s="31"/>
      <c r="U2615" s="31"/>
      <c r="V2615" s="31"/>
    </row>
    <row r="2616" spans="6:22" x14ac:dyDescent="0.25">
      <c r="F2616" s="31"/>
      <c r="G2616" s="31"/>
      <c r="H2616" s="31"/>
      <c r="I2616" s="31"/>
      <c r="J2616" s="31"/>
      <c r="K2616" s="31"/>
      <c r="L2616" s="31"/>
      <c r="M2616" s="31"/>
      <c r="N2616" s="31"/>
      <c r="O2616" s="31"/>
      <c r="P2616" s="31"/>
      <c r="Q2616" s="31"/>
      <c r="R2616" s="31"/>
      <c r="S2616" s="31"/>
      <c r="T2616" s="31"/>
      <c r="U2616" s="31"/>
      <c r="V2616" s="31"/>
    </row>
    <row r="2617" spans="6:22" x14ac:dyDescent="0.25">
      <c r="F2617" s="31"/>
      <c r="G2617" s="31"/>
      <c r="H2617" s="31"/>
      <c r="I2617" s="31"/>
      <c r="J2617" s="31"/>
      <c r="K2617" s="31"/>
      <c r="L2617" s="31"/>
      <c r="M2617" s="31"/>
      <c r="N2617" s="31"/>
      <c r="O2617" s="31"/>
      <c r="P2617" s="31"/>
      <c r="Q2617" s="31"/>
      <c r="R2617" s="31"/>
      <c r="S2617" s="31"/>
      <c r="T2617" s="31"/>
      <c r="U2617" s="31"/>
      <c r="V2617" s="31"/>
    </row>
    <row r="2618" spans="6:22" x14ac:dyDescent="0.25">
      <c r="F2618" s="31"/>
      <c r="G2618" s="31"/>
      <c r="H2618" s="31"/>
      <c r="I2618" s="31"/>
      <c r="J2618" s="31"/>
      <c r="K2618" s="31"/>
      <c r="L2618" s="31"/>
      <c r="M2618" s="31"/>
      <c r="N2618" s="31"/>
      <c r="O2618" s="31"/>
      <c r="P2618" s="31"/>
      <c r="Q2618" s="31"/>
      <c r="R2618" s="31"/>
      <c r="S2618" s="31"/>
      <c r="T2618" s="31"/>
      <c r="U2618" s="31"/>
      <c r="V2618" s="31"/>
    </row>
    <row r="2619" spans="6:22" x14ac:dyDescent="0.25">
      <c r="F2619" s="31"/>
      <c r="G2619" s="31"/>
      <c r="H2619" s="31"/>
      <c r="I2619" s="31"/>
      <c r="J2619" s="31"/>
      <c r="K2619" s="31"/>
      <c r="L2619" s="31"/>
      <c r="M2619" s="31"/>
      <c r="N2619" s="31"/>
      <c r="O2619" s="31"/>
      <c r="P2619" s="31"/>
      <c r="Q2619" s="31"/>
      <c r="R2619" s="31"/>
      <c r="S2619" s="31"/>
      <c r="T2619" s="31"/>
      <c r="U2619" s="31"/>
      <c r="V2619" s="31"/>
    </row>
    <row r="2620" spans="6:22" x14ac:dyDescent="0.25">
      <c r="F2620" s="31"/>
      <c r="G2620" s="31"/>
      <c r="H2620" s="31"/>
      <c r="I2620" s="31"/>
      <c r="J2620" s="31"/>
      <c r="K2620" s="31"/>
      <c r="L2620" s="31"/>
      <c r="M2620" s="31"/>
      <c r="N2620" s="31"/>
      <c r="O2620" s="31"/>
      <c r="P2620" s="31"/>
      <c r="Q2620" s="31"/>
      <c r="R2620" s="31"/>
      <c r="S2620" s="31"/>
      <c r="T2620" s="31"/>
      <c r="U2620" s="31"/>
      <c r="V2620" s="31"/>
    </row>
    <row r="2621" spans="6:22" x14ac:dyDescent="0.25">
      <c r="F2621" s="31"/>
      <c r="G2621" s="31"/>
      <c r="H2621" s="31"/>
      <c r="I2621" s="31"/>
      <c r="J2621" s="31"/>
      <c r="K2621" s="31"/>
      <c r="L2621" s="31"/>
      <c r="M2621" s="31"/>
      <c r="N2621" s="31"/>
      <c r="O2621" s="31"/>
      <c r="P2621" s="31"/>
      <c r="Q2621" s="31"/>
      <c r="R2621" s="31"/>
      <c r="S2621" s="31"/>
      <c r="T2621" s="31"/>
      <c r="U2621" s="31"/>
      <c r="V2621" s="31"/>
    </row>
    <row r="2622" spans="6:22" x14ac:dyDescent="0.25">
      <c r="F2622" s="31"/>
      <c r="G2622" s="31"/>
      <c r="H2622" s="31"/>
      <c r="I2622" s="31"/>
      <c r="J2622" s="31"/>
      <c r="K2622" s="31"/>
      <c r="L2622" s="31"/>
      <c r="M2622" s="31"/>
      <c r="N2622" s="31"/>
      <c r="O2622" s="31"/>
      <c r="P2622" s="31"/>
      <c r="Q2622" s="31"/>
      <c r="R2622" s="31"/>
      <c r="S2622" s="31"/>
      <c r="T2622" s="31"/>
      <c r="U2622" s="31"/>
      <c r="V2622" s="31"/>
    </row>
    <row r="2623" spans="6:22" x14ac:dyDescent="0.25">
      <c r="F2623" s="31"/>
      <c r="G2623" s="31"/>
      <c r="H2623" s="31"/>
      <c r="I2623" s="31"/>
      <c r="J2623" s="31"/>
      <c r="K2623" s="31"/>
      <c r="L2623" s="31"/>
      <c r="M2623" s="31"/>
      <c r="N2623" s="31"/>
      <c r="O2623" s="31"/>
      <c r="P2623" s="31"/>
      <c r="Q2623" s="31"/>
      <c r="R2623" s="31"/>
      <c r="S2623" s="31"/>
      <c r="T2623" s="31"/>
      <c r="U2623" s="31"/>
      <c r="V2623" s="31"/>
    </row>
    <row r="2624" spans="6:22" x14ac:dyDescent="0.25">
      <c r="F2624" s="31"/>
      <c r="G2624" s="31"/>
      <c r="H2624" s="31"/>
      <c r="I2624" s="31"/>
      <c r="J2624" s="31"/>
      <c r="K2624" s="31"/>
      <c r="L2624" s="31"/>
      <c r="M2624" s="31"/>
      <c r="N2624" s="31"/>
      <c r="O2624" s="31"/>
      <c r="P2624" s="31"/>
      <c r="Q2624" s="31"/>
      <c r="R2624" s="31"/>
      <c r="S2624" s="31"/>
      <c r="T2624" s="31"/>
      <c r="U2624" s="31"/>
      <c r="V2624" s="31"/>
    </row>
    <row r="2625" spans="6:22" x14ac:dyDescent="0.25">
      <c r="F2625" s="31"/>
      <c r="G2625" s="31"/>
      <c r="H2625" s="31"/>
      <c r="I2625" s="31"/>
      <c r="J2625" s="31"/>
      <c r="K2625" s="31"/>
      <c r="L2625" s="31"/>
      <c r="M2625" s="31"/>
      <c r="N2625" s="31"/>
      <c r="O2625" s="31"/>
      <c r="P2625" s="31"/>
      <c r="Q2625" s="31"/>
      <c r="R2625" s="31"/>
      <c r="S2625" s="31"/>
      <c r="T2625" s="31"/>
      <c r="U2625" s="31"/>
      <c r="V2625" s="31"/>
    </row>
    <row r="2626" spans="6:22" x14ac:dyDescent="0.25">
      <c r="F2626" s="31"/>
      <c r="G2626" s="31"/>
      <c r="H2626" s="31"/>
      <c r="I2626" s="31"/>
      <c r="J2626" s="31"/>
      <c r="K2626" s="31"/>
      <c r="L2626" s="31"/>
      <c r="M2626" s="31"/>
      <c r="N2626" s="31"/>
      <c r="O2626" s="31"/>
      <c r="P2626" s="31"/>
      <c r="Q2626" s="31"/>
      <c r="R2626" s="31"/>
      <c r="S2626" s="31"/>
      <c r="T2626" s="31"/>
      <c r="U2626" s="31"/>
      <c r="V2626" s="31"/>
    </row>
    <row r="2627" spans="6:22" x14ac:dyDescent="0.25">
      <c r="F2627" s="31"/>
      <c r="G2627" s="31"/>
      <c r="H2627" s="31"/>
      <c r="I2627" s="31"/>
      <c r="J2627" s="31"/>
      <c r="K2627" s="31"/>
      <c r="L2627" s="31"/>
      <c r="M2627" s="31"/>
      <c r="N2627" s="31"/>
      <c r="O2627" s="31"/>
      <c r="P2627" s="31"/>
      <c r="Q2627" s="31"/>
      <c r="R2627" s="31"/>
      <c r="S2627" s="31"/>
      <c r="T2627" s="31"/>
      <c r="U2627" s="31"/>
      <c r="V2627" s="31"/>
    </row>
    <row r="2628" spans="6:22" x14ac:dyDescent="0.25">
      <c r="F2628" s="31"/>
      <c r="G2628" s="31"/>
      <c r="H2628" s="31"/>
      <c r="I2628" s="31"/>
      <c r="J2628" s="31"/>
      <c r="K2628" s="31"/>
      <c r="L2628" s="31"/>
      <c r="M2628" s="31"/>
      <c r="N2628" s="31"/>
      <c r="O2628" s="31"/>
      <c r="P2628" s="31"/>
      <c r="Q2628" s="31"/>
      <c r="R2628" s="31"/>
      <c r="S2628" s="31"/>
      <c r="T2628" s="31"/>
      <c r="U2628" s="31"/>
      <c r="V2628" s="31"/>
    </row>
    <row r="2629" spans="6:22" x14ac:dyDescent="0.25">
      <c r="F2629" s="31"/>
      <c r="G2629" s="31"/>
      <c r="H2629" s="31"/>
      <c r="I2629" s="31"/>
      <c r="J2629" s="31"/>
      <c r="K2629" s="31"/>
      <c r="L2629" s="31"/>
      <c r="M2629" s="31"/>
      <c r="N2629" s="31"/>
      <c r="O2629" s="31"/>
      <c r="P2629" s="31"/>
      <c r="Q2629" s="31"/>
      <c r="R2629" s="31"/>
      <c r="S2629" s="31"/>
      <c r="T2629" s="31"/>
      <c r="U2629" s="31"/>
      <c r="V2629" s="31"/>
    </row>
    <row r="2630" spans="6:22" x14ac:dyDescent="0.25">
      <c r="F2630" s="31"/>
      <c r="G2630" s="31"/>
      <c r="H2630" s="31"/>
      <c r="I2630" s="31"/>
      <c r="J2630" s="31"/>
      <c r="K2630" s="31"/>
      <c r="L2630" s="31"/>
      <c r="M2630" s="31"/>
      <c r="N2630" s="31"/>
      <c r="O2630" s="31"/>
      <c r="P2630" s="31"/>
      <c r="Q2630" s="31"/>
      <c r="R2630" s="31"/>
      <c r="S2630" s="31"/>
      <c r="T2630" s="31"/>
      <c r="U2630" s="31"/>
      <c r="V2630" s="31"/>
    </row>
    <row r="2631" spans="6:22" x14ac:dyDescent="0.25">
      <c r="F2631" s="31"/>
      <c r="G2631" s="31"/>
      <c r="H2631" s="31"/>
      <c r="I2631" s="31"/>
      <c r="J2631" s="31"/>
      <c r="K2631" s="31"/>
      <c r="L2631" s="31"/>
      <c r="M2631" s="31"/>
      <c r="N2631" s="31"/>
      <c r="O2631" s="31"/>
      <c r="P2631" s="31"/>
      <c r="Q2631" s="31"/>
      <c r="R2631" s="31"/>
      <c r="S2631" s="31"/>
      <c r="T2631" s="31"/>
      <c r="U2631" s="31"/>
      <c r="V2631" s="31"/>
    </row>
    <row r="2632" spans="6:22" x14ac:dyDescent="0.25">
      <c r="F2632" s="31"/>
      <c r="G2632" s="31"/>
      <c r="H2632" s="31"/>
      <c r="I2632" s="31"/>
      <c r="J2632" s="31"/>
      <c r="K2632" s="31"/>
      <c r="L2632" s="31"/>
      <c r="M2632" s="31"/>
      <c r="N2632" s="31"/>
      <c r="O2632" s="31"/>
      <c r="P2632" s="31"/>
      <c r="Q2632" s="31"/>
      <c r="R2632" s="31"/>
      <c r="S2632" s="31"/>
      <c r="T2632" s="31"/>
      <c r="U2632" s="31"/>
      <c r="V2632" s="31"/>
    </row>
    <row r="2633" spans="6:22" x14ac:dyDescent="0.25">
      <c r="F2633" s="31"/>
      <c r="G2633" s="31"/>
      <c r="H2633" s="31"/>
      <c r="I2633" s="31"/>
      <c r="J2633" s="31"/>
      <c r="K2633" s="31"/>
      <c r="L2633" s="31"/>
      <c r="M2633" s="31"/>
      <c r="N2633" s="31"/>
      <c r="O2633" s="31"/>
      <c r="P2633" s="31"/>
      <c r="Q2633" s="31"/>
      <c r="R2633" s="31"/>
      <c r="S2633" s="31"/>
      <c r="T2633" s="31"/>
      <c r="U2633" s="31"/>
      <c r="V2633" s="31"/>
    </row>
    <row r="2634" spans="6:22" x14ac:dyDescent="0.25">
      <c r="F2634" s="31"/>
      <c r="G2634" s="31"/>
      <c r="H2634" s="31"/>
      <c r="I2634" s="31"/>
      <c r="J2634" s="31"/>
      <c r="K2634" s="31"/>
      <c r="L2634" s="31"/>
      <c r="M2634" s="31"/>
      <c r="N2634" s="31"/>
      <c r="O2634" s="31"/>
      <c r="P2634" s="31"/>
      <c r="Q2634" s="31"/>
      <c r="R2634" s="31"/>
      <c r="S2634" s="31"/>
      <c r="T2634" s="31"/>
      <c r="U2634" s="31"/>
      <c r="V2634" s="31"/>
    </row>
    <row r="2635" spans="6:22" x14ac:dyDescent="0.25">
      <c r="F2635" s="31"/>
      <c r="G2635" s="31"/>
      <c r="H2635" s="31"/>
      <c r="I2635" s="31"/>
      <c r="J2635" s="31"/>
      <c r="K2635" s="31"/>
      <c r="L2635" s="31"/>
      <c r="M2635" s="31"/>
      <c r="N2635" s="31"/>
      <c r="O2635" s="31"/>
      <c r="P2635" s="31"/>
      <c r="Q2635" s="31"/>
      <c r="R2635" s="31"/>
      <c r="S2635" s="31"/>
      <c r="T2635" s="31"/>
      <c r="U2635" s="31"/>
      <c r="V2635" s="31"/>
    </row>
    <row r="2636" spans="6:22" x14ac:dyDescent="0.25">
      <c r="F2636" s="31"/>
      <c r="G2636" s="31"/>
      <c r="H2636" s="31"/>
      <c r="I2636" s="31"/>
      <c r="J2636" s="31"/>
      <c r="K2636" s="31"/>
      <c r="L2636" s="31"/>
      <c r="M2636" s="31"/>
      <c r="N2636" s="31"/>
      <c r="O2636" s="31"/>
      <c r="P2636" s="31"/>
      <c r="Q2636" s="31"/>
      <c r="R2636" s="31"/>
      <c r="S2636" s="31"/>
      <c r="T2636" s="31"/>
      <c r="U2636" s="31"/>
      <c r="V2636" s="31"/>
    </row>
    <row r="2637" spans="6:22" x14ac:dyDescent="0.25">
      <c r="F2637" s="31"/>
      <c r="G2637" s="31"/>
      <c r="H2637" s="31"/>
      <c r="I2637" s="31"/>
      <c r="J2637" s="31"/>
      <c r="K2637" s="31"/>
      <c r="L2637" s="31"/>
      <c r="M2637" s="31"/>
      <c r="N2637" s="31"/>
      <c r="O2637" s="31"/>
      <c r="P2637" s="31"/>
      <c r="Q2637" s="31"/>
      <c r="R2637" s="31"/>
      <c r="S2637" s="31"/>
      <c r="T2637" s="31"/>
      <c r="U2637" s="31"/>
      <c r="V2637" s="31"/>
    </row>
    <row r="2638" spans="6:22" x14ac:dyDescent="0.25">
      <c r="F2638" s="31"/>
      <c r="G2638" s="31"/>
      <c r="H2638" s="31"/>
      <c r="I2638" s="31"/>
      <c r="J2638" s="31"/>
      <c r="K2638" s="31"/>
      <c r="L2638" s="31"/>
      <c r="M2638" s="31"/>
      <c r="N2638" s="31"/>
      <c r="O2638" s="31"/>
      <c r="P2638" s="31"/>
      <c r="Q2638" s="31"/>
      <c r="R2638" s="31"/>
      <c r="S2638" s="31"/>
      <c r="T2638" s="31"/>
      <c r="U2638" s="31"/>
      <c r="V2638" s="31"/>
    </row>
    <row r="2639" spans="6:22" x14ac:dyDescent="0.25">
      <c r="F2639" s="31"/>
      <c r="G2639" s="31"/>
      <c r="H2639" s="31"/>
      <c r="I2639" s="31"/>
      <c r="J2639" s="31"/>
      <c r="K2639" s="31"/>
      <c r="L2639" s="31"/>
      <c r="M2639" s="31"/>
      <c r="N2639" s="31"/>
      <c r="O2639" s="31"/>
      <c r="P2639" s="31"/>
      <c r="Q2639" s="31"/>
      <c r="R2639" s="31"/>
      <c r="S2639" s="31"/>
      <c r="T2639" s="31"/>
      <c r="U2639" s="31"/>
      <c r="V2639" s="31"/>
    </row>
    <row r="2640" spans="6:22" x14ac:dyDescent="0.25">
      <c r="F2640" s="31"/>
      <c r="G2640" s="31"/>
      <c r="H2640" s="31"/>
      <c r="I2640" s="31"/>
      <c r="J2640" s="31"/>
      <c r="K2640" s="31"/>
      <c r="L2640" s="31"/>
      <c r="M2640" s="31"/>
      <c r="N2640" s="31"/>
      <c r="O2640" s="31"/>
      <c r="P2640" s="31"/>
      <c r="Q2640" s="31"/>
      <c r="R2640" s="31"/>
      <c r="S2640" s="31"/>
      <c r="T2640" s="31"/>
      <c r="U2640" s="31"/>
      <c r="V2640" s="31"/>
    </row>
    <row r="2641" spans="6:22" x14ac:dyDescent="0.25">
      <c r="F2641" s="31"/>
      <c r="G2641" s="31"/>
      <c r="H2641" s="31"/>
      <c r="I2641" s="31"/>
      <c r="J2641" s="31"/>
      <c r="K2641" s="31"/>
      <c r="L2641" s="31"/>
      <c r="M2641" s="31"/>
      <c r="N2641" s="31"/>
      <c r="O2641" s="31"/>
      <c r="P2641" s="31"/>
      <c r="Q2641" s="31"/>
      <c r="R2641" s="31"/>
      <c r="S2641" s="31"/>
      <c r="T2641" s="31"/>
      <c r="U2641" s="31"/>
      <c r="V2641" s="31"/>
    </row>
    <row r="2642" spans="6:22" x14ac:dyDescent="0.25">
      <c r="F2642" s="31"/>
      <c r="G2642" s="31"/>
      <c r="H2642" s="31"/>
      <c r="I2642" s="31"/>
      <c r="J2642" s="31"/>
      <c r="K2642" s="31"/>
      <c r="L2642" s="31"/>
      <c r="M2642" s="31"/>
      <c r="N2642" s="31"/>
      <c r="O2642" s="31"/>
      <c r="P2642" s="31"/>
      <c r="Q2642" s="31"/>
      <c r="R2642" s="31"/>
      <c r="S2642" s="31"/>
      <c r="T2642" s="31"/>
      <c r="U2642" s="31"/>
      <c r="V2642" s="31"/>
    </row>
    <row r="2643" spans="6:22" x14ac:dyDescent="0.25">
      <c r="F2643" s="31"/>
      <c r="G2643" s="31"/>
      <c r="H2643" s="31"/>
      <c r="I2643" s="31"/>
      <c r="J2643" s="31"/>
      <c r="K2643" s="31"/>
      <c r="L2643" s="31"/>
      <c r="M2643" s="31"/>
      <c r="N2643" s="31"/>
      <c r="O2643" s="31"/>
      <c r="P2643" s="31"/>
      <c r="Q2643" s="31"/>
      <c r="R2643" s="31"/>
      <c r="S2643" s="31"/>
      <c r="T2643" s="31"/>
      <c r="U2643" s="31"/>
      <c r="V2643" s="31"/>
    </row>
    <row r="2644" spans="6:22" x14ac:dyDescent="0.25">
      <c r="F2644" s="31"/>
      <c r="G2644" s="31"/>
      <c r="H2644" s="31"/>
      <c r="I2644" s="31"/>
      <c r="J2644" s="31"/>
      <c r="K2644" s="31"/>
      <c r="L2644" s="31"/>
      <c r="M2644" s="31"/>
      <c r="N2644" s="31"/>
      <c r="O2644" s="31"/>
      <c r="P2644" s="31"/>
      <c r="Q2644" s="31"/>
      <c r="R2644" s="31"/>
      <c r="S2644" s="31"/>
      <c r="T2644" s="31"/>
      <c r="U2644" s="31"/>
      <c r="V2644" s="31"/>
    </row>
    <row r="2645" spans="6:22" x14ac:dyDescent="0.25">
      <c r="F2645" s="31"/>
      <c r="G2645" s="31"/>
      <c r="H2645" s="31"/>
      <c r="I2645" s="31"/>
      <c r="J2645" s="31"/>
      <c r="K2645" s="31"/>
      <c r="L2645" s="31"/>
      <c r="M2645" s="31"/>
      <c r="N2645" s="31"/>
      <c r="O2645" s="31"/>
      <c r="P2645" s="31"/>
      <c r="Q2645" s="31"/>
      <c r="R2645" s="31"/>
      <c r="S2645" s="31"/>
      <c r="T2645" s="31"/>
      <c r="U2645" s="31"/>
      <c r="V2645" s="31"/>
    </row>
    <row r="2646" spans="6:22" x14ac:dyDescent="0.25">
      <c r="F2646" s="31"/>
      <c r="G2646" s="31"/>
      <c r="H2646" s="31"/>
      <c r="I2646" s="31"/>
      <c r="J2646" s="31"/>
      <c r="K2646" s="31"/>
      <c r="L2646" s="31"/>
      <c r="M2646" s="31"/>
      <c r="N2646" s="31"/>
      <c r="O2646" s="31"/>
      <c r="P2646" s="31"/>
      <c r="Q2646" s="31"/>
      <c r="R2646" s="31"/>
      <c r="S2646" s="31"/>
      <c r="T2646" s="31"/>
      <c r="U2646" s="31"/>
      <c r="V2646" s="31"/>
    </row>
    <row r="2647" spans="6:22" x14ac:dyDescent="0.25">
      <c r="F2647" s="31"/>
      <c r="G2647" s="31"/>
      <c r="H2647" s="31"/>
      <c r="I2647" s="31"/>
      <c r="J2647" s="31"/>
      <c r="K2647" s="31"/>
      <c r="L2647" s="31"/>
      <c r="M2647" s="31"/>
      <c r="N2647" s="31"/>
      <c r="O2647" s="31"/>
      <c r="P2647" s="31"/>
      <c r="Q2647" s="31"/>
      <c r="R2647" s="31"/>
      <c r="S2647" s="31"/>
      <c r="T2647" s="31"/>
      <c r="U2647" s="31"/>
      <c r="V2647" s="31"/>
    </row>
    <row r="2648" spans="6:22" x14ac:dyDescent="0.25">
      <c r="F2648" s="31"/>
      <c r="G2648" s="31"/>
      <c r="H2648" s="31"/>
      <c r="I2648" s="31"/>
      <c r="J2648" s="31"/>
      <c r="K2648" s="31"/>
      <c r="L2648" s="31"/>
      <c r="M2648" s="31"/>
      <c r="N2648" s="31"/>
      <c r="O2648" s="31"/>
      <c r="P2648" s="31"/>
      <c r="Q2648" s="31"/>
      <c r="R2648" s="31"/>
      <c r="S2648" s="31"/>
      <c r="T2648" s="31"/>
      <c r="U2648" s="31"/>
      <c r="V2648" s="31"/>
    </row>
    <row r="2649" spans="6:22" x14ac:dyDescent="0.25">
      <c r="F2649" s="31"/>
      <c r="G2649" s="31"/>
      <c r="H2649" s="31"/>
      <c r="I2649" s="31"/>
      <c r="J2649" s="31"/>
      <c r="K2649" s="31"/>
      <c r="L2649" s="31"/>
      <c r="M2649" s="31"/>
      <c r="N2649" s="31"/>
      <c r="O2649" s="31"/>
      <c r="P2649" s="31"/>
      <c r="Q2649" s="31"/>
      <c r="R2649" s="31"/>
      <c r="S2649" s="31"/>
      <c r="T2649" s="31"/>
      <c r="U2649" s="31"/>
      <c r="V2649" s="31"/>
    </row>
    <row r="2650" spans="6:22" x14ac:dyDescent="0.25">
      <c r="F2650" s="31"/>
      <c r="G2650" s="31"/>
      <c r="H2650" s="31"/>
      <c r="I2650" s="31"/>
      <c r="J2650" s="31"/>
      <c r="K2650" s="31"/>
      <c r="L2650" s="31"/>
      <c r="M2650" s="31"/>
      <c r="N2650" s="31"/>
      <c r="O2650" s="31"/>
      <c r="P2650" s="31"/>
      <c r="Q2650" s="31"/>
      <c r="R2650" s="31"/>
      <c r="S2650" s="31"/>
      <c r="T2650" s="31"/>
      <c r="U2650" s="31"/>
      <c r="V2650" s="31"/>
    </row>
    <row r="2651" spans="6:22" x14ac:dyDescent="0.25">
      <c r="F2651" s="31"/>
      <c r="G2651" s="31"/>
      <c r="H2651" s="31"/>
      <c r="I2651" s="31"/>
      <c r="J2651" s="31"/>
      <c r="K2651" s="31"/>
      <c r="L2651" s="31"/>
      <c r="M2651" s="31"/>
      <c r="N2651" s="31"/>
      <c r="O2651" s="31"/>
      <c r="P2651" s="31"/>
      <c r="Q2651" s="31"/>
      <c r="R2651" s="31"/>
      <c r="S2651" s="31"/>
      <c r="T2651" s="31"/>
      <c r="U2651" s="31"/>
      <c r="V2651" s="31"/>
    </row>
    <row r="2652" spans="6:22" x14ac:dyDescent="0.25">
      <c r="F2652" s="31"/>
      <c r="G2652" s="31"/>
      <c r="H2652" s="31"/>
      <c r="I2652" s="31"/>
      <c r="J2652" s="31"/>
      <c r="K2652" s="31"/>
      <c r="L2652" s="31"/>
      <c r="M2652" s="31"/>
      <c r="N2652" s="31"/>
      <c r="O2652" s="31"/>
      <c r="P2652" s="31"/>
      <c r="Q2652" s="31"/>
      <c r="R2652" s="31"/>
      <c r="S2652" s="31"/>
      <c r="T2652" s="31"/>
      <c r="U2652" s="31"/>
      <c r="V2652" s="31"/>
    </row>
    <row r="2653" spans="6:22" x14ac:dyDescent="0.25">
      <c r="F2653" s="31"/>
      <c r="G2653" s="31"/>
      <c r="H2653" s="31"/>
      <c r="I2653" s="31"/>
      <c r="J2653" s="31"/>
      <c r="K2653" s="31"/>
      <c r="L2653" s="31"/>
      <c r="M2653" s="31"/>
      <c r="N2653" s="31"/>
      <c r="O2653" s="31"/>
      <c r="P2653" s="31"/>
      <c r="Q2653" s="31"/>
      <c r="R2653" s="31"/>
      <c r="S2653" s="31"/>
      <c r="T2653" s="31"/>
      <c r="U2653" s="31"/>
      <c r="V2653" s="31"/>
    </row>
    <row r="2654" spans="6:22" x14ac:dyDescent="0.25">
      <c r="F2654" s="31"/>
      <c r="G2654" s="31"/>
      <c r="H2654" s="31"/>
      <c r="I2654" s="31"/>
      <c r="J2654" s="31"/>
      <c r="K2654" s="31"/>
      <c r="L2654" s="31"/>
      <c r="M2654" s="31"/>
      <c r="N2654" s="31"/>
      <c r="O2654" s="31"/>
      <c r="P2654" s="31"/>
      <c r="Q2654" s="31"/>
      <c r="R2654" s="31"/>
      <c r="S2654" s="31"/>
      <c r="T2654" s="31"/>
      <c r="U2654" s="31"/>
      <c r="V2654" s="31"/>
    </row>
    <row r="2655" spans="6:22" x14ac:dyDescent="0.25">
      <c r="F2655" s="31"/>
      <c r="G2655" s="31"/>
      <c r="H2655" s="31"/>
      <c r="I2655" s="31"/>
      <c r="J2655" s="31"/>
      <c r="K2655" s="31"/>
      <c r="L2655" s="31"/>
      <c r="M2655" s="31"/>
      <c r="N2655" s="31"/>
      <c r="O2655" s="31"/>
      <c r="P2655" s="31"/>
      <c r="Q2655" s="31"/>
      <c r="R2655" s="31"/>
      <c r="S2655" s="31"/>
      <c r="T2655" s="31"/>
      <c r="U2655" s="31"/>
      <c r="V2655" s="31"/>
    </row>
    <row r="2656" spans="6:22" x14ac:dyDescent="0.25">
      <c r="F2656" s="31"/>
      <c r="G2656" s="31"/>
      <c r="H2656" s="31"/>
      <c r="I2656" s="31"/>
      <c r="J2656" s="31"/>
      <c r="K2656" s="31"/>
      <c r="L2656" s="31"/>
      <c r="M2656" s="31"/>
      <c r="N2656" s="31"/>
      <c r="O2656" s="31"/>
      <c r="P2656" s="31"/>
      <c r="Q2656" s="31"/>
      <c r="R2656" s="31"/>
      <c r="S2656" s="31"/>
      <c r="T2656" s="31"/>
      <c r="U2656" s="31"/>
      <c r="V2656" s="31"/>
    </row>
    <row r="2657" spans="6:22" x14ac:dyDescent="0.25">
      <c r="F2657" s="31"/>
      <c r="G2657" s="31"/>
      <c r="H2657" s="31"/>
      <c r="I2657" s="31"/>
      <c r="J2657" s="31"/>
      <c r="K2657" s="31"/>
      <c r="L2657" s="31"/>
      <c r="M2657" s="31"/>
      <c r="N2657" s="31"/>
      <c r="O2657" s="31"/>
      <c r="P2657" s="31"/>
      <c r="Q2657" s="31"/>
      <c r="R2657" s="31"/>
      <c r="S2657" s="31"/>
      <c r="T2657" s="31"/>
      <c r="U2657" s="31"/>
      <c r="V2657" s="31"/>
    </row>
    <row r="2658" spans="6:22" x14ac:dyDescent="0.25">
      <c r="F2658" s="31"/>
      <c r="G2658" s="31"/>
      <c r="H2658" s="31"/>
      <c r="I2658" s="31"/>
      <c r="J2658" s="31"/>
      <c r="K2658" s="31"/>
      <c r="L2658" s="31"/>
      <c r="M2658" s="31"/>
      <c r="N2658" s="31"/>
      <c r="O2658" s="31"/>
      <c r="P2658" s="31"/>
      <c r="Q2658" s="31"/>
      <c r="R2658" s="31"/>
      <c r="S2658" s="31"/>
      <c r="T2658" s="31"/>
      <c r="U2658" s="31"/>
      <c r="V2658" s="31"/>
    </row>
    <row r="2659" spans="6:22" x14ac:dyDescent="0.25">
      <c r="F2659" s="31"/>
      <c r="G2659" s="31"/>
      <c r="H2659" s="31"/>
      <c r="I2659" s="31"/>
      <c r="J2659" s="31"/>
      <c r="K2659" s="31"/>
      <c r="L2659" s="31"/>
      <c r="M2659" s="31"/>
      <c r="N2659" s="31"/>
      <c r="O2659" s="31"/>
      <c r="P2659" s="31"/>
      <c r="Q2659" s="31"/>
      <c r="R2659" s="31"/>
      <c r="S2659" s="31"/>
      <c r="T2659" s="31"/>
      <c r="U2659" s="31"/>
      <c r="V2659" s="31"/>
    </row>
    <row r="2660" spans="6:22" x14ac:dyDescent="0.25">
      <c r="F2660" s="31"/>
      <c r="G2660" s="31"/>
      <c r="H2660" s="31"/>
      <c r="I2660" s="31"/>
      <c r="J2660" s="31"/>
      <c r="K2660" s="31"/>
      <c r="L2660" s="31"/>
      <c r="M2660" s="31"/>
      <c r="N2660" s="31"/>
      <c r="O2660" s="31"/>
      <c r="P2660" s="31"/>
      <c r="Q2660" s="31"/>
      <c r="R2660" s="31"/>
      <c r="S2660" s="31"/>
      <c r="T2660" s="31"/>
      <c r="U2660" s="31"/>
      <c r="V2660" s="31"/>
    </row>
    <row r="2661" spans="6:22" x14ac:dyDescent="0.25">
      <c r="F2661" s="31"/>
      <c r="G2661" s="31"/>
      <c r="H2661" s="31"/>
      <c r="I2661" s="31"/>
      <c r="J2661" s="31"/>
      <c r="K2661" s="31"/>
      <c r="L2661" s="31"/>
      <c r="M2661" s="31"/>
      <c r="N2661" s="31"/>
      <c r="O2661" s="31"/>
      <c r="P2661" s="31"/>
      <c r="Q2661" s="31"/>
      <c r="R2661" s="31"/>
      <c r="S2661" s="31"/>
      <c r="T2661" s="31"/>
      <c r="U2661" s="31"/>
      <c r="V2661" s="31"/>
    </row>
    <row r="2662" spans="6:22" x14ac:dyDescent="0.25">
      <c r="F2662" s="31"/>
      <c r="G2662" s="31"/>
      <c r="H2662" s="31"/>
      <c r="I2662" s="31"/>
      <c r="J2662" s="31"/>
      <c r="K2662" s="31"/>
      <c r="L2662" s="31"/>
      <c r="M2662" s="31"/>
      <c r="N2662" s="31"/>
      <c r="O2662" s="31"/>
      <c r="P2662" s="31"/>
      <c r="Q2662" s="31"/>
      <c r="R2662" s="31"/>
      <c r="S2662" s="31"/>
      <c r="T2662" s="31"/>
      <c r="U2662" s="31"/>
      <c r="V2662" s="31"/>
    </row>
    <row r="2663" spans="6:22" x14ac:dyDescent="0.25">
      <c r="F2663" s="31"/>
      <c r="G2663" s="31"/>
      <c r="H2663" s="31"/>
      <c r="I2663" s="31"/>
      <c r="J2663" s="31"/>
      <c r="K2663" s="31"/>
      <c r="L2663" s="31"/>
      <c r="M2663" s="31"/>
      <c r="N2663" s="31"/>
      <c r="O2663" s="31"/>
      <c r="P2663" s="31"/>
      <c r="Q2663" s="31"/>
      <c r="R2663" s="31"/>
      <c r="S2663" s="31"/>
      <c r="T2663" s="31"/>
      <c r="U2663" s="31"/>
      <c r="V2663" s="31"/>
    </row>
    <row r="2664" spans="6:22" x14ac:dyDescent="0.25">
      <c r="F2664" s="31"/>
      <c r="G2664" s="31"/>
      <c r="H2664" s="31"/>
      <c r="I2664" s="31"/>
      <c r="J2664" s="31"/>
      <c r="K2664" s="31"/>
      <c r="L2664" s="31"/>
      <c r="M2664" s="31"/>
      <c r="N2664" s="31"/>
      <c r="O2664" s="31"/>
      <c r="P2664" s="31"/>
      <c r="Q2664" s="31"/>
      <c r="R2664" s="31"/>
      <c r="S2664" s="31"/>
      <c r="T2664" s="31"/>
      <c r="U2664" s="31"/>
      <c r="V2664" s="31"/>
    </row>
    <row r="2665" spans="6:22" x14ac:dyDescent="0.25">
      <c r="F2665" s="31"/>
      <c r="G2665" s="31"/>
      <c r="H2665" s="31"/>
      <c r="I2665" s="31"/>
      <c r="J2665" s="31"/>
      <c r="K2665" s="31"/>
      <c r="L2665" s="31"/>
      <c r="M2665" s="31"/>
      <c r="N2665" s="31"/>
      <c r="O2665" s="31"/>
      <c r="P2665" s="31"/>
      <c r="Q2665" s="31"/>
      <c r="R2665" s="31"/>
      <c r="S2665" s="31"/>
      <c r="T2665" s="31"/>
      <c r="U2665" s="31"/>
      <c r="V2665" s="31"/>
    </row>
    <row r="2666" spans="6:22" x14ac:dyDescent="0.25">
      <c r="F2666" s="31"/>
      <c r="G2666" s="31"/>
      <c r="H2666" s="31"/>
      <c r="I2666" s="31"/>
      <c r="J2666" s="31"/>
      <c r="K2666" s="31"/>
      <c r="L2666" s="31"/>
      <c r="M2666" s="31"/>
      <c r="N2666" s="31"/>
      <c r="O2666" s="31"/>
      <c r="P2666" s="31"/>
      <c r="Q2666" s="31"/>
      <c r="R2666" s="31"/>
      <c r="S2666" s="31"/>
      <c r="T2666" s="31"/>
      <c r="U2666" s="31"/>
      <c r="V2666" s="31"/>
    </row>
    <row r="2667" spans="6:22" x14ac:dyDescent="0.25">
      <c r="F2667" s="31"/>
      <c r="G2667" s="31"/>
      <c r="H2667" s="31"/>
      <c r="I2667" s="31"/>
      <c r="J2667" s="31"/>
      <c r="K2667" s="31"/>
      <c r="L2667" s="31"/>
      <c r="M2667" s="31"/>
      <c r="N2667" s="31"/>
      <c r="O2667" s="31"/>
      <c r="P2667" s="31"/>
      <c r="Q2667" s="31"/>
      <c r="R2667" s="31"/>
      <c r="S2667" s="31"/>
      <c r="T2667" s="31"/>
      <c r="U2667" s="31"/>
      <c r="V2667" s="31"/>
    </row>
    <row r="2668" spans="6:22" x14ac:dyDescent="0.25">
      <c r="F2668" s="31"/>
      <c r="G2668" s="31"/>
      <c r="H2668" s="31"/>
      <c r="I2668" s="31"/>
      <c r="J2668" s="31"/>
      <c r="K2668" s="31"/>
      <c r="L2668" s="31"/>
      <c r="M2668" s="31"/>
      <c r="N2668" s="31"/>
      <c r="O2668" s="31"/>
      <c r="P2668" s="31"/>
      <c r="Q2668" s="31"/>
      <c r="R2668" s="31"/>
      <c r="S2668" s="31"/>
      <c r="T2668" s="31"/>
      <c r="U2668" s="31"/>
      <c r="V2668" s="31"/>
    </row>
    <row r="2669" spans="6:22" x14ac:dyDescent="0.25">
      <c r="F2669" s="31"/>
      <c r="G2669" s="31"/>
      <c r="H2669" s="31"/>
      <c r="I2669" s="31"/>
      <c r="J2669" s="31"/>
      <c r="K2669" s="31"/>
      <c r="L2669" s="31"/>
      <c r="M2669" s="31"/>
      <c r="N2669" s="31"/>
      <c r="O2669" s="31"/>
      <c r="P2669" s="31"/>
      <c r="Q2669" s="31"/>
      <c r="R2669" s="31"/>
      <c r="S2669" s="31"/>
      <c r="T2669" s="31"/>
      <c r="U2669" s="31"/>
      <c r="V2669" s="31"/>
    </row>
    <row r="2670" spans="6:22" x14ac:dyDescent="0.25">
      <c r="F2670" s="31"/>
      <c r="G2670" s="31"/>
      <c r="H2670" s="31"/>
      <c r="I2670" s="31"/>
      <c r="J2670" s="31"/>
      <c r="K2670" s="31"/>
      <c r="L2670" s="31"/>
      <c r="M2670" s="31"/>
      <c r="N2670" s="31"/>
      <c r="O2670" s="31"/>
      <c r="P2670" s="31"/>
      <c r="Q2670" s="31"/>
      <c r="R2670" s="31"/>
      <c r="S2670" s="31"/>
      <c r="T2670" s="31"/>
      <c r="U2670" s="31"/>
      <c r="V2670" s="31"/>
    </row>
    <row r="2671" spans="6:22" x14ac:dyDescent="0.25">
      <c r="F2671" s="31"/>
      <c r="G2671" s="31"/>
      <c r="H2671" s="31"/>
      <c r="I2671" s="31"/>
      <c r="J2671" s="31"/>
      <c r="K2671" s="31"/>
      <c r="L2671" s="31"/>
      <c r="M2671" s="31"/>
      <c r="N2671" s="31"/>
      <c r="O2671" s="31"/>
      <c r="P2671" s="31"/>
      <c r="Q2671" s="31"/>
      <c r="R2671" s="31"/>
      <c r="S2671" s="31"/>
      <c r="T2671" s="31"/>
      <c r="U2671" s="31"/>
      <c r="V2671" s="31"/>
    </row>
    <row r="2672" spans="6:22" x14ac:dyDescent="0.25">
      <c r="F2672" s="31"/>
      <c r="G2672" s="31"/>
      <c r="H2672" s="31"/>
      <c r="I2672" s="31"/>
      <c r="J2672" s="31"/>
      <c r="K2672" s="31"/>
      <c r="L2672" s="31"/>
      <c r="M2672" s="31"/>
      <c r="N2672" s="31"/>
      <c r="O2672" s="31"/>
      <c r="P2672" s="31"/>
      <c r="Q2672" s="31"/>
      <c r="R2672" s="31"/>
      <c r="S2672" s="31"/>
      <c r="T2672" s="31"/>
      <c r="U2672" s="31"/>
      <c r="V2672" s="31"/>
    </row>
    <row r="2673" spans="6:22" x14ac:dyDescent="0.25">
      <c r="F2673" s="31"/>
      <c r="G2673" s="31"/>
      <c r="H2673" s="31"/>
      <c r="I2673" s="31"/>
      <c r="J2673" s="31"/>
      <c r="K2673" s="31"/>
      <c r="L2673" s="31"/>
      <c r="M2673" s="31"/>
      <c r="N2673" s="31"/>
      <c r="O2673" s="31"/>
      <c r="P2673" s="31"/>
      <c r="Q2673" s="31"/>
      <c r="R2673" s="31"/>
      <c r="S2673" s="31"/>
      <c r="T2673" s="31"/>
      <c r="U2673" s="31"/>
      <c r="V2673" s="31"/>
    </row>
    <row r="2674" spans="6:22" x14ac:dyDescent="0.25">
      <c r="F2674" s="31"/>
      <c r="G2674" s="31"/>
      <c r="H2674" s="31"/>
      <c r="I2674" s="31"/>
      <c r="J2674" s="31"/>
      <c r="K2674" s="31"/>
      <c r="L2674" s="31"/>
      <c r="M2674" s="31"/>
      <c r="N2674" s="31"/>
      <c r="O2674" s="31"/>
      <c r="P2674" s="31"/>
      <c r="Q2674" s="31"/>
      <c r="R2674" s="31"/>
      <c r="S2674" s="31"/>
      <c r="T2674" s="31"/>
      <c r="U2674" s="31"/>
      <c r="V2674" s="31"/>
    </row>
    <row r="2675" spans="6:22" x14ac:dyDescent="0.25">
      <c r="F2675" s="31"/>
      <c r="G2675" s="31"/>
      <c r="H2675" s="31"/>
      <c r="I2675" s="31"/>
      <c r="J2675" s="31"/>
      <c r="K2675" s="31"/>
      <c r="L2675" s="31"/>
      <c r="M2675" s="31"/>
      <c r="N2675" s="31"/>
      <c r="O2675" s="31"/>
      <c r="P2675" s="31"/>
      <c r="Q2675" s="31"/>
      <c r="R2675" s="31"/>
      <c r="S2675" s="31"/>
      <c r="T2675" s="31"/>
      <c r="U2675" s="31"/>
      <c r="V2675" s="31"/>
    </row>
    <row r="2676" spans="6:22" x14ac:dyDescent="0.25">
      <c r="F2676" s="31"/>
      <c r="G2676" s="31"/>
      <c r="H2676" s="31"/>
      <c r="I2676" s="31"/>
      <c r="J2676" s="31"/>
      <c r="K2676" s="31"/>
      <c r="L2676" s="31"/>
      <c r="M2676" s="31"/>
      <c r="N2676" s="31"/>
      <c r="O2676" s="31"/>
      <c r="P2676" s="31"/>
      <c r="Q2676" s="31"/>
      <c r="R2676" s="31"/>
      <c r="S2676" s="31"/>
      <c r="T2676" s="31"/>
      <c r="U2676" s="31"/>
      <c r="V2676" s="31"/>
    </row>
    <row r="2677" spans="6:22" x14ac:dyDescent="0.25">
      <c r="F2677" s="31"/>
      <c r="G2677" s="31"/>
      <c r="H2677" s="31"/>
      <c r="I2677" s="31"/>
      <c r="J2677" s="31"/>
      <c r="K2677" s="31"/>
      <c r="L2677" s="31"/>
      <c r="M2677" s="31"/>
      <c r="N2677" s="31"/>
      <c r="O2677" s="31"/>
      <c r="P2677" s="31"/>
      <c r="Q2677" s="31"/>
      <c r="R2677" s="31"/>
      <c r="S2677" s="31"/>
      <c r="T2677" s="31"/>
      <c r="U2677" s="31"/>
      <c r="V2677" s="31"/>
    </row>
    <row r="2678" spans="6:22" x14ac:dyDescent="0.25">
      <c r="F2678" s="31"/>
      <c r="G2678" s="31"/>
      <c r="H2678" s="31"/>
      <c r="I2678" s="31"/>
      <c r="J2678" s="31"/>
      <c r="K2678" s="31"/>
      <c r="L2678" s="31"/>
      <c r="M2678" s="31"/>
      <c r="N2678" s="31"/>
      <c r="O2678" s="31"/>
      <c r="P2678" s="31"/>
      <c r="Q2678" s="31"/>
      <c r="R2678" s="31"/>
      <c r="S2678" s="31"/>
      <c r="T2678" s="31"/>
      <c r="U2678" s="31"/>
      <c r="V2678" s="31"/>
    </row>
    <row r="2679" spans="6:22" x14ac:dyDescent="0.25">
      <c r="F2679" s="31"/>
      <c r="G2679" s="31"/>
      <c r="H2679" s="31"/>
      <c r="I2679" s="31"/>
      <c r="J2679" s="31"/>
      <c r="K2679" s="31"/>
      <c r="L2679" s="31"/>
      <c r="M2679" s="31"/>
      <c r="N2679" s="31"/>
      <c r="O2679" s="31"/>
      <c r="P2679" s="31"/>
      <c r="Q2679" s="31"/>
      <c r="R2679" s="31"/>
      <c r="S2679" s="31"/>
      <c r="T2679" s="31"/>
      <c r="U2679" s="31"/>
      <c r="V2679" s="31"/>
    </row>
    <row r="2680" spans="6:22" x14ac:dyDescent="0.25">
      <c r="F2680" s="31"/>
      <c r="G2680" s="31"/>
      <c r="H2680" s="31"/>
      <c r="I2680" s="31"/>
      <c r="J2680" s="31"/>
      <c r="K2680" s="31"/>
      <c r="L2680" s="31"/>
      <c r="M2680" s="31"/>
      <c r="N2680" s="31"/>
      <c r="O2680" s="31"/>
      <c r="P2680" s="31"/>
      <c r="Q2680" s="31"/>
      <c r="R2680" s="31"/>
      <c r="S2680" s="31"/>
      <c r="T2680" s="31"/>
      <c r="U2680" s="31"/>
      <c r="V2680" s="31"/>
    </row>
    <row r="2681" spans="6:22" x14ac:dyDescent="0.25">
      <c r="F2681" s="31"/>
      <c r="G2681" s="31"/>
      <c r="H2681" s="31"/>
      <c r="I2681" s="31"/>
      <c r="J2681" s="31"/>
      <c r="K2681" s="31"/>
      <c r="L2681" s="31"/>
      <c r="M2681" s="31"/>
      <c r="N2681" s="31"/>
      <c r="O2681" s="31"/>
      <c r="P2681" s="31"/>
      <c r="Q2681" s="31"/>
      <c r="R2681" s="31"/>
      <c r="S2681" s="31"/>
      <c r="T2681" s="31"/>
      <c r="U2681" s="31"/>
      <c r="V2681" s="31"/>
    </row>
    <row r="2682" spans="6:22" x14ac:dyDescent="0.25">
      <c r="F2682" s="31"/>
      <c r="G2682" s="31"/>
      <c r="H2682" s="31"/>
      <c r="I2682" s="31"/>
      <c r="J2682" s="31"/>
      <c r="K2682" s="31"/>
      <c r="L2682" s="31"/>
      <c r="M2682" s="31"/>
      <c r="N2682" s="31"/>
      <c r="O2682" s="31"/>
      <c r="P2682" s="31"/>
      <c r="Q2682" s="31"/>
      <c r="R2682" s="31"/>
      <c r="S2682" s="31"/>
      <c r="T2682" s="31"/>
      <c r="U2682" s="31"/>
      <c r="V2682" s="31"/>
    </row>
    <row r="2683" spans="6:22" x14ac:dyDescent="0.25">
      <c r="F2683" s="31"/>
      <c r="G2683" s="31"/>
      <c r="H2683" s="31"/>
      <c r="I2683" s="31"/>
      <c r="J2683" s="31"/>
      <c r="K2683" s="31"/>
      <c r="L2683" s="31"/>
      <c r="M2683" s="31"/>
      <c r="N2683" s="31"/>
      <c r="O2683" s="31"/>
      <c r="P2683" s="31"/>
      <c r="Q2683" s="31"/>
      <c r="R2683" s="31"/>
      <c r="S2683" s="31"/>
      <c r="T2683" s="31"/>
      <c r="U2683" s="31"/>
      <c r="V2683" s="31"/>
    </row>
    <row r="2684" spans="6:22" x14ac:dyDescent="0.25">
      <c r="F2684" s="31"/>
      <c r="G2684" s="31"/>
      <c r="H2684" s="31"/>
      <c r="I2684" s="31"/>
      <c r="J2684" s="31"/>
      <c r="K2684" s="31"/>
      <c r="L2684" s="31"/>
      <c r="M2684" s="31"/>
      <c r="N2684" s="31"/>
      <c r="O2684" s="31"/>
      <c r="P2684" s="31"/>
      <c r="Q2684" s="31"/>
      <c r="R2684" s="31"/>
      <c r="S2684" s="31"/>
      <c r="T2684" s="31"/>
      <c r="U2684" s="31"/>
      <c r="V2684" s="31"/>
    </row>
    <row r="2685" spans="6:22" x14ac:dyDescent="0.25">
      <c r="F2685" s="31"/>
      <c r="G2685" s="31"/>
      <c r="H2685" s="31"/>
      <c r="I2685" s="31"/>
      <c r="J2685" s="31"/>
      <c r="K2685" s="31"/>
      <c r="L2685" s="31"/>
      <c r="M2685" s="31"/>
      <c r="N2685" s="31"/>
      <c r="O2685" s="31"/>
      <c r="P2685" s="31"/>
      <c r="Q2685" s="31"/>
      <c r="R2685" s="31"/>
      <c r="S2685" s="31"/>
      <c r="T2685" s="31"/>
      <c r="U2685" s="31"/>
      <c r="V2685" s="31"/>
    </row>
    <row r="2686" spans="6:22" x14ac:dyDescent="0.25">
      <c r="F2686" s="31"/>
      <c r="G2686" s="31"/>
      <c r="H2686" s="31"/>
      <c r="I2686" s="31"/>
      <c r="J2686" s="31"/>
      <c r="K2686" s="31"/>
      <c r="L2686" s="31"/>
      <c r="M2686" s="31"/>
      <c r="N2686" s="31"/>
      <c r="O2686" s="31"/>
      <c r="P2686" s="31"/>
      <c r="Q2686" s="31"/>
      <c r="R2686" s="31"/>
      <c r="S2686" s="31"/>
      <c r="T2686" s="31"/>
      <c r="U2686" s="31"/>
      <c r="V2686" s="31"/>
    </row>
    <row r="2687" spans="6:22" x14ac:dyDescent="0.25">
      <c r="F2687" s="31"/>
      <c r="G2687" s="31"/>
      <c r="H2687" s="31"/>
      <c r="I2687" s="31"/>
      <c r="J2687" s="31"/>
      <c r="K2687" s="31"/>
      <c r="L2687" s="31"/>
      <c r="M2687" s="31"/>
      <c r="N2687" s="31"/>
      <c r="O2687" s="31"/>
      <c r="P2687" s="31"/>
      <c r="Q2687" s="31"/>
      <c r="R2687" s="31"/>
      <c r="S2687" s="31"/>
      <c r="T2687" s="31"/>
      <c r="U2687" s="31"/>
      <c r="V2687" s="31"/>
    </row>
    <row r="2688" spans="6:22" x14ac:dyDescent="0.25">
      <c r="F2688" s="31"/>
      <c r="G2688" s="31"/>
      <c r="H2688" s="31"/>
      <c r="I2688" s="31"/>
      <c r="J2688" s="31"/>
      <c r="K2688" s="31"/>
      <c r="L2688" s="31"/>
      <c r="M2688" s="31"/>
      <c r="N2688" s="31"/>
      <c r="O2688" s="31"/>
      <c r="P2688" s="31"/>
      <c r="Q2688" s="31"/>
      <c r="R2688" s="31"/>
      <c r="S2688" s="31"/>
      <c r="T2688" s="31"/>
      <c r="U2688" s="31"/>
      <c r="V2688" s="31"/>
    </row>
    <row r="2689" spans="6:22" x14ac:dyDescent="0.25">
      <c r="F2689" s="31"/>
      <c r="G2689" s="31"/>
      <c r="H2689" s="31"/>
      <c r="I2689" s="31"/>
      <c r="J2689" s="31"/>
      <c r="K2689" s="31"/>
      <c r="L2689" s="31"/>
      <c r="M2689" s="31"/>
      <c r="N2689" s="31"/>
      <c r="O2689" s="31"/>
      <c r="P2689" s="31"/>
      <c r="Q2689" s="31"/>
      <c r="R2689" s="31"/>
      <c r="S2689" s="31"/>
      <c r="T2689" s="31"/>
      <c r="U2689" s="31"/>
      <c r="V2689" s="31"/>
    </row>
    <row r="2690" spans="6:22" x14ac:dyDescent="0.25">
      <c r="F2690" s="31"/>
      <c r="G2690" s="31"/>
      <c r="H2690" s="31"/>
      <c r="I2690" s="31"/>
      <c r="J2690" s="31"/>
      <c r="K2690" s="31"/>
      <c r="L2690" s="31"/>
      <c r="M2690" s="31"/>
      <c r="N2690" s="31"/>
      <c r="O2690" s="31"/>
      <c r="P2690" s="31"/>
      <c r="Q2690" s="31"/>
      <c r="R2690" s="31"/>
      <c r="S2690" s="31"/>
      <c r="T2690" s="31"/>
      <c r="U2690" s="31"/>
      <c r="V2690" s="31"/>
    </row>
    <row r="2691" spans="6:22" x14ac:dyDescent="0.25">
      <c r="F2691" s="31"/>
      <c r="G2691" s="31"/>
      <c r="H2691" s="31"/>
      <c r="I2691" s="31"/>
      <c r="J2691" s="31"/>
      <c r="K2691" s="31"/>
      <c r="L2691" s="31"/>
      <c r="M2691" s="31"/>
      <c r="N2691" s="31"/>
      <c r="O2691" s="31"/>
      <c r="P2691" s="31"/>
      <c r="Q2691" s="31"/>
      <c r="R2691" s="31"/>
      <c r="S2691" s="31"/>
      <c r="T2691" s="31"/>
      <c r="U2691" s="31"/>
      <c r="V2691" s="31"/>
    </row>
    <row r="2692" spans="6:22" x14ac:dyDescent="0.25">
      <c r="F2692" s="31"/>
      <c r="G2692" s="31"/>
      <c r="H2692" s="31"/>
      <c r="I2692" s="31"/>
      <c r="J2692" s="31"/>
      <c r="K2692" s="31"/>
      <c r="L2692" s="31"/>
      <c r="M2692" s="31"/>
      <c r="N2692" s="31"/>
      <c r="O2692" s="31"/>
      <c r="P2692" s="31"/>
      <c r="Q2692" s="31"/>
      <c r="R2692" s="31"/>
      <c r="S2692" s="31"/>
      <c r="T2692" s="31"/>
      <c r="U2692" s="31"/>
      <c r="V2692" s="31"/>
    </row>
    <row r="2693" spans="6:22" x14ac:dyDescent="0.25">
      <c r="F2693" s="31"/>
      <c r="G2693" s="31"/>
      <c r="H2693" s="31"/>
      <c r="I2693" s="31"/>
      <c r="J2693" s="31"/>
      <c r="K2693" s="31"/>
      <c r="L2693" s="31"/>
      <c r="M2693" s="31"/>
      <c r="N2693" s="31"/>
      <c r="O2693" s="31"/>
      <c r="P2693" s="31"/>
      <c r="Q2693" s="31"/>
      <c r="R2693" s="31"/>
      <c r="S2693" s="31"/>
      <c r="T2693" s="31"/>
      <c r="U2693" s="31"/>
      <c r="V2693" s="31"/>
    </row>
    <row r="2694" spans="6:22" x14ac:dyDescent="0.25">
      <c r="F2694" s="31"/>
      <c r="G2694" s="31"/>
      <c r="H2694" s="31"/>
      <c r="I2694" s="31"/>
      <c r="J2694" s="31"/>
      <c r="K2694" s="31"/>
      <c r="L2694" s="31"/>
      <c r="M2694" s="31"/>
      <c r="N2694" s="31"/>
      <c r="O2694" s="31"/>
      <c r="P2694" s="31"/>
      <c r="Q2694" s="31"/>
      <c r="R2694" s="31"/>
      <c r="S2694" s="31"/>
      <c r="T2694" s="31"/>
      <c r="U2694" s="31"/>
      <c r="V2694" s="31"/>
    </row>
    <row r="2695" spans="6:22" x14ac:dyDescent="0.25">
      <c r="F2695" s="31"/>
      <c r="G2695" s="31"/>
      <c r="H2695" s="31"/>
      <c r="I2695" s="31"/>
      <c r="J2695" s="31"/>
      <c r="K2695" s="31"/>
      <c r="L2695" s="31"/>
      <c r="M2695" s="31"/>
      <c r="N2695" s="31"/>
      <c r="O2695" s="31"/>
      <c r="P2695" s="31"/>
      <c r="Q2695" s="31"/>
      <c r="R2695" s="31"/>
      <c r="S2695" s="31"/>
      <c r="T2695" s="31"/>
      <c r="U2695" s="31"/>
      <c r="V2695" s="31"/>
    </row>
    <row r="2696" spans="6:22" x14ac:dyDescent="0.25">
      <c r="F2696" s="31"/>
      <c r="G2696" s="31"/>
      <c r="H2696" s="31"/>
      <c r="I2696" s="31"/>
      <c r="J2696" s="31"/>
      <c r="K2696" s="31"/>
      <c r="L2696" s="31"/>
      <c r="M2696" s="31"/>
      <c r="N2696" s="31"/>
      <c r="O2696" s="31"/>
      <c r="P2696" s="31"/>
      <c r="Q2696" s="31"/>
      <c r="R2696" s="31"/>
      <c r="S2696" s="31"/>
      <c r="T2696" s="31"/>
      <c r="U2696" s="31"/>
      <c r="V2696" s="31"/>
    </row>
    <row r="2697" spans="6:22" x14ac:dyDescent="0.25">
      <c r="F2697" s="31"/>
      <c r="G2697" s="31"/>
      <c r="H2697" s="31"/>
      <c r="I2697" s="31"/>
      <c r="J2697" s="31"/>
      <c r="K2697" s="31"/>
      <c r="L2697" s="31"/>
      <c r="M2697" s="31"/>
      <c r="N2697" s="31"/>
      <c r="O2697" s="31"/>
      <c r="P2697" s="31"/>
      <c r="Q2697" s="31"/>
      <c r="R2697" s="31"/>
      <c r="S2697" s="31"/>
      <c r="T2697" s="31"/>
      <c r="U2697" s="31"/>
      <c r="V2697" s="31"/>
    </row>
    <row r="2698" spans="6:22" x14ac:dyDescent="0.25">
      <c r="F2698" s="31"/>
      <c r="G2698" s="31"/>
      <c r="H2698" s="31"/>
      <c r="I2698" s="31"/>
      <c r="J2698" s="31"/>
      <c r="K2698" s="31"/>
      <c r="L2698" s="31"/>
      <c r="M2698" s="31"/>
      <c r="N2698" s="31"/>
      <c r="O2698" s="31"/>
      <c r="P2698" s="31"/>
      <c r="Q2698" s="31"/>
      <c r="R2698" s="31"/>
      <c r="S2698" s="31"/>
      <c r="T2698" s="31"/>
      <c r="U2698" s="31"/>
      <c r="V2698" s="31"/>
    </row>
    <row r="2699" spans="6:22" x14ac:dyDescent="0.25">
      <c r="F2699" s="31"/>
      <c r="G2699" s="31"/>
      <c r="H2699" s="31"/>
      <c r="I2699" s="31"/>
      <c r="J2699" s="31"/>
      <c r="K2699" s="31"/>
      <c r="L2699" s="31"/>
      <c r="M2699" s="31"/>
      <c r="N2699" s="31"/>
      <c r="O2699" s="31"/>
      <c r="P2699" s="31"/>
      <c r="Q2699" s="31"/>
      <c r="R2699" s="31"/>
      <c r="S2699" s="31"/>
      <c r="T2699" s="31"/>
      <c r="U2699" s="31"/>
      <c r="V2699" s="31"/>
    </row>
    <row r="2700" spans="6:22" x14ac:dyDescent="0.25">
      <c r="F2700" s="31"/>
      <c r="G2700" s="31"/>
      <c r="H2700" s="31"/>
      <c r="I2700" s="31"/>
      <c r="J2700" s="31"/>
      <c r="K2700" s="31"/>
      <c r="L2700" s="31"/>
      <c r="M2700" s="31"/>
      <c r="N2700" s="31"/>
      <c r="O2700" s="31"/>
      <c r="P2700" s="31"/>
      <c r="Q2700" s="31"/>
      <c r="R2700" s="31"/>
      <c r="S2700" s="31"/>
      <c r="T2700" s="31"/>
      <c r="U2700" s="31"/>
      <c r="V2700" s="31"/>
    </row>
    <row r="2701" spans="6:22" x14ac:dyDescent="0.25">
      <c r="F2701" s="31"/>
      <c r="G2701" s="31"/>
      <c r="H2701" s="31"/>
      <c r="I2701" s="31"/>
      <c r="J2701" s="31"/>
      <c r="K2701" s="31"/>
      <c r="L2701" s="31"/>
      <c r="M2701" s="31"/>
      <c r="N2701" s="31"/>
      <c r="O2701" s="31"/>
      <c r="P2701" s="31"/>
      <c r="Q2701" s="31"/>
      <c r="R2701" s="31"/>
      <c r="S2701" s="31"/>
      <c r="T2701" s="31"/>
      <c r="U2701" s="31"/>
      <c r="V2701" s="31"/>
    </row>
    <row r="2702" spans="6:22" x14ac:dyDescent="0.25">
      <c r="F2702" s="31"/>
      <c r="G2702" s="31"/>
      <c r="H2702" s="31"/>
      <c r="I2702" s="31"/>
      <c r="J2702" s="31"/>
      <c r="K2702" s="31"/>
      <c r="L2702" s="31"/>
      <c r="M2702" s="31"/>
      <c r="N2702" s="31"/>
      <c r="O2702" s="31"/>
      <c r="P2702" s="31"/>
      <c r="Q2702" s="31"/>
      <c r="R2702" s="31"/>
      <c r="S2702" s="31"/>
      <c r="T2702" s="31"/>
      <c r="U2702" s="31"/>
      <c r="V2702" s="31"/>
    </row>
    <row r="2703" spans="6:22" x14ac:dyDescent="0.25">
      <c r="F2703" s="31"/>
      <c r="G2703" s="31"/>
      <c r="H2703" s="31"/>
      <c r="I2703" s="31"/>
      <c r="J2703" s="31"/>
      <c r="K2703" s="31"/>
      <c r="L2703" s="31"/>
      <c r="M2703" s="31"/>
      <c r="N2703" s="31"/>
      <c r="O2703" s="31"/>
      <c r="P2703" s="31"/>
      <c r="Q2703" s="31"/>
      <c r="R2703" s="31"/>
      <c r="S2703" s="31"/>
      <c r="T2703" s="31"/>
      <c r="U2703" s="31"/>
      <c r="V2703" s="31"/>
    </row>
    <row r="2704" spans="6:22" x14ac:dyDescent="0.25">
      <c r="F2704" s="31"/>
      <c r="G2704" s="31"/>
      <c r="H2704" s="31"/>
      <c r="I2704" s="31"/>
      <c r="J2704" s="31"/>
      <c r="K2704" s="31"/>
      <c r="L2704" s="31"/>
      <c r="M2704" s="31"/>
      <c r="N2704" s="31"/>
      <c r="O2704" s="31"/>
      <c r="P2704" s="31"/>
      <c r="Q2704" s="31"/>
      <c r="R2704" s="31"/>
      <c r="S2704" s="31"/>
      <c r="T2704" s="31"/>
      <c r="U2704" s="31"/>
      <c r="V2704" s="31"/>
    </row>
    <row r="2705" spans="6:22" x14ac:dyDescent="0.25">
      <c r="F2705" s="31"/>
      <c r="G2705" s="31"/>
      <c r="H2705" s="31"/>
      <c r="I2705" s="31"/>
      <c r="J2705" s="31"/>
      <c r="K2705" s="31"/>
      <c r="L2705" s="31"/>
      <c r="M2705" s="31"/>
      <c r="N2705" s="31"/>
      <c r="O2705" s="31"/>
      <c r="P2705" s="31"/>
      <c r="Q2705" s="31"/>
      <c r="R2705" s="31"/>
      <c r="S2705" s="31"/>
      <c r="T2705" s="31"/>
      <c r="U2705" s="31"/>
      <c r="V2705" s="31"/>
    </row>
    <row r="2706" spans="6:22" x14ac:dyDescent="0.25">
      <c r="F2706" s="31"/>
      <c r="G2706" s="31"/>
      <c r="H2706" s="31"/>
      <c r="I2706" s="31"/>
      <c r="J2706" s="31"/>
      <c r="K2706" s="31"/>
      <c r="L2706" s="31"/>
      <c r="M2706" s="31"/>
      <c r="N2706" s="31"/>
      <c r="O2706" s="31"/>
      <c r="P2706" s="31"/>
      <c r="Q2706" s="31"/>
      <c r="R2706" s="31"/>
      <c r="S2706" s="31"/>
      <c r="T2706" s="31"/>
      <c r="U2706" s="31"/>
      <c r="V2706" s="31"/>
    </row>
    <row r="2707" spans="6:22" x14ac:dyDescent="0.25">
      <c r="F2707" s="31"/>
      <c r="G2707" s="31"/>
      <c r="H2707" s="31"/>
      <c r="I2707" s="31"/>
      <c r="J2707" s="31"/>
      <c r="K2707" s="31"/>
      <c r="L2707" s="31"/>
      <c r="M2707" s="31"/>
      <c r="N2707" s="31"/>
      <c r="O2707" s="31"/>
      <c r="P2707" s="31"/>
      <c r="Q2707" s="31"/>
      <c r="R2707" s="31"/>
      <c r="S2707" s="31"/>
      <c r="T2707" s="31"/>
      <c r="U2707" s="31"/>
      <c r="V2707" s="31"/>
    </row>
    <row r="2708" spans="6:22" x14ac:dyDescent="0.25">
      <c r="F2708" s="31"/>
      <c r="G2708" s="31"/>
      <c r="H2708" s="31"/>
      <c r="I2708" s="31"/>
      <c r="J2708" s="31"/>
      <c r="K2708" s="31"/>
      <c r="L2708" s="31"/>
      <c r="M2708" s="31"/>
      <c r="N2708" s="31"/>
      <c r="O2708" s="31"/>
      <c r="P2708" s="31"/>
      <c r="Q2708" s="31"/>
      <c r="R2708" s="31"/>
      <c r="S2708" s="31"/>
      <c r="T2708" s="31"/>
      <c r="U2708" s="31"/>
      <c r="V2708" s="31"/>
    </row>
    <row r="2709" spans="6:22" x14ac:dyDescent="0.25">
      <c r="F2709" s="31"/>
      <c r="G2709" s="31"/>
      <c r="H2709" s="31"/>
      <c r="I2709" s="31"/>
      <c r="J2709" s="31"/>
      <c r="K2709" s="31"/>
      <c r="L2709" s="31"/>
      <c r="M2709" s="31"/>
      <c r="N2709" s="31"/>
      <c r="O2709" s="31"/>
      <c r="P2709" s="31"/>
      <c r="Q2709" s="31"/>
      <c r="R2709" s="31"/>
      <c r="S2709" s="31"/>
      <c r="T2709" s="31"/>
      <c r="U2709" s="31"/>
      <c r="V2709" s="31"/>
    </row>
    <row r="2710" spans="6:22" x14ac:dyDescent="0.25">
      <c r="F2710" s="31"/>
      <c r="G2710" s="31"/>
      <c r="H2710" s="31"/>
      <c r="I2710" s="31"/>
      <c r="J2710" s="31"/>
      <c r="K2710" s="31"/>
      <c r="L2710" s="31"/>
      <c r="M2710" s="31"/>
      <c r="N2710" s="31"/>
      <c r="O2710" s="31"/>
      <c r="P2710" s="31"/>
      <c r="Q2710" s="31"/>
      <c r="R2710" s="31"/>
      <c r="S2710" s="31"/>
      <c r="T2710" s="31"/>
      <c r="U2710" s="31"/>
      <c r="V2710" s="31"/>
    </row>
    <row r="2711" spans="6:22" x14ac:dyDescent="0.25">
      <c r="F2711" s="31"/>
      <c r="G2711" s="31"/>
      <c r="H2711" s="31"/>
      <c r="I2711" s="31"/>
      <c r="J2711" s="31"/>
      <c r="K2711" s="31"/>
      <c r="L2711" s="31"/>
      <c r="M2711" s="31"/>
      <c r="N2711" s="31"/>
      <c r="O2711" s="31"/>
      <c r="P2711" s="31"/>
      <c r="Q2711" s="31"/>
      <c r="R2711" s="31"/>
      <c r="S2711" s="31"/>
      <c r="T2711" s="31"/>
      <c r="U2711" s="31"/>
      <c r="V2711" s="31"/>
    </row>
    <row r="2712" spans="6:22" x14ac:dyDescent="0.25">
      <c r="F2712" s="31"/>
      <c r="G2712" s="31"/>
      <c r="H2712" s="31"/>
      <c r="I2712" s="31"/>
      <c r="J2712" s="31"/>
      <c r="K2712" s="31"/>
      <c r="L2712" s="31"/>
      <c r="M2712" s="31"/>
      <c r="N2712" s="31"/>
      <c r="O2712" s="31"/>
      <c r="P2712" s="31"/>
      <c r="Q2712" s="31"/>
      <c r="R2712" s="31"/>
      <c r="S2712" s="31"/>
      <c r="T2712" s="31"/>
      <c r="U2712" s="31"/>
      <c r="V2712" s="31"/>
    </row>
    <row r="2713" spans="6:22" x14ac:dyDescent="0.25">
      <c r="F2713" s="31"/>
      <c r="G2713" s="31"/>
      <c r="H2713" s="31"/>
      <c r="I2713" s="31"/>
      <c r="J2713" s="31"/>
      <c r="K2713" s="31"/>
      <c r="L2713" s="31"/>
      <c r="M2713" s="31"/>
      <c r="N2713" s="31"/>
      <c r="O2713" s="31"/>
      <c r="P2713" s="31"/>
      <c r="Q2713" s="31"/>
      <c r="R2713" s="31"/>
      <c r="S2713" s="31"/>
      <c r="T2713" s="31"/>
      <c r="U2713" s="31"/>
      <c r="V2713" s="31"/>
    </row>
    <row r="2714" spans="6:22" x14ac:dyDescent="0.25">
      <c r="F2714" s="31"/>
      <c r="G2714" s="31"/>
      <c r="H2714" s="31"/>
      <c r="I2714" s="31"/>
      <c r="J2714" s="31"/>
      <c r="K2714" s="31"/>
      <c r="L2714" s="31"/>
      <c r="M2714" s="31"/>
      <c r="N2714" s="31"/>
      <c r="O2714" s="31"/>
      <c r="P2714" s="31"/>
      <c r="Q2714" s="31"/>
      <c r="R2714" s="31"/>
      <c r="S2714" s="31"/>
      <c r="T2714" s="31"/>
      <c r="U2714" s="31"/>
      <c r="V2714" s="31"/>
    </row>
    <row r="2715" spans="6:22" x14ac:dyDescent="0.25">
      <c r="F2715" s="31"/>
      <c r="G2715" s="31"/>
      <c r="H2715" s="31"/>
      <c r="I2715" s="31"/>
      <c r="J2715" s="31"/>
      <c r="K2715" s="31"/>
      <c r="L2715" s="31"/>
      <c r="M2715" s="31"/>
      <c r="N2715" s="31"/>
      <c r="O2715" s="31"/>
      <c r="P2715" s="31"/>
      <c r="Q2715" s="31"/>
      <c r="R2715" s="31"/>
      <c r="S2715" s="31"/>
      <c r="T2715" s="31"/>
      <c r="U2715" s="31"/>
      <c r="V2715" s="31"/>
    </row>
    <row r="2716" spans="6:22" x14ac:dyDescent="0.25">
      <c r="F2716" s="31"/>
      <c r="G2716" s="31"/>
      <c r="H2716" s="31"/>
      <c r="I2716" s="31"/>
      <c r="J2716" s="31"/>
      <c r="K2716" s="31"/>
      <c r="L2716" s="31"/>
      <c r="M2716" s="31"/>
      <c r="N2716" s="31"/>
      <c r="O2716" s="31"/>
      <c r="P2716" s="31"/>
      <c r="Q2716" s="31"/>
      <c r="R2716" s="31"/>
      <c r="S2716" s="31"/>
      <c r="T2716" s="31"/>
      <c r="U2716" s="31"/>
      <c r="V2716" s="31"/>
    </row>
    <row r="2717" spans="6:22" x14ac:dyDescent="0.25">
      <c r="F2717" s="31"/>
      <c r="G2717" s="31"/>
      <c r="H2717" s="31"/>
      <c r="I2717" s="31"/>
      <c r="J2717" s="31"/>
      <c r="K2717" s="31"/>
      <c r="L2717" s="31"/>
      <c r="M2717" s="31"/>
      <c r="N2717" s="31"/>
      <c r="O2717" s="31"/>
      <c r="P2717" s="31"/>
      <c r="Q2717" s="31"/>
      <c r="R2717" s="31"/>
      <c r="S2717" s="31"/>
      <c r="T2717" s="31"/>
      <c r="U2717" s="31"/>
      <c r="V2717" s="31"/>
    </row>
    <row r="2718" spans="6:22" x14ac:dyDescent="0.25">
      <c r="F2718" s="31"/>
      <c r="G2718" s="31"/>
      <c r="H2718" s="31"/>
      <c r="I2718" s="31"/>
      <c r="J2718" s="31"/>
      <c r="K2718" s="31"/>
      <c r="L2718" s="31"/>
      <c r="M2718" s="31"/>
      <c r="N2718" s="31"/>
      <c r="O2718" s="31"/>
      <c r="P2718" s="31"/>
      <c r="Q2718" s="31"/>
      <c r="R2718" s="31"/>
      <c r="S2718" s="31"/>
      <c r="T2718" s="31"/>
      <c r="U2718" s="31"/>
      <c r="V2718" s="31"/>
    </row>
    <row r="2719" spans="6:22" x14ac:dyDescent="0.25">
      <c r="F2719" s="31"/>
      <c r="G2719" s="31"/>
      <c r="H2719" s="31"/>
      <c r="I2719" s="31"/>
      <c r="J2719" s="31"/>
      <c r="K2719" s="31"/>
      <c r="L2719" s="31"/>
      <c r="M2719" s="31"/>
      <c r="N2719" s="31"/>
      <c r="O2719" s="31"/>
      <c r="P2719" s="31"/>
      <c r="Q2719" s="31"/>
      <c r="R2719" s="31"/>
      <c r="S2719" s="31"/>
      <c r="T2719" s="31"/>
      <c r="U2719" s="31"/>
      <c r="V2719" s="31"/>
    </row>
    <row r="2720" spans="6:22" x14ac:dyDescent="0.25">
      <c r="F2720" s="31"/>
      <c r="G2720" s="31"/>
      <c r="H2720" s="31"/>
      <c r="I2720" s="31"/>
      <c r="J2720" s="31"/>
      <c r="K2720" s="31"/>
      <c r="L2720" s="31"/>
      <c r="M2720" s="31"/>
      <c r="N2720" s="31"/>
      <c r="O2720" s="31"/>
      <c r="P2720" s="31"/>
      <c r="Q2720" s="31"/>
      <c r="R2720" s="31"/>
      <c r="S2720" s="31"/>
      <c r="T2720" s="31"/>
      <c r="U2720" s="31"/>
      <c r="V2720" s="31"/>
    </row>
    <row r="2721" spans="6:22" x14ac:dyDescent="0.25">
      <c r="F2721" s="31"/>
      <c r="G2721" s="31"/>
      <c r="H2721" s="31"/>
      <c r="I2721" s="31"/>
      <c r="J2721" s="31"/>
      <c r="K2721" s="31"/>
      <c r="L2721" s="31"/>
      <c r="M2721" s="31"/>
      <c r="N2721" s="31"/>
      <c r="O2721" s="31"/>
      <c r="P2721" s="31"/>
      <c r="Q2721" s="31"/>
      <c r="R2721" s="31"/>
      <c r="S2721" s="31"/>
      <c r="T2721" s="31"/>
      <c r="U2721" s="31"/>
      <c r="V2721" s="31"/>
    </row>
    <row r="2722" spans="6:22" x14ac:dyDescent="0.25">
      <c r="F2722" s="31"/>
      <c r="G2722" s="31"/>
      <c r="H2722" s="31"/>
      <c r="I2722" s="31"/>
      <c r="J2722" s="31"/>
      <c r="K2722" s="31"/>
      <c r="L2722" s="31"/>
      <c r="M2722" s="31"/>
      <c r="N2722" s="31"/>
      <c r="O2722" s="31"/>
      <c r="P2722" s="31"/>
      <c r="Q2722" s="31"/>
      <c r="R2722" s="31"/>
      <c r="S2722" s="31"/>
      <c r="T2722" s="31"/>
      <c r="U2722" s="31"/>
      <c r="V2722" s="31"/>
    </row>
    <row r="2723" spans="6:22" x14ac:dyDescent="0.25">
      <c r="F2723" s="31"/>
      <c r="G2723" s="31"/>
      <c r="H2723" s="31"/>
      <c r="I2723" s="31"/>
      <c r="J2723" s="31"/>
      <c r="K2723" s="31"/>
      <c r="L2723" s="31"/>
      <c r="M2723" s="31"/>
      <c r="N2723" s="31"/>
      <c r="O2723" s="31"/>
      <c r="P2723" s="31"/>
      <c r="Q2723" s="31"/>
      <c r="R2723" s="31"/>
      <c r="S2723" s="31"/>
      <c r="T2723" s="31"/>
      <c r="U2723" s="31"/>
      <c r="V2723" s="31"/>
    </row>
    <row r="2724" spans="6:22" x14ac:dyDescent="0.25">
      <c r="F2724" s="31"/>
      <c r="G2724" s="31"/>
      <c r="H2724" s="31"/>
      <c r="I2724" s="31"/>
      <c r="J2724" s="31"/>
      <c r="K2724" s="31"/>
      <c r="L2724" s="31"/>
      <c r="M2724" s="31"/>
      <c r="N2724" s="31"/>
      <c r="O2724" s="31"/>
      <c r="P2724" s="31"/>
      <c r="Q2724" s="31"/>
      <c r="R2724" s="31"/>
      <c r="S2724" s="31"/>
      <c r="T2724" s="31"/>
      <c r="U2724" s="31"/>
      <c r="V2724" s="31"/>
    </row>
    <row r="2725" spans="6:22" x14ac:dyDescent="0.25">
      <c r="F2725" s="31"/>
      <c r="G2725" s="31"/>
      <c r="H2725" s="31"/>
      <c r="I2725" s="31"/>
      <c r="J2725" s="31"/>
      <c r="K2725" s="31"/>
      <c r="L2725" s="31"/>
      <c r="M2725" s="31"/>
      <c r="N2725" s="31"/>
      <c r="O2725" s="31"/>
      <c r="P2725" s="31"/>
      <c r="Q2725" s="31"/>
      <c r="R2725" s="31"/>
      <c r="S2725" s="31"/>
      <c r="T2725" s="31"/>
      <c r="U2725" s="31"/>
      <c r="V2725" s="31"/>
    </row>
    <row r="2726" spans="6:22" x14ac:dyDescent="0.25">
      <c r="F2726" s="31"/>
      <c r="G2726" s="31"/>
      <c r="H2726" s="31"/>
      <c r="I2726" s="31"/>
      <c r="J2726" s="31"/>
      <c r="K2726" s="31"/>
      <c r="L2726" s="31"/>
      <c r="M2726" s="31"/>
      <c r="N2726" s="31"/>
      <c r="O2726" s="31"/>
      <c r="P2726" s="31"/>
      <c r="Q2726" s="31"/>
      <c r="R2726" s="31"/>
      <c r="S2726" s="31"/>
      <c r="T2726" s="31"/>
      <c r="U2726" s="31"/>
      <c r="V2726" s="31"/>
    </row>
    <row r="2727" spans="6:22" x14ac:dyDescent="0.25">
      <c r="F2727" s="31"/>
      <c r="G2727" s="31"/>
      <c r="H2727" s="31"/>
      <c r="I2727" s="31"/>
      <c r="J2727" s="31"/>
      <c r="K2727" s="31"/>
      <c r="L2727" s="31"/>
      <c r="M2727" s="31"/>
      <c r="N2727" s="31"/>
      <c r="O2727" s="31"/>
      <c r="P2727" s="31"/>
      <c r="Q2727" s="31"/>
      <c r="R2727" s="31"/>
      <c r="S2727" s="31"/>
      <c r="T2727" s="31"/>
      <c r="U2727" s="31"/>
      <c r="V2727" s="31"/>
    </row>
    <row r="2728" spans="6:22" x14ac:dyDescent="0.25">
      <c r="F2728" s="31"/>
      <c r="G2728" s="31"/>
      <c r="H2728" s="31"/>
      <c r="I2728" s="31"/>
      <c r="J2728" s="31"/>
      <c r="K2728" s="31"/>
      <c r="L2728" s="31"/>
      <c r="M2728" s="31"/>
      <c r="N2728" s="31"/>
      <c r="O2728" s="31"/>
      <c r="P2728" s="31"/>
      <c r="Q2728" s="31"/>
      <c r="R2728" s="31"/>
      <c r="S2728" s="31"/>
      <c r="T2728" s="31"/>
      <c r="U2728" s="31"/>
      <c r="V2728" s="31"/>
    </row>
    <row r="2729" spans="6:22" x14ac:dyDescent="0.25">
      <c r="F2729" s="31"/>
      <c r="G2729" s="31"/>
      <c r="H2729" s="31"/>
      <c r="I2729" s="31"/>
      <c r="J2729" s="31"/>
      <c r="K2729" s="31"/>
      <c r="L2729" s="31"/>
      <c r="M2729" s="31"/>
      <c r="N2729" s="31"/>
      <c r="O2729" s="31"/>
      <c r="P2729" s="31"/>
      <c r="Q2729" s="31"/>
      <c r="R2729" s="31"/>
      <c r="S2729" s="31"/>
      <c r="T2729" s="31"/>
      <c r="U2729" s="31"/>
      <c r="V2729" s="31"/>
    </row>
    <row r="2730" spans="6:22" x14ac:dyDescent="0.25">
      <c r="F2730" s="31"/>
      <c r="G2730" s="31"/>
      <c r="H2730" s="31"/>
      <c r="I2730" s="31"/>
      <c r="J2730" s="31"/>
      <c r="K2730" s="31"/>
      <c r="L2730" s="31"/>
      <c r="M2730" s="31"/>
      <c r="N2730" s="31"/>
      <c r="O2730" s="31"/>
      <c r="P2730" s="31"/>
      <c r="Q2730" s="31"/>
      <c r="R2730" s="31"/>
      <c r="S2730" s="31"/>
      <c r="T2730" s="31"/>
      <c r="U2730" s="31"/>
      <c r="V2730" s="31"/>
    </row>
    <row r="2731" spans="6:22" x14ac:dyDescent="0.25">
      <c r="F2731" s="31"/>
      <c r="G2731" s="31"/>
      <c r="H2731" s="31"/>
      <c r="I2731" s="31"/>
      <c r="J2731" s="31"/>
      <c r="K2731" s="31"/>
      <c r="L2731" s="31"/>
      <c r="M2731" s="31"/>
      <c r="N2731" s="31"/>
      <c r="O2731" s="31"/>
      <c r="P2731" s="31"/>
      <c r="Q2731" s="31"/>
      <c r="R2731" s="31"/>
      <c r="S2731" s="31"/>
      <c r="T2731" s="31"/>
      <c r="U2731" s="31"/>
      <c r="V2731" s="31"/>
    </row>
    <row r="2732" spans="6:22" x14ac:dyDescent="0.25">
      <c r="F2732" s="31"/>
      <c r="G2732" s="31"/>
      <c r="H2732" s="31"/>
      <c r="I2732" s="31"/>
      <c r="J2732" s="31"/>
      <c r="K2732" s="31"/>
      <c r="L2732" s="31"/>
      <c r="M2732" s="31"/>
      <c r="N2732" s="31"/>
      <c r="O2732" s="31"/>
      <c r="P2732" s="31"/>
      <c r="Q2732" s="31"/>
      <c r="R2732" s="31"/>
      <c r="S2732" s="31"/>
      <c r="T2732" s="31"/>
      <c r="U2732" s="31"/>
      <c r="V2732" s="31"/>
    </row>
    <row r="2733" spans="6:22" x14ac:dyDescent="0.25">
      <c r="F2733" s="31"/>
      <c r="G2733" s="31"/>
      <c r="H2733" s="31"/>
      <c r="I2733" s="31"/>
      <c r="J2733" s="31"/>
      <c r="K2733" s="31"/>
      <c r="L2733" s="31"/>
      <c r="M2733" s="31"/>
      <c r="N2733" s="31"/>
      <c r="O2733" s="31"/>
      <c r="P2733" s="31"/>
      <c r="Q2733" s="31"/>
      <c r="R2733" s="31"/>
      <c r="S2733" s="31"/>
      <c r="T2733" s="31"/>
      <c r="U2733" s="31"/>
      <c r="V2733" s="31"/>
    </row>
    <row r="2734" spans="6:22" x14ac:dyDescent="0.25">
      <c r="F2734" s="31"/>
      <c r="G2734" s="31"/>
      <c r="H2734" s="31"/>
      <c r="I2734" s="31"/>
      <c r="J2734" s="31"/>
      <c r="K2734" s="31"/>
      <c r="L2734" s="31"/>
      <c r="M2734" s="31"/>
      <c r="N2734" s="31"/>
      <c r="O2734" s="31"/>
      <c r="P2734" s="31"/>
      <c r="Q2734" s="31"/>
      <c r="R2734" s="31"/>
      <c r="S2734" s="31"/>
      <c r="T2734" s="31"/>
      <c r="U2734" s="31"/>
      <c r="V2734" s="31"/>
    </row>
    <row r="2735" spans="6:22" x14ac:dyDescent="0.25">
      <c r="F2735" s="31"/>
      <c r="G2735" s="31"/>
      <c r="H2735" s="31"/>
      <c r="I2735" s="31"/>
      <c r="J2735" s="31"/>
      <c r="K2735" s="31"/>
      <c r="L2735" s="31"/>
      <c r="M2735" s="31"/>
      <c r="N2735" s="31"/>
      <c r="O2735" s="31"/>
      <c r="P2735" s="31"/>
      <c r="Q2735" s="31"/>
      <c r="R2735" s="31"/>
      <c r="S2735" s="31"/>
      <c r="T2735" s="31"/>
      <c r="U2735" s="31"/>
      <c r="V2735" s="31"/>
    </row>
    <row r="2736" spans="6:22" x14ac:dyDescent="0.25">
      <c r="F2736" s="31"/>
      <c r="G2736" s="31"/>
      <c r="H2736" s="31"/>
      <c r="I2736" s="31"/>
      <c r="J2736" s="31"/>
      <c r="K2736" s="31"/>
      <c r="L2736" s="31"/>
      <c r="M2736" s="31"/>
      <c r="N2736" s="31"/>
      <c r="O2736" s="31"/>
      <c r="P2736" s="31"/>
      <c r="Q2736" s="31"/>
      <c r="R2736" s="31"/>
      <c r="S2736" s="31"/>
      <c r="T2736" s="31"/>
      <c r="U2736" s="31"/>
      <c r="V2736" s="31"/>
    </row>
    <row r="2737" spans="6:22" x14ac:dyDescent="0.25">
      <c r="F2737" s="31"/>
      <c r="G2737" s="31"/>
      <c r="H2737" s="31"/>
      <c r="I2737" s="31"/>
      <c r="J2737" s="31"/>
      <c r="K2737" s="31"/>
      <c r="L2737" s="31"/>
      <c r="M2737" s="31"/>
      <c r="N2737" s="31"/>
      <c r="O2737" s="31"/>
      <c r="P2737" s="31"/>
      <c r="Q2737" s="31"/>
      <c r="R2737" s="31"/>
      <c r="S2737" s="31"/>
      <c r="T2737" s="31"/>
      <c r="U2737" s="31"/>
      <c r="V2737" s="31"/>
    </row>
    <row r="2738" spans="6:22" x14ac:dyDescent="0.25">
      <c r="F2738" s="31"/>
      <c r="G2738" s="31"/>
      <c r="H2738" s="31"/>
      <c r="I2738" s="31"/>
      <c r="J2738" s="31"/>
      <c r="K2738" s="31"/>
      <c r="L2738" s="31"/>
      <c r="M2738" s="31"/>
      <c r="N2738" s="31"/>
      <c r="O2738" s="31"/>
      <c r="P2738" s="31"/>
      <c r="Q2738" s="31"/>
      <c r="R2738" s="31"/>
      <c r="S2738" s="31"/>
      <c r="T2738" s="31"/>
      <c r="U2738" s="31"/>
      <c r="V2738" s="31"/>
    </row>
    <row r="2739" spans="6:22" x14ac:dyDescent="0.25">
      <c r="F2739" s="31"/>
      <c r="G2739" s="31"/>
      <c r="H2739" s="31"/>
      <c r="I2739" s="31"/>
      <c r="J2739" s="31"/>
      <c r="K2739" s="31"/>
      <c r="L2739" s="31"/>
      <c r="M2739" s="31"/>
      <c r="N2739" s="31"/>
      <c r="O2739" s="31"/>
      <c r="P2739" s="31"/>
      <c r="Q2739" s="31"/>
      <c r="R2739" s="31"/>
      <c r="S2739" s="31"/>
      <c r="T2739" s="31"/>
      <c r="U2739" s="31"/>
      <c r="V2739" s="31"/>
    </row>
    <row r="2740" spans="6:22" x14ac:dyDescent="0.25">
      <c r="F2740" s="31"/>
      <c r="G2740" s="31"/>
      <c r="H2740" s="31"/>
      <c r="I2740" s="31"/>
      <c r="J2740" s="31"/>
      <c r="K2740" s="31"/>
      <c r="L2740" s="31"/>
      <c r="M2740" s="31"/>
      <c r="N2740" s="31"/>
      <c r="O2740" s="31"/>
      <c r="P2740" s="31"/>
      <c r="Q2740" s="31"/>
      <c r="R2740" s="31"/>
      <c r="S2740" s="31"/>
      <c r="T2740" s="31"/>
      <c r="U2740" s="31"/>
      <c r="V2740" s="31"/>
    </row>
    <row r="2741" spans="6:22" x14ac:dyDescent="0.25">
      <c r="F2741" s="31"/>
      <c r="G2741" s="31"/>
      <c r="H2741" s="31"/>
      <c r="I2741" s="31"/>
      <c r="J2741" s="31"/>
      <c r="K2741" s="31"/>
      <c r="L2741" s="31"/>
      <c r="M2741" s="31"/>
      <c r="N2741" s="31"/>
      <c r="O2741" s="31"/>
      <c r="P2741" s="31"/>
      <c r="Q2741" s="31"/>
      <c r="R2741" s="31"/>
      <c r="S2741" s="31"/>
      <c r="T2741" s="31"/>
      <c r="U2741" s="31"/>
      <c r="V2741" s="31"/>
    </row>
    <row r="2742" spans="6:22" x14ac:dyDescent="0.25">
      <c r="F2742" s="31"/>
      <c r="G2742" s="31"/>
      <c r="H2742" s="31"/>
      <c r="I2742" s="31"/>
      <c r="J2742" s="31"/>
      <c r="K2742" s="31"/>
      <c r="L2742" s="31"/>
      <c r="M2742" s="31"/>
      <c r="N2742" s="31"/>
      <c r="O2742" s="31"/>
      <c r="P2742" s="31"/>
      <c r="Q2742" s="31"/>
      <c r="R2742" s="31"/>
      <c r="S2742" s="31"/>
      <c r="T2742" s="31"/>
      <c r="U2742" s="31"/>
      <c r="V2742" s="31"/>
    </row>
    <row r="2743" spans="6:22" x14ac:dyDescent="0.25">
      <c r="F2743" s="31"/>
      <c r="G2743" s="31"/>
      <c r="H2743" s="31"/>
      <c r="I2743" s="31"/>
      <c r="J2743" s="31"/>
      <c r="K2743" s="31"/>
      <c r="L2743" s="31"/>
      <c r="M2743" s="31"/>
      <c r="N2743" s="31"/>
      <c r="O2743" s="31"/>
      <c r="P2743" s="31"/>
      <c r="Q2743" s="31"/>
      <c r="R2743" s="31"/>
      <c r="S2743" s="31"/>
      <c r="T2743" s="31"/>
      <c r="U2743" s="31"/>
      <c r="V2743" s="31"/>
    </row>
    <row r="2744" spans="6:22" x14ac:dyDescent="0.25">
      <c r="F2744" s="31"/>
      <c r="G2744" s="31"/>
      <c r="H2744" s="31"/>
      <c r="I2744" s="31"/>
      <c r="J2744" s="31"/>
      <c r="K2744" s="31"/>
      <c r="L2744" s="31"/>
      <c r="M2744" s="31"/>
      <c r="N2744" s="31"/>
      <c r="O2744" s="31"/>
      <c r="P2744" s="31"/>
      <c r="Q2744" s="31"/>
      <c r="R2744" s="31"/>
      <c r="S2744" s="31"/>
      <c r="T2744" s="31"/>
      <c r="U2744" s="31"/>
      <c r="V2744" s="31"/>
    </row>
    <row r="2745" spans="6:22" x14ac:dyDescent="0.25">
      <c r="F2745" s="31"/>
      <c r="G2745" s="31"/>
      <c r="H2745" s="31"/>
      <c r="I2745" s="31"/>
      <c r="J2745" s="31"/>
      <c r="K2745" s="31"/>
      <c r="L2745" s="31"/>
      <c r="M2745" s="31"/>
      <c r="N2745" s="31"/>
      <c r="O2745" s="31"/>
      <c r="P2745" s="31"/>
      <c r="Q2745" s="31"/>
      <c r="R2745" s="31"/>
      <c r="S2745" s="31"/>
      <c r="T2745" s="31"/>
      <c r="U2745" s="31"/>
      <c r="V2745" s="31"/>
    </row>
    <row r="2746" spans="6:22" x14ac:dyDescent="0.25">
      <c r="F2746" s="31"/>
      <c r="G2746" s="31"/>
      <c r="H2746" s="31"/>
      <c r="I2746" s="31"/>
      <c r="J2746" s="31"/>
      <c r="K2746" s="31"/>
      <c r="L2746" s="31"/>
      <c r="M2746" s="31"/>
      <c r="N2746" s="31"/>
      <c r="O2746" s="31"/>
      <c r="P2746" s="31"/>
      <c r="Q2746" s="31"/>
      <c r="R2746" s="31"/>
      <c r="S2746" s="31"/>
      <c r="T2746" s="31"/>
      <c r="U2746" s="31"/>
      <c r="V2746" s="31"/>
    </row>
    <row r="2747" spans="6:22" x14ac:dyDescent="0.25">
      <c r="F2747" s="31"/>
      <c r="G2747" s="31"/>
      <c r="H2747" s="31"/>
      <c r="I2747" s="31"/>
      <c r="J2747" s="31"/>
      <c r="K2747" s="31"/>
      <c r="L2747" s="31"/>
      <c r="M2747" s="31"/>
      <c r="N2747" s="31"/>
      <c r="O2747" s="31"/>
      <c r="P2747" s="31"/>
      <c r="Q2747" s="31"/>
      <c r="R2747" s="31"/>
      <c r="S2747" s="31"/>
      <c r="T2747" s="31"/>
      <c r="U2747" s="31"/>
      <c r="V2747" s="31"/>
    </row>
    <row r="2748" spans="6:22" x14ac:dyDescent="0.25">
      <c r="F2748" s="31"/>
      <c r="G2748" s="31"/>
      <c r="H2748" s="31"/>
      <c r="I2748" s="31"/>
      <c r="J2748" s="31"/>
      <c r="K2748" s="31"/>
      <c r="L2748" s="31"/>
      <c r="M2748" s="31"/>
      <c r="N2748" s="31"/>
      <c r="O2748" s="31"/>
      <c r="P2748" s="31"/>
      <c r="Q2748" s="31"/>
      <c r="R2748" s="31"/>
      <c r="S2748" s="31"/>
      <c r="T2748" s="31"/>
      <c r="U2748" s="31"/>
      <c r="V2748" s="31"/>
    </row>
    <row r="2749" spans="6:22" x14ac:dyDescent="0.25">
      <c r="F2749" s="31"/>
      <c r="G2749" s="31"/>
      <c r="H2749" s="31"/>
      <c r="I2749" s="31"/>
      <c r="J2749" s="31"/>
      <c r="K2749" s="31"/>
      <c r="L2749" s="31"/>
      <c r="M2749" s="31"/>
      <c r="N2749" s="31"/>
      <c r="O2749" s="31"/>
      <c r="P2749" s="31"/>
      <c r="Q2749" s="31"/>
      <c r="R2749" s="31"/>
      <c r="S2749" s="31"/>
      <c r="T2749" s="31"/>
      <c r="U2749" s="31"/>
      <c r="V2749" s="31"/>
    </row>
    <row r="2750" spans="6:22" x14ac:dyDescent="0.25">
      <c r="F2750" s="31"/>
      <c r="G2750" s="31"/>
      <c r="H2750" s="31"/>
      <c r="I2750" s="31"/>
      <c r="J2750" s="31"/>
      <c r="K2750" s="31"/>
      <c r="L2750" s="31"/>
      <c r="M2750" s="31"/>
      <c r="N2750" s="31"/>
      <c r="O2750" s="31"/>
      <c r="P2750" s="31"/>
      <c r="Q2750" s="31"/>
      <c r="R2750" s="31"/>
      <c r="S2750" s="31"/>
      <c r="T2750" s="31"/>
      <c r="U2750" s="31"/>
      <c r="V2750" s="31"/>
    </row>
    <row r="2751" spans="6:22" x14ac:dyDescent="0.25">
      <c r="F2751" s="31"/>
      <c r="G2751" s="31"/>
      <c r="H2751" s="31"/>
      <c r="I2751" s="31"/>
      <c r="J2751" s="31"/>
      <c r="K2751" s="31"/>
      <c r="L2751" s="31"/>
      <c r="M2751" s="31"/>
      <c r="N2751" s="31"/>
      <c r="O2751" s="31"/>
      <c r="P2751" s="31"/>
      <c r="Q2751" s="31"/>
      <c r="R2751" s="31"/>
      <c r="S2751" s="31"/>
      <c r="T2751" s="31"/>
      <c r="U2751" s="31"/>
      <c r="V2751" s="31"/>
    </row>
    <row r="2752" spans="6:22" x14ac:dyDescent="0.25">
      <c r="F2752" s="31"/>
      <c r="G2752" s="31"/>
      <c r="H2752" s="31"/>
      <c r="I2752" s="31"/>
      <c r="J2752" s="31"/>
      <c r="K2752" s="31"/>
      <c r="L2752" s="31"/>
      <c r="M2752" s="31"/>
      <c r="N2752" s="31"/>
      <c r="O2752" s="31"/>
      <c r="P2752" s="31"/>
      <c r="Q2752" s="31"/>
      <c r="R2752" s="31"/>
      <c r="S2752" s="31"/>
      <c r="T2752" s="31"/>
      <c r="U2752" s="31"/>
      <c r="V2752" s="31"/>
    </row>
    <row r="2753" spans="6:22" x14ac:dyDescent="0.25">
      <c r="F2753" s="31"/>
      <c r="G2753" s="31"/>
      <c r="H2753" s="31"/>
      <c r="I2753" s="31"/>
      <c r="J2753" s="31"/>
      <c r="K2753" s="31"/>
      <c r="L2753" s="31"/>
      <c r="M2753" s="31"/>
      <c r="N2753" s="31"/>
      <c r="O2753" s="31"/>
      <c r="P2753" s="31"/>
      <c r="Q2753" s="31"/>
      <c r="R2753" s="31"/>
      <c r="S2753" s="31"/>
      <c r="T2753" s="31"/>
      <c r="U2753" s="31"/>
      <c r="V2753" s="31"/>
    </row>
    <row r="2754" spans="6:22" x14ac:dyDescent="0.25">
      <c r="F2754" s="31"/>
      <c r="G2754" s="31"/>
      <c r="H2754" s="31"/>
      <c r="I2754" s="31"/>
      <c r="J2754" s="31"/>
      <c r="K2754" s="31"/>
      <c r="L2754" s="31"/>
      <c r="M2754" s="31"/>
      <c r="N2754" s="31"/>
      <c r="O2754" s="31"/>
      <c r="P2754" s="31"/>
      <c r="Q2754" s="31"/>
      <c r="R2754" s="31"/>
      <c r="S2754" s="31"/>
      <c r="T2754" s="31"/>
      <c r="U2754" s="31"/>
      <c r="V2754" s="31"/>
    </row>
    <row r="2755" spans="6:22" x14ac:dyDescent="0.25">
      <c r="F2755" s="31"/>
      <c r="G2755" s="31"/>
      <c r="H2755" s="31"/>
      <c r="I2755" s="31"/>
      <c r="J2755" s="31"/>
      <c r="K2755" s="31"/>
      <c r="L2755" s="31"/>
      <c r="M2755" s="31"/>
      <c r="N2755" s="31"/>
      <c r="O2755" s="31"/>
      <c r="P2755" s="31"/>
      <c r="Q2755" s="31"/>
      <c r="R2755" s="31"/>
      <c r="S2755" s="31"/>
      <c r="T2755" s="31"/>
      <c r="U2755" s="31"/>
      <c r="V2755" s="31"/>
    </row>
    <row r="2756" spans="6:22" x14ac:dyDescent="0.25">
      <c r="F2756" s="31"/>
      <c r="G2756" s="31"/>
      <c r="H2756" s="31"/>
      <c r="I2756" s="31"/>
      <c r="J2756" s="31"/>
      <c r="K2756" s="31"/>
      <c r="L2756" s="31"/>
      <c r="M2756" s="31"/>
      <c r="N2756" s="31"/>
      <c r="O2756" s="31"/>
      <c r="P2756" s="31"/>
      <c r="Q2756" s="31"/>
      <c r="R2756" s="31"/>
      <c r="S2756" s="31"/>
      <c r="T2756" s="31"/>
      <c r="U2756" s="31"/>
      <c r="V2756" s="31"/>
    </row>
    <row r="2757" spans="6:22" x14ac:dyDescent="0.25">
      <c r="F2757" s="31"/>
      <c r="G2757" s="31"/>
      <c r="H2757" s="31"/>
      <c r="I2757" s="31"/>
      <c r="J2757" s="31"/>
      <c r="K2757" s="31"/>
      <c r="L2757" s="31"/>
      <c r="M2757" s="31"/>
      <c r="N2757" s="31"/>
      <c r="O2757" s="31"/>
      <c r="P2757" s="31"/>
      <c r="Q2757" s="31"/>
      <c r="R2757" s="31"/>
      <c r="S2757" s="31"/>
      <c r="T2757" s="31"/>
      <c r="U2757" s="31"/>
      <c r="V2757" s="31"/>
    </row>
    <row r="2758" spans="6:22" x14ac:dyDescent="0.25">
      <c r="F2758" s="31"/>
      <c r="G2758" s="31"/>
      <c r="H2758" s="31"/>
      <c r="I2758" s="31"/>
      <c r="J2758" s="31"/>
      <c r="K2758" s="31"/>
      <c r="L2758" s="31"/>
      <c r="M2758" s="31"/>
      <c r="N2758" s="31"/>
      <c r="O2758" s="31"/>
      <c r="P2758" s="31"/>
      <c r="Q2758" s="31"/>
      <c r="R2758" s="31"/>
      <c r="S2758" s="31"/>
      <c r="T2758" s="31"/>
      <c r="U2758" s="31"/>
      <c r="V2758" s="31"/>
    </row>
    <row r="2759" spans="6:22" x14ac:dyDescent="0.25">
      <c r="F2759" s="31"/>
      <c r="G2759" s="31"/>
      <c r="H2759" s="31"/>
      <c r="I2759" s="31"/>
      <c r="J2759" s="31"/>
      <c r="K2759" s="31"/>
      <c r="L2759" s="31"/>
      <c r="M2759" s="31"/>
      <c r="N2759" s="31"/>
      <c r="O2759" s="31"/>
      <c r="P2759" s="31"/>
      <c r="Q2759" s="31"/>
      <c r="R2759" s="31"/>
      <c r="S2759" s="31"/>
      <c r="T2759" s="31"/>
      <c r="U2759" s="31"/>
      <c r="V2759" s="31"/>
    </row>
    <row r="2760" spans="6:22" x14ac:dyDescent="0.25">
      <c r="F2760" s="31"/>
      <c r="G2760" s="31"/>
      <c r="H2760" s="31"/>
      <c r="I2760" s="31"/>
      <c r="J2760" s="31"/>
      <c r="K2760" s="31"/>
      <c r="L2760" s="31"/>
      <c r="M2760" s="31"/>
      <c r="N2760" s="31"/>
      <c r="O2760" s="31"/>
      <c r="P2760" s="31"/>
      <c r="Q2760" s="31"/>
      <c r="R2760" s="31"/>
      <c r="S2760" s="31"/>
      <c r="T2760" s="31"/>
      <c r="U2760" s="31"/>
      <c r="V2760" s="31"/>
    </row>
    <row r="2761" spans="6:22" x14ac:dyDescent="0.25">
      <c r="F2761" s="31"/>
      <c r="G2761" s="31"/>
      <c r="H2761" s="31"/>
      <c r="I2761" s="31"/>
      <c r="J2761" s="31"/>
      <c r="K2761" s="31"/>
      <c r="L2761" s="31"/>
      <c r="M2761" s="31"/>
      <c r="N2761" s="31"/>
      <c r="O2761" s="31"/>
      <c r="P2761" s="31"/>
      <c r="Q2761" s="31"/>
      <c r="R2761" s="31"/>
      <c r="S2761" s="31"/>
      <c r="T2761" s="31"/>
      <c r="U2761" s="31"/>
      <c r="V2761" s="31"/>
    </row>
    <row r="2762" spans="6:22" x14ac:dyDescent="0.25">
      <c r="F2762" s="31"/>
      <c r="G2762" s="31"/>
      <c r="H2762" s="31"/>
      <c r="I2762" s="31"/>
      <c r="J2762" s="31"/>
      <c r="K2762" s="31"/>
      <c r="L2762" s="31"/>
      <c r="M2762" s="31"/>
      <c r="N2762" s="31"/>
      <c r="O2762" s="31"/>
      <c r="P2762" s="31"/>
      <c r="Q2762" s="31"/>
      <c r="R2762" s="31"/>
      <c r="S2762" s="31"/>
      <c r="T2762" s="31"/>
      <c r="U2762" s="31"/>
      <c r="V2762" s="31"/>
    </row>
    <row r="2763" spans="6:22" x14ac:dyDescent="0.25">
      <c r="F2763" s="31"/>
      <c r="G2763" s="31"/>
      <c r="H2763" s="31"/>
      <c r="I2763" s="31"/>
      <c r="J2763" s="31"/>
      <c r="K2763" s="31"/>
      <c r="L2763" s="31"/>
      <c r="M2763" s="31"/>
      <c r="N2763" s="31"/>
      <c r="O2763" s="31"/>
      <c r="P2763" s="31"/>
      <c r="Q2763" s="31"/>
      <c r="R2763" s="31"/>
      <c r="S2763" s="31"/>
      <c r="T2763" s="31"/>
      <c r="U2763" s="31"/>
      <c r="V2763" s="31"/>
    </row>
    <row r="2764" spans="6:22" x14ac:dyDescent="0.25">
      <c r="F2764" s="31"/>
      <c r="G2764" s="31"/>
      <c r="H2764" s="31"/>
      <c r="I2764" s="31"/>
      <c r="J2764" s="31"/>
      <c r="K2764" s="31"/>
      <c r="L2764" s="31"/>
      <c r="M2764" s="31"/>
      <c r="N2764" s="31"/>
      <c r="O2764" s="31"/>
      <c r="P2764" s="31"/>
      <c r="Q2764" s="31"/>
      <c r="R2764" s="31"/>
      <c r="S2764" s="31"/>
      <c r="T2764" s="31"/>
      <c r="U2764" s="31"/>
      <c r="V2764" s="31"/>
    </row>
    <row r="2765" spans="6:22" x14ac:dyDescent="0.25">
      <c r="F2765" s="31"/>
      <c r="G2765" s="31"/>
      <c r="H2765" s="31"/>
      <c r="I2765" s="31"/>
      <c r="J2765" s="31"/>
      <c r="K2765" s="31"/>
      <c r="L2765" s="31"/>
      <c r="M2765" s="31"/>
      <c r="N2765" s="31"/>
      <c r="O2765" s="31"/>
      <c r="P2765" s="31"/>
      <c r="Q2765" s="31"/>
      <c r="R2765" s="31"/>
      <c r="S2765" s="31"/>
      <c r="T2765" s="31"/>
      <c r="U2765" s="31"/>
      <c r="V2765" s="31"/>
    </row>
    <row r="2766" spans="6:22" x14ac:dyDescent="0.25">
      <c r="F2766" s="31"/>
      <c r="G2766" s="31"/>
      <c r="H2766" s="31"/>
      <c r="I2766" s="31"/>
      <c r="J2766" s="31"/>
      <c r="K2766" s="31"/>
      <c r="L2766" s="31"/>
      <c r="M2766" s="31"/>
      <c r="N2766" s="31"/>
      <c r="O2766" s="31"/>
      <c r="P2766" s="31"/>
      <c r="Q2766" s="31"/>
      <c r="R2766" s="31"/>
      <c r="S2766" s="31"/>
      <c r="T2766" s="31"/>
      <c r="U2766" s="31"/>
      <c r="V2766" s="31"/>
    </row>
    <row r="2767" spans="6:22" x14ac:dyDescent="0.25">
      <c r="F2767" s="31"/>
      <c r="G2767" s="31"/>
      <c r="H2767" s="31"/>
      <c r="I2767" s="31"/>
      <c r="J2767" s="31"/>
      <c r="K2767" s="31"/>
      <c r="L2767" s="31"/>
      <c r="M2767" s="31"/>
      <c r="N2767" s="31"/>
      <c r="O2767" s="31"/>
      <c r="P2767" s="31"/>
      <c r="Q2767" s="31"/>
      <c r="R2767" s="31"/>
      <c r="S2767" s="31"/>
      <c r="T2767" s="31"/>
      <c r="U2767" s="31"/>
      <c r="V2767" s="31"/>
    </row>
    <row r="2768" spans="6:22" x14ac:dyDescent="0.25">
      <c r="F2768" s="31"/>
      <c r="G2768" s="31"/>
      <c r="H2768" s="31"/>
      <c r="I2768" s="31"/>
      <c r="J2768" s="31"/>
      <c r="K2768" s="31"/>
      <c r="L2768" s="31"/>
      <c r="M2768" s="31"/>
      <c r="N2768" s="31"/>
      <c r="O2768" s="31"/>
      <c r="P2768" s="31"/>
      <c r="Q2768" s="31"/>
      <c r="R2768" s="31"/>
      <c r="S2768" s="31"/>
      <c r="T2768" s="31"/>
      <c r="U2768" s="31"/>
      <c r="V2768" s="31"/>
    </row>
    <row r="2769" spans="6:22" x14ac:dyDescent="0.25">
      <c r="F2769" s="31"/>
      <c r="G2769" s="31"/>
      <c r="H2769" s="31"/>
      <c r="I2769" s="31"/>
      <c r="J2769" s="31"/>
      <c r="K2769" s="31"/>
      <c r="L2769" s="31"/>
      <c r="M2769" s="31"/>
      <c r="N2769" s="31"/>
      <c r="O2769" s="31"/>
      <c r="P2769" s="31"/>
      <c r="Q2769" s="31"/>
      <c r="R2769" s="31"/>
      <c r="S2769" s="31"/>
      <c r="T2769" s="31"/>
      <c r="U2769" s="31"/>
      <c r="V2769" s="31"/>
    </row>
    <row r="2770" spans="6:22" x14ac:dyDescent="0.25">
      <c r="F2770" s="31"/>
      <c r="G2770" s="31"/>
      <c r="H2770" s="31"/>
      <c r="I2770" s="31"/>
      <c r="J2770" s="31"/>
      <c r="K2770" s="31"/>
      <c r="L2770" s="31"/>
      <c r="M2770" s="31"/>
      <c r="N2770" s="31"/>
      <c r="O2770" s="31"/>
      <c r="P2770" s="31"/>
      <c r="Q2770" s="31"/>
      <c r="R2770" s="31"/>
      <c r="S2770" s="31"/>
      <c r="T2770" s="31"/>
      <c r="U2770" s="31"/>
      <c r="V2770" s="31"/>
    </row>
    <row r="2771" spans="6:22" x14ac:dyDescent="0.25">
      <c r="F2771" s="31"/>
      <c r="G2771" s="31"/>
      <c r="H2771" s="31"/>
      <c r="I2771" s="31"/>
      <c r="J2771" s="31"/>
      <c r="K2771" s="31"/>
      <c r="L2771" s="31"/>
      <c r="M2771" s="31"/>
      <c r="N2771" s="31"/>
      <c r="O2771" s="31"/>
      <c r="P2771" s="31"/>
      <c r="Q2771" s="31"/>
      <c r="R2771" s="31"/>
      <c r="S2771" s="31"/>
      <c r="T2771" s="31"/>
      <c r="U2771" s="31"/>
      <c r="V2771" s="31"/>
    </row>
    <row r="2772" spans="6:22" x14ac:dyDescent="0.25">
      <c r="F2772" s="31"/>
      <c r="G2772" s="31"/>
      <c r="H2772" s="31"/>
      <c r="I2772" s="31"/>
      <c r="J2772" s="31"/>
      <c r="K2772" s="31"/>
      <c r="L2772" s="31"/>
      <c r="M2772" s="31"/>
      <c r="N2772" s="31"/>
      <c r="O2772" s="31"/>
      <c r="P2772" s="31"/>
      <c r="Q2772" s="31"/>
      <c r="R2772" s="31"/>
      <c r="S2772" s="31"/>
      <c r="T2772" s="31"/>
      <c r="U2772" s="31"/>
      <c r="V2772" s="31"/>
    </row>
    <row r="2773" spans="6:22" x14ac:dyDescent="0.25">
      <c r="F2773" s="31"/>
      <c r="G2773" s="31"/>
      <c r="H2773" s="31"/>
      <c r="I2773" s="31"/>
      <c r="J2773" s="31"/>
      <c r="K2773" s="31"/>
      <c r="L2773" s="31"/>
      <c r="M2773" s="31"/>
      <c r="N2773" s="31"/>
      <c r="O2773" s="31"/>
      <c r="P2773" s="31"/>
      <c r="Q2773" s="31"/>
      <c r="R2773" s="31"/>
      <c r="S2773" s="31"/>
      <c r="T2773" s="31"/>
      <c r="U2773" s="31"/>
      <c r="V2773" s="31"/>
    </row>
    <row r="2774" spans="6:22" x14ac:dyDescent="0.25">
      <c r="F2774" s="31"/>
      <c r="G2774" s="31"/>
      <c r="H2774" s="31"/>
      <c r="I2774" s="31"/>
      <c r="J2774" s="31"/>
      <c r="K2774" s="31"/>
      <c r="L2774" s="31"/>
      <c r="M2774" s="31"/>
      <c r="N2774" s="31"/>
      <c r="O2774" s="31"/>
      <c r="P2774" s="31"/>
      <c r="Q2774" s="31"/>
      <c r="R2774" s="31"/>
      <c r="S2774" s="31"/>
      <c r="T2774" s="31"/>
      <c r="U2774" s="31"/>
      <c r="V2774" s="31"/>
    </row>
    <row r="2775" spans="6:22" x14ac:dyDescent="0.25">
      <c r="F2775" s="31"/>
      <c r="G2775" s="31"/>
      <c r="H2775" s="31"/>
      <c r="I2775" s="31"/>
      <c r="J2775" s="31"/>
      <c r="K2775" s="31"/>
      <c r="L2775" s="31"/>
      <c r="M2775" s="31"/>
      <c r="N2775" s="31"/>
      <c r="O2775" s="31"/>
      <c r="P2775" s="31"/>
      <c r="Q2775" s="31"/>
      <c r="R2775" s="31"/>
      <c r="S2775" s="31"/>
      <c r="T2775" s="31"/>
      <c r="U2775" s="31"/>
      <c r="V2775" s="31"/>
    </row>
    <row r="2776" spans="6:22" x14ac:dyDescent="0.25">
      <c r="F2776" s="31"/>
      <c r="G2776" s="31"/>
      <c r="H2776" s="31"/>
      <c r="I2776" s="31"/>
      <c r="J2776" s="31"/>
      <c r="K2776" s="31"/>
      <c r="L2776" s="31"/>
      <c r="M2776" s="31"/>
      <c r="N2776" s="31"/>
      <c r="O2776" s="31"/>
      <c r="P2776" s="31"/>
      <c r="Q2776" s="31"/>
      <c r="R2776" s="31"/>
      <c r="S2776" s="31"/>
      <c r="T2776" s="31"/>
      <c r="U2776" s="31"/>
      <c r="V2776" s="31"/>
    </row>
    <row r="2777" spans="6:22" x14ac:dyDescent="0.25">
      <c r="F2777" s="31"/>
      <c r="G2777" s="31"/>
      <c r="H2777" s="31"/>
      <c r="I2777" s="31"/>
      <c r="J2777" s="31"/>
      <c r="K2777" s="31"/>
      <c r="L2777" s="31"/>
      <c r="M2777" s="31"/>
      <c r="N2777" s="31"/>
      <c r="O2777" s="31"/>
      <c r="P2777" s="31"/>
      <c r="Q2777" s="31"/>
      <c r="R2777" s="31"/>
      <c r="S2777" s="31"/>
      <c r="T2777" s="31"/>
      <c r="U2777" s="31"/>
      <c r="V2777" s="31"/>
    </row>
    <row r="2778" spans="6:22" x14ac:dyDescent="0.25">
      <c r="F2778" s="31"/>
      <c r="G2778" s="31"/>
      <c r="H2778" s="31"/>
      <c r="I2778" s="31"/>
      <c r="J2778" s="31"/>
      <c r="K2778" s="31"/>
      <c r="L2778" s="31"/>
      <c r="M2778" s="31"/>
      <c r="N2778" s="31"/>
      <c r="O2778" s="31"/>
      <c r="P2778" s="31"/>
      <c r="Q2778" s="31"/>
      <c r="R2778" s="31"/>
      <c r="S2778" s="31"/>
      <c r="T2778" s="31"/>
      <c r="U2778" s="31"/>
      <c r="V2778" s="31"/>
    </row>
    <row r="2779" spans="6:22" x14ac:dyDescent="0.25">
      <c r="F2779" s="31"/>
      <c r="G2779" s="31"/>
      <c r="H2779" s="31"/>
      <c r="I2779" s="31"/>
      <c r="J2779" s="31"/>
      <c r="K2779" s="31"/>
      <c r="L2779" s="31"/>
      <c r="M2779" s="31"/>
      <c r="N2779" s="31"/>
      <c r="O2779" s="31"/>
      <c r="P2779" s="31"/>
      <c r="Q2779" s="31"/>
      <c r="R2779" s="31"/>
      <c r="S2779" s="31"/>
      <c r="T2779" s="31"/>
      <c r="U2779" s="31"/>
      <c r="V2779" s="31"/>
    </row>
    <row r="2780" spans="6:22" x14ac:dyDescent="0.25">
      <c r="F2780" s="31"/>
      <c r="G2780" s="31"/>
      <c r="H2780" s="31"/>
      <c r="I2780" s="31"/>
      <c r="J2780" s="31"/>
      <c r="K2780" s="31"/>
      <c r="L2780" s="31"/>
      <c r="M2780" s="31"/>
      <c r="N2780" s="31"/>
      <c r="O2780" s="31"/>
      <c r="P2780" s="31"/>
      <c r="Q2780" s="31"/>
      <c r="R2780" s="31"/>
      <c r="S2780" s="31"/>
      <c r="T2780" s="31"/>
      <c r="U2780" s="31"/>
      <c r="V2780" s="31"/>
    </row>
    <row r="2781" spans="6:22" x14ac:dyDescent="0.25">
      <c r="F2781" s="31"/>
      <c r="G2781" s="31"/>
      <c r="H2781" s="31"/>
      <c r="I2781" s="31"/>
      <c r="J2781" s="31"/>
      <c r="K2781" s="31"/>
      <c r="L2781" s="31"/>
      <c r="M2781" s="31"/>
      <c r="N2781" s="31"/>
      <c r="O2781" s="31"/>
      <c r="P2781" s="31"/>
      <c r="Q2781" s="31"/>
      <c r="R2781" s="31"/>
      <c r="S2781" s="31"/>
      <c r="T2781" s="31"/>
      <c r="U2781" s="31"/>
      <c r="V2781" s="31"/>
    </row>
    <row r="2782" spans="6:22" x14ac:dyDescent="0.25">
      <c r="F2782" s="31"/>
      <c r="G2782" s="31"/>
      <c r="H2782" s="31"/>
      <c r="I2782" s="31"/>
      <c r="J2782" s="31"/>
      <c r="K2782" s="31"/>
      <c r="L2782" s="31"/>
      <c r="M2782" s="31"/>
      <c r="N2782" s="31"/>
      <c r="O2782" s="31"/>
      <c r="P2782" s="31"/>
      <c r="Q2782" s="31"/>
      <c r="R2782" s="31"/>
      <c r="S2782" s="31"/>
      <c r="T2782" s="31"/>
      <c r="U2782" s="31"/>
      <c r="V2782" s="31"/>
    </row>
    <row r="2783" spans="6:22" x14ac:dyDescent="0.25">
      <c r="F2783" s="31"/>
      <c r="G2783" s="31"/>
      <c r="H2783" s="31"/>
      <c r="I2783" s="31"/>
      <c r="J2783" s="31"/>
      <c r="K2783" s="31"/>
      <c r="L2783" s="31"/>
      <c r="M2783" s="31"/>
      <c r="N2783" s="31"/>
      <c r="O2783" s="31"/>
      <c r="P2783" s="31"/>
      <c r="Q2783" s="31"/>
      <c r="R2783" s="31"/>
      <c r="S2783" s="31"/>
      <c r="T2783" s="31"/>
      <c r="U2783" s="31"/>
      <c r="V2783" s="31"/>
    </row>
    <row r="2784" spans="6:22" x14ac:dyDescent="0.25">
      <c r="F2784" s="31"/>
      <c r="G2784" s="31"/>
      <c r="H2784" s="31"/>
      <c r="I2784" s="31"/>
      <c r="J2784" s="31"/>
      <c r="K2784" s="31"/>
      <c r="L2784" s="31"/>
      <c r="M2784" s="31"/>
      <c r="N2784" s="31"/>
      <c r="O2784" s="31"/>
      <c r="P2784" s="31"/>
      <c r="Q2784" s="31"/>
      <c r="R2784" s="31"/>
      <c r="S2784" s="31"/>
      <c r="T2784" s="31"/>
      <c r="U2784" s="31"/>
      <c r="V2784" s="31"/>
    </row>
    <row r="2785" spans="6:22" x14ac:dyDescent="0.25">
      <c r="F2785" s="31"/>
      <c r="G2785" s="31"/>
      <c r="H2785" s="31"/>
      <c r="I2785" s="31"/>
      <c r="J2785" s="31"/>
      <c r="K2785" s="31"/>
      <c r="L2785" s="31"/>
      <c r="M2785" s="31"/>
      <c r="N2785" s="31"/>
      <c r="O2785" s="31"/>
      <c r="P2785" s="31"/>
      <c r="Q2785" s="31"/>
      <c r="R2785" s="31"/>
      <c r="S2785" s="31"/>
      <c r="T2785" s="31"/>
      <c r="U2785" s="31"/>
      <c r="V2785" s="31"/>
    </row>
    <row r="2786" spans="6:22" x14ac:dyDescent="0.25">
      <c r="F2786" s="31"/>
      <c r="G2786" s="31"/>
      <c r="H2786" s="31"/>
      <c r="I2786" s="31"/>
      <c r="J2786" s="31"/>
      <c r="K2786" s="31"/>
      <c r="L2786" s="31"/>
      <c r="M2786" s="31"/>
      <c r="N2786" s="31"/>
      <c r="O2786" s="31"/>
      <c r="P2786" s="31"/>
      <c r="Q2786" s="31"/>
      <c r="R2786" s="31"/>
      <c r="S2786" s="31"/>
      <c r="T2786" s="31"/>
      <c r="U2786" s="31"/>
      <c r="V2786" s="31"/>
    </row>
    <row r="2787" spans="6:22" x14ac:dyDescent="0.25">
      <c r="F2787" s="31"/>
      <c r="G2787" s="31"/>
      <c r="H2787" s="31"/>
      <c r="I2787" s="31"/>
      <c r="J2787" s="31"/>
      <c r="K2787" s="31"/>
      <c r="L2787" s="31"/>
      <c r="M2787" s="31"/>
      <c r="N2787" s="31"/>
      <c r="O2787" s="31"/>
      <c r="P2787" s="31"/>
      <c r="Q2787" s="31"/>
      <c r="R2787" s="31"/>
      <c r="S2787" s="31"/>
      <c r="T2787" s="31"/>
      <c r="U2787" s="31"/>
      <c r="V2787" s="31"/>
    </row>
    <row r="2788" spans="6:22" x14ac:dyDescent="0.25">
      <c r="F2788" s="31"/>
      <c r="G2788" s="31"/>
      <c r="H2788" s="31"/>
      <c r="I2788" s="31"/>
      <c r="J2788" s="31"/>
      <c r="K2788" s="31"/>
      <c r="L2788" s="31"/>
      <c r="M2788" s="31"/>
      <c r="N2788" s="31"/>
      <c r="O2788" s="31"/>
      <c r="P2788" s="31"/>
      <c r="Q2788" s="31"/>
      <c r="R2788" s="31"/>
      <c r="S2788" s="31"/>
      <c r="T2788" s="31"/>
      <c r="U2788" s="31"/>
      <c r="V2788" s="31"/>
    </row>
    <row r="2789" spans="6:22" x14ac:dyDescent="0.25">
      <c r="F2789" s="31"/>
      <c r="G2789" s="31"/>
      <c r="H2789" s="31"/>
      <c r="I2789" s="31"/>
      <c r="J2789" s="31"/>
      <c r="K2789" s="31"/>
      <c r="L2789" s="31"/>
      <c r="M2789" s="31"/>
      <c r="N2789" s="31"/>
      <c r="O2789" s="31"/>
      <c r="P2789" s="31"/>
      <c r="Q2789" s="31"/>
      <c r="R2789" s="31"/>
      <c r="S2789" s="31"/>
      <c r="T2789" s="31"/>
      <c r="U2789" s="31"/>
      <c r="V2789" s="31"/>
    </row>
    <row r="2790" spans="6:22" x14ac:dyDescent="0.25">
      <c r="F2790" s="31"/>
      <c r="G2790" s="31"/>
      <c r="H2790" s="31"/>
      <c r="I2790" s="31"/>
      <c r="J2790" s="31"/>
      <c r="K2790" s="31"/>
      <c r="L2790" s="31"/>
      <c r="M2790" s="31"/>
      <c r="N2790" s="31"/>
      <c r="O2790" s="31"/>
      <c r="P2790" s="31"/>
      <c r="Q2790" s="31"/>
      <c r="R2790" s="31"/>
      <c r="S2790" s="31"/>
      <c r="T2790" s="31"/>
      <c r="U2790" s="31"/>
      <c r="V2790" s="31"/>
    </row>
    <row r="2791" spans="6:22" x14ac:dyDescent="0.25">
      <c r="F2791" s="31"/>
      <c r="G2791" s="31"/>
      <c r="H2791" s="31"/>
      <c r="I2791" s="31"/>
      <c r="J2791" s="31"/>
      <c r="K2791" s="31"/>
      <c r="L2791" s="31"/>
      <c r="M2791" s="31"/>
      <c r="N2791" s="31"/>
      <c r="O2791" s="31"/>
      <c r="P2791" s="31"/>
      <c r="Q2791" s="31"/>
      <c r="R2791" s="31"/>
      <c r="S2791" s="31"/>
      <c r="T2791" s="31"/>
      <c r="U2791" s="31"/>
      <c r="V2791" s="31"/>
    </row>
    <row r="2792" spans="6:22" x14ac:dyDescent="0.25">
      <c r="F2792" s="31"/>
      <c r="G2792" s="31"/>
      <c r="H2792" s="31"/>
      <c r="I2792" s="31"/>
      <c r="J2792" s="31"/>
      <c r="K2792" s="31"/>
      <c r="L2792" s="31"/>
      <c r="M2792" s="31"/>
      <c r="N2792" s="31"/>
      <c r="O2792" s="31"/>
      <c r="P2792" s="31"/>
      <c r="Q2792" s="31"/>
      <c r="R2792" s="31"/>
      <c r="S2792" s="31"/>
      <c r="T2792" s="31"/>
      <c r="U2792" s="31"/>
      <c r="V2792" s="31"/>
    </row>
    <row r="2793" spans="6:22" x14ac:dyDescent="0.25">
      <c r="F2793" s="31"/>
      <c r="G2793" s="31"/>
      <c r="H2793" s="31"/>
      <c r="I2793" s="31"/>
      <c r="J2793" s="31"/>
      <c r="K2793" s="31"/>
      <c r="L2793" s="31"/>
      <c r="M2793" s="31"/>
      <c r="N2793" s="31"/>
      <c r="O2793" s="31"/>
      <c r="P2793" s="31"/>
      <c r="Q2793" s="31"/>
      <c r="R2793" s="31"/>
      <c r="S2793" s="31"/>
      <c r="T2793" s="31"/>
      <c r="U2793" s="31"/>
      <c r="V2793" s="31"/>
    </row>
    <row r="2794" spans="6:22" x14ac:dyDescent="0.25">
      <c r="F2794" s="31"/>
      <c r="G2794" s="31"/>
      <c r="H2794" s="31"/>
      <c r="I2794" s="31"/>
      <c r="J2794" s="31"/>
      <c r="K2794" s="31"/>
      <c r="L2794" s="31"/>
      <c r="M2794" s="31"/>
      <c r="N2794" s="31"/>
      <c r="O2794" s="31"/>
      <c r="P2794" s="31"/>
      <c r="Q2794" s="31"/>
      <c r="R2794" s="31"/>
      <c r="S2794" s="31"/>
      <c r="T2794" s="31"/>
      <c r="U2794" s="31"/>
      <c r="V2794" s="31"/>
    </row>
    <row r="2795" spans="6:22" x14ac:dyDescent="0.25">
      <c r="F2795" s="31"/>
      <c r="G2795" s="31"/>
      <c r="H2795" s="31"/>
      <c r="I2795" s="31"/>
      <c r="J2795" s="31"/>
      <c r="K2795" s="31"/>
      <c r="L2795" s="31"/>
      <c r="M2795" s="31"/>
      <c r="N2795" s="31"/>
      <c r="O2795" s="31"/>
      <c r="P2795" s="31"/>
      <c r="Q2795" s="31"/>
      <c r="R2795" s="31"/>
      <c r="S2795" s="31"/>
      <c r="T2795" s="31"/>
      <c r="U2795" s="31"/>
      <c r="V2795" s="31"/>
    </row>
    <row r="2796" spans="6:22" x14ac:dyDescent="0.25">
      <c r="F2796" s="31"/>
      <c r="G2796" s="31"/>
      <c r="H2796" s="31"/>
      <c r="I2796" s="31"/>
      <c r="J2796" s="31"/>
      <c r="K2796" s="31"/>
      <c r="L2796" s="31"/>
      <c r="M2796" s="31"/>
      <c r="N2796" s="31"/>
      <c r="O2796" s="31"/>
      <c r="P2796" s="31"/>
      <c r="Q2796" s="31"/>
      <c r="R2796" s="31"/>
      <c r="S2796" s="31"/>
      <c r="T2796" s="31"/>
      <c r="U2796" s="31"/>
      <c r="V2796" s="31"/>
    </row>
    <row r="2797" spans="6:22" x14ac:dyDescent="0.25">
      <c r="F2797" s="31"/>
      <c r="G2797" s="31"/>
      <c r="H2797" s="31"/>
      <c r="I2797" s="31"/>
      <c r="J2797" s="31"/>
      <c r="K2797" s="31"/>
      <c r="L2797" s="31"/>
      <c r="M2797" s="31"/>
      <c r="N2797" s="31"/>
      <c r="O2797" s="31"/>
      <c r="P2797" s="31"/>
      <c r="Q2797" s="31"/>
      <c r="R2797" s="31"/>
      <c r="S2797" s="31"/>
      <c r="T2797" s="31"/>
      <c r="U2797" s="31"/>
      <c r="V2797" s="31"/>
    </row>
    <row r="2798" spans="6:22" x14ac:dyDescent="0.25">
      <c r="F2798" s="31"/>
      <c r="G2798" s="31"/>
      <c r="H2798" s="31"/>
      <c r="I2798" s="31"/>
      <c r="J2798" s="31"/>
      <c r="K2798" s="31"/>
      <c r="L2798" s="31"/>
      <c r="M2798" s="31"/>
      <c r="N2798" s="31"/>
      <c r="O2798" s="31"/>
      <c r="P2798" s="31"/>
      <c r="Q2798" s="31"/>
      <c r="R2798" s="31"/>
      <c r="S2798" s="31"/>
      <c r="T2798" s="31"/>
      <c r="U2798" s="31"/>
      <c r="V2798" s="31"/>
    </row>
    <row r="2799" spans="6:22" x14ac:dyDescent="0.25">
      <c r="F2799" s="31"/>
      <c r="G2799" s="31"/>
      <c r="H2799" s="31"/>
      <c r="I2799" s="31"/>
      <c r="J2799" s="31"/>
      <c r="K2799" s="31"/>
      <c r="L2799" s="31"/>
      <c r="M2799" s="31"/>
      <c r="N2799" s="31"/>
      <c r="O2799" s="31"/>
      <c r="P2799" s="31"/>
      <c r="Q2799" s="31"/>
      <c r="R2799" s="31"/>
      <c r="S2799" s="31"/>
      <c r="T2799" s="31"/>
      <c r="U2799" s="31"/>
      <c r="V2799" s="31"/>
    </row>
    <row r="2800" spans="6:22" x14ac:dyDescent="0.25">
      <c r="F2800" s="31"/>
      <c r="G2800" s="31"/>
      <c r="H2800" s="31"/>
      <c r="I2800" s="31"/>
      <c r="J2800" s="31"/>
      <c r="K2800" s="31"/>
      <c r="L2800" s="31"/>
      <c r="M2800" s="31"/>
      <c r="N2800" s="31"/>
      <c r="O2800" s="31"/>
      <c r="P2800" s="31"/>
      <c r="Q2800" s="31"/>
      <c r="R2800" s="31"/>
      <c r="S2800" s="31"/>
      <c r="T2800" s="31"/>
      <c r="U2800" s="31"/>
      <c r="V2800" s="31"/>
    </row>
    <row r="2801" spans="6:22" x14ac:dyDescent="0.25">
      <c r="F2801" s="31"/>
      <c r="G2801" s="31"/>
      <c r="H2801" s="31"/>
      <c r="I2801" s="31"/>
      <c r="J2801" s="31"/>
      <c r="K2801" s="31"/>
      <c r="L2801" s="31"/>
      <c r="M2801" s="31"/>
      <c r="N2801" s="31"/>
      <c r="O2801" s="31"/>
      <c r="P2801" s="31"/>
      <c r="Q2801" s="31"/>
      <c r="R2801" s="31"/>
      <c r="S2801" s="31"/>
      <c r="T2801" s="31"/>
      <c r="U2801" s="31"/>
      <c r="V2801" s="31"/>
    </row>
    <row r="2802" spans="6:22" x14ac:dyDescent="0.25">
      <c r="F2802" s="31"/>
      <c r="G2802" s="31"/>
      <c r="H2802" s="31"/>
      <c r="I2802" s="31"/>
      <c r="J2802" s="31"/>
      <c r="K2802" s="31"/>
      <c r="L2802" s="31"/>
      <c r="M2802" s="31"/>
      <c r="N2802" s="31"/>
      <c r="O2802" s="31"/>
      <c r="P2802" s="31"/>
      <c r="Q2802" s="31"/>
      <c r="R2802" s="31"/>
      <c r="S2802" s="31"/>
      <c r="T2802" s="31"/>
      <c r="U2802" s="31"/>
      <c r="V2802" s="31"/>
    </row>
    <row r="2803" spans="6:22" x14ac:dyDescent="0.25">
      <c r="F2803" s="31"/>
      <c r="G2803" s="31"/>
      <c r="H2803" s="31"/>
      <c r="I2803" s="31"/>
      <c r="J2803" s="31"/>
      <c r="K2803" s="31"/>
      <c r="L2803" s="31"/>
      <c r="M2803" s="31"/>
      <c r="N2803" s="31"/>
      <c r="O2803" s="31"/>
      <c r="P2803" s="31"/>
      <c r="Q2803" s="31"/>
      <c r="R2803" s="31"/>
      <c r="S2803" s="31"/>
      <c r="T2803" s="31"/>
      <c r="U2803" s="31"/>
      <c r="V2803" s="31"/>
    </row>
    <row r="2804" spans="6:22" x14ac:dyDescent="0.25">
      <c r="F2804" s="31"/>
      <c r="G2804" s="31"/>
      <c r="H2804" s="31"/>
      <c r="I2804" s="31"/>
      <c r="J2804" s="31"/>
      <c r="K2804" s="31"/>
      <c r="L2804" s="31"/>
      <c r="M2804" s="31"/>
      <c r="N2804" s="31"/>
      <c r="O2804" s="31"/>
      <c r="P2804" s="31"/>
      <c r="Q2804" s="31"/>
      <c r="R2804" s="31"/>
      <c r="S2804" s="31"/>
      <c r="T2804" s="31"/>
      <c r="U2804" s="31"/>
      <c r="V2804" s="31"/>
    </row>
    <row r="2805" spans="6:22" x14ac:dyDescent="0.25">
      <c r="F2805" s="31"/>
      <c r="G2805" s="31"/>
      <c r="H2805" s="31"/>
      <c r="I2805" s="31"/>
      <c r="J2805" s="31"/>
      <c r="K2805" s="31"/>
      <c r="L2805" s="31"/>
      <c r="M2805" s="31"/>
      <c r="N2805" s="31"/>
      <c r="O2805" s="31"/>
      <c r="P2805" s="31"/>
      <c r="Q2805" s="31"/>
      <c r="R2805" s="31"/>
      <c r="S2805" s="31"/>
      <c r="T2805" s="31"/>
      <c r="U2805" s="31"/>
      <c r="V2805" s="31"/>
    </row>
    <row r="2806" spans="6:22" x14ac:dyDescent="0.25">
      <c r="F2806" s="31"/>
      <c r="G2806" s="31"/>
      <c r="H2806" s="31"/>
      <c r="I2806" s="31"/>
      <c r="J2806" s="31"/>
      <c r="K2806" s="31"/>
      <c r="L2806" s="31"/>
      <c r="M2806" s="31"/>
      <c r="N2806" s="31"/>
      <c r="O2806" s="31"/>
      <c r="P2806" s="31"/>
      <c r="Q2806" s="31"/>
      <c r="R2806" s="31"/>
      <c r="S2806" s="31"/>
      <c r="T2806" s="31"/>
      <c r="U2806" s="31"/>
      <c r="V2806" s="31"/>
    </row>
    <row r="2807" spans="6:22" x14ac:dyDescent="0.25">
      <c r="F2807" s="31"/>
      <c r="G2807" s="31"/>
      <c r="H2807" s="31"/>
      <c r="I2807" s="31"/>
      <c r="J2807" s="31"/>
      <c r="K2807" s="31"/>
      <c r="L2807" s="31"/>
      <c r="M2807" s="31"/>
      <c r="N2807" s="31"/>
      <c r="O2807" s="31"/>
      <c r="P2807" s="31"/>
      <c r="Q2807" s="31"/>
      <c r="R2807" s="31"/>
      <c r="S2807" s="31"/>
      <c r="T2807" s="31"/>
      <c r="U2807" s="31"/>
      <c r="V2807" s="31"/>
    </row>
    <row r="2808" spans="6:22" x14ac:dyDescent="0.25">
      <c r="F2808" s="31"/>
      <c r="G2808" s="31"/>
      <c r="H2808" s="31"/>
      <c r="I2808" s="31"/>
      <c r="J2808" s="31"/>
      <c r="K2808" s="31"/>
      <c r="L2808" s="31"/>
      <c r="M2808" s="31"/>
      <c r="N2808" s="31"/>
      <c r="O2808" s="31"/>
      <c r="P2808" s="31"/>
      <c r="Q2808" s="31"/>
      <c r="R2808" s="31"/>
      <c r="S2808" s="31"/>
      <c r="T2808" s="31"/>
      <c r="U2808" s="31"/>
      <c r="V2808" s="31"/>
    </row>
    <row r="2809" spans="6:22" x14ac:dyDescent="0.25">
      <c r="F2809" s="31"/>
      <c r="G2809" s="31"/>
      <c r="H2809" s="31"/>
      <c r="I2809" s="31"/>
      <c r="J2809" s="31"/>
      <c r="K2809" s="31"/>
      <c r="L2809" s="31"/>
      <c r="M2809" s="31"/>
      <c r="N2809" s="31"/>
      <c r="O2809" s="31"/>
      <c r="P2809" s="31"/>
      <c r="Q2809" s="31"/>
      <c r="R2809" s="31"/>
      <c r="S2809" s="31"/>
      <c r="T2809" s="31"/>
      <c r="U2809" s="31"/>
      <c r="V2809" s="31"/>
    </row>
    <row r="2810" spans="6:22" x14ac:dyDescent="0.25">
      <c r="F2810" s="31"/>
      <c r="G2810" s="31"/>
      <c r="H2810" s="31"/>
      <c r="I2810" s="31"/>
      <c r="J2810" s="31"/>
      <c r="K2810" s="31"/>
      <c r="L2810" s="31"/>
      <c r="M2810" s="31"/>
      <c r="N2810" s="31"/>
      <c r="O2810" s="31"/>
      <c r="P2810" s="31"/>
      <c r="Q2810" s="31"/>
      <c r="R2810" s="31"/>
      <c r="S2810" s="31"/>
      <c r="T2810" s="31"/>
      <c r="U2810" s="31"/>
      <c r="V2810" s="31"/>
    </row>
    <row r="2811" spans="6:22" x14ac:dyDescent="0.25">
      <c r="F2811" s="31"/>
      <c r="G2811" s="31"/>
      <c r="H2811" s="31"/>
      <c r="I2811" s="31"/>
      <c r="J2811" s="31"/>
      <c r="K2811" s="31"/>
      <c r="L2811" s="31"/>
      <c r="M2811" s="31"/>
      <c r="N2811" s="31"/>
      <c r="O2811" s="31"/>
      <c r="P2811" s="31"/>
      <c r="Q2811" s="31"/>
      <c r="R2811" s="31"/>
      <c r="S2811" s="31"/>
      <c r="T2811" s="31"/>
      <c r="U2811" s="31"/>
      <c r="V2811" s="31"/>
    </row>
    <row r="2812" spans="6:22" x14ac:dyDescent="0.25">
      <c r="F2812" s="31"/>
      <c r="G2812" s="31"/>
      <c r="H2812" s="31"/>
      <c r="I2812" s="31"/>
      <c r="J2812" s="31"/>
      <c r="K2812" s="31"/>
      <c r="L2812" s="31"/>
      <c r="M2812" s="31"/>
      <c r="N2812" s="31"/>
      <c r="O2812" s="31"/>
      <c r="P2812" s="31"/>
      <c r="Q2812" s="31"/>
      <c r="R2812" s="31"/>
      <c r="S2812" s="31"/>
      <c r="T2812" s="31"/>
      <c r="U2812" s="31"/>
      <c r="V2812" s="31"/>
    </row>
    <row r="2813" spans="6:22" x14ac:dyDescent="0.25">
      <c r="F2813" s="31"/>
      <c r="G2813" s="31"/>
      <c r="H2813" s="31"/>
      <c r="I2813" s="31"/>
      <c r="J2813" s="31"/>
      <c r="K2813" s="31"/>
      <c r="L2813" s="31"/>
      <c r="M2813" s="31"/>
      <c r="N2813" s="31"/>
      <c r="O2813" s="31"/>
      <c r="P2813" s="31"/>
      <c r="Q2813" s="31"/>
      <c r="R2813" s="31"/>
      <c r="S2813" s="31"/>
      <c r="T2813" s="31"/>
      <c r="U2813" s="31"/>
      <c r="V2813" s="31"/>
    </row>
    <row r="2814" spans="6:22" x14ac:dyDescent="0.25">
      <c r="F2814" s="31"/>
      <c r="G2814" s="31"/>
      <c r="H2814" s="31"/>
      <c r="I2814" s="31"/>
      <c r="J2814" s="31"/>
      <c r="K2814" s="31"/>
      <c r="L2814" s="31"/>
      <c r="M2814" s="31"/>
      <c r="N2814" s="31"/>
      <c r="O2814" s="31"/>
      <c r="P2814" s="31"/>
      <c r="Q2814" s="31"/>
      <c r="R2814" s="31"/>
      <c r="S2814" s="31"/>
      <c r="T2814" s="31"/>
      <c r="U2814" s="31"/>
      <c r="V2814" s="31"/>
    </row>
    <row r="2815" spans="6:22" x14ac:dyDescent="0.25">
      <c r="F2815" s="31"/>
      <c r="G2815" s="31"/>
      <c r="H2815" s="31"/>
      <c r="I2815" s="31"/>
      <c r="J2815" s="31"/>
      <c r="K2815" s="31"/>
      <c r="L2815" s="31"/>
      <c r="M2815" s="31"/>
      <c r="N2815" s="31"/>
      <c r="O2815" s="31"/>
      <c r="P2815" s="31"/>
      <c r="Q2815" s="31"/>
      <c r="R2815" s="31"/>
      <c r="S2815" s="31"/>
      <c r="T2815" s="31"/>
      <c r="U2815" s="31"/>
      <c r="V2815" s="31"/>
    </row>
    <row r="2816" spans="6:22" x14ac:dyDescent="0.25">
      <c r="F2816" s="31"/>
      <c r="G2816" s="31"/>
      <c r="H2816" s="31"/>
      <c r="I2816" s="31"/>
      <c r="J2816" s="31"/>
      <c r="K2816" s="31"/>
      <c r="L2816" s="31"/>
      <c r="M2816" s="31"/>
      <c r="N2816" s="31"/>
      <c r="O2816" s="31"/>
      <c r="P2816" s="31"/>
      <c r="Q2816" s="31"/>
      <c r="R2816" s="31"/>
      <c r="S2816" s="31"/>
      <c r="T2816" s="31"/>
      <c r="U2816" s="31"/>
      <c r="V2816" s="31"/>
    </row>
    <row r="2817" spans="6:22" x14ac:dyDescent="0.25">
      <c r="F2817" s="31"/>
      <c r="G2817" s="31"/>
      <c r="H2817" s="31"/>
      <c r="I2817" s="31"/>
      <c r="J2817" s="31"/>
      <c r="K2817" s="31"/>
      <c r="L2817" s="31"/>
      <c r="M2817" s="31"/>
      <c r="N2817" s="31"/>
      <c r="O2817" s="31"/>
      <c r="P2817" s="31"/>
      <c r="Q2817" s="31"/>
      <c r="R2817" s="31"/>
      <c r="S2817" s="31"/>
      <c r="T2817" s="31"/>
      <c r="U2817" s="31"/>
      <c r="V2817" s="31"/>
    </row>
    <row r="2818" spans="6:22" x14ac:dyDescent="0.25">
      <c r="F2818" s="31"/>
      <c r="G2818" s="31"/>
      <c r="H2818" s="31"/>
      <c r="I2818" s="31"/>
      <c r="J2818" s="31"/>
      <c r="K2818" s="31"/>
      <c r="L2818" s="31"/>
      <c r="M2818" s="31"/>
      <c r="N2818" s="31"/>
      <c r="O2818" s="31"/>
      <c r="P2818" s="31"/>
      <c r="Q2818" s="31"/>
      <c r="R2818" s="31"/>
      <c r="S2818" s="31"/>
      <c r="T2818" s="31"/>
      <c r="U2818" s="31"/>
      <c r="V2818" s="31"/>
    </row>
    <row r="2819" spans="6:22" x14ac:dyDescent="0.25">
      <c r="F2819" s="31"/>
      <c r="G2819" s="31"/>
      <c r="H2819" s="31"/>
      <c r="I2819" s="31"/>
      <c r="J2819" s="31"/>
      <c r="K2819" s="31"/>
      <c r="L2819" s="31"/>
      <c r="M2819" s="31"/>
      <c r="N2819" s="31"/>
      <c r="O2819" s="31"/>
      <c r="P2819" s="31"/>
      <c r="Q2819" s="31"/>
      <c r="R2819" s="31"/>
      <c r="S2819" s="31"/>
      <c r="T2819" s="31"/>
      <c r="U2819" s="31"/>
      <c r="V2819" s="31"/>
    </row>
    <row r="2820" spans="6:22" x14ac:dyDescent="0.25">
      <c r="F2820" s="31"/>
      <c r="G2820" s="31"/>
      <c r="H2820" s="31"/>
      <c r="I2820" s="31"/>
      <c r="J2820" s="31"/>
      <c r="K2820" s="31"/>
      <c r="L2820" s="31"/>
      <c r="M2820" s="31"/>
      <c r="N2820" s="31"/>
      <c r="O2820" s="31"/>
      <c r="P2820" s="31"/>
      <c r="Q2820" s="31"/>
      <c r="R2820" s="31"/>
      <c r="S2820" s="31"/>
      <c r="T2820" s="31"/>
      <c r="U2820" s="31"/>
      <c r="V2820" s="31"/>
    </row>
    <row r="2821" spans="6:22" x14ac:dyDescent="0.25">
      <c r="F2821" s="31"/>
      <c r="G2821" s="31"/>
      <c r="H2821" s="31"/>
      <c r="I2821" s="31"/>
      <c r="J2821" s="31"/>
      <c r="K2821" s="31"/>
      <c r="L2821" s="31"/>
      <c r="M2821" s="31"/>
      <c r="N2821" s="31"/>
      <c r="O2821" s="31"/>
      <c r="P2821" s="31"/>
      <c r="Q2821" s="31"/>
      <c r="R2821" s="31"/>
      <c r="S2821" s="31"/>
      <c r="T2821" s="31"/>
      <c r="U2821" s="31"/>
      <c r="V2821" s="31"/>
    </row>
    <row r="2822" spans="6:22" x14ac:dyDescent="0.25">
      <c r="F2822" s="31"/>
      <c r="G2822" s="31"/>
      <c r="H2822" s="31"/>
      <c r="I2822" s="31"/>
      <c r="J2822" s="31"/>
      <c r="K2822" s="31"/>
      <c r="L2822" s="31"/>
      <c r="M2822" s="31"/>
      <c r="N2822" s="31"/>
      <c r="O2822" s="31"/>
      <c r="P2822" s="31"/>
      <c r="Q2822" s="31"/>
      <c r="R2822" s="31"/>
      <c r="S2822" s="31"/>
      <c r="T2822" s="31"/>
      <c r="U2822" s="31"/>
      <c r="V2822" s="31"/>
    </row>
    <row r="2823" spans="6:22" x14ac:dyDescent="0.25">
      <c r="F2823" s="31"/>
      <c r="G2823" s="31"/>
      <c r="H2823" s="31"/>
      <c r="I2823" s="31"/>
      <c r="J2823" s="31"/>
      <c r="K2823" s="31"/>
      <c r="L2823" s="31"/>
      <c r="M2823" s="31"/>
      <c r="N2823" s="31"/>
      <c r="O2823" s="31"/>
      <c r="P2823" s="31"/>
      <c r="Q2823" s="31"/>
      <c r="R2823" s="31"/>
      <c r="S2823" s="31"/>
      <c r="T2823" s="31"/>
      <c r="U2823" s="31"/>
      <c r="V2823" s="31"/>
    </row>
    <row r="2824" spans="6:22" x14ac:dyDescent="0.25">
      <c r="F2824" s="31"/>
      <c r="G2824" s="31"/>
      <c r="H2824" s="31"/>
      <c r="I2824" s="31"/>
      <c r="J2824" s="31"/>
      <c r="K2824" s="31"/>
      <c r="L2824" s="31"/>
      <c r="M2824" s="31"/>
      <c r="N2824" s="31"/>
      <c r="O2824" s="31"/>
      <c r="P2824" s="31"/>
      <c r="Q2824" s="31"/>
      <c r="R2824" s="31"/>
      <c r="S2824" s="31"/>
      <c r="T2824" s="31"/>
      <c r="U2824" s="31"/>
      <c r="V2824" s="31"/>
    </row>
    <row r="2825" spans="6:22" x14ac:dyDescent="0.25">
      <c r="F2825" s="31"/>
      <c r="G2825" s="31"/>
      <c r="H2825" s="31"/>
      <c r="I2825" s="31"/>
      <c r="J2825" s="31"/>
      <c r="K2825" s="31"/>
      <c r="L2825" s="31"/>
      <c r="M2825" s="31"/>
      <c r="N2825" s="31"/>
      <c r="O2825" s="31"/>
      <c r="P2825" s="31"/>
      <c r="Q2825" s="31"/>
      <c r="R2825" s="31"/>
      <c r="S2825" s="31"/>
      <c r="T2825" s="31"/>
      <c r="U2825" s="31"/>
      <c r="V2825" s="31"/>
    </row>
    <row r="2826" spans="6:22" x14ac:dyDescent="0.25">
      <c r="F2826" s="31"/>
      <c r="G2826" s="31"/>
      <c r="H2826" s="31"/>
      <c r="I2826" s="31"/>
      <c r="J2826" s="31"/>
      <c r="K2826" s="31"/>
      <c r="L2826" s="31"/>
      <c r="M2826" s="31"/>
      <c r="N2826" s="31"/>
      <c r="O2826" s="31"/>
      <c r="P2826" s="31"/>
      <c r="Q2826" s="31"/>
      <c r="R2826" s="31"/>
      <c r="S2826" s="31"/>
      <c r="T2826" s="31"/>
      <c r="U2826" s="31"/>
      <c r="V2826" s="31"/>
    </row>
    <row r="2827" spans="6:22" x14ac:dyDescent="0.25">
      <c r="F2827" s="31"/>
      <c r="G2827" s="31"/>
      <c r="H2827" s="31"/>
      <c r="I2827" s="31"/>
      <c r="J2827" s="31"/>
      <c r="K2827" s="31"/>
      <c r="L2827" s="31"/>
      <c r="M2827" s="31"/>
      <c r="N2827" s="31"/>
      <c r="O2827" s="31"/>
      <c r="P2827" s="31"/>
      <c r="Q2827" s="31"/>
      <c r="R2827" s="31"/>
      <c r="S2827" s="31"/>
      <c r="T2827" s="31"/>
      <c r="U2827" s="31"/>
      <c r="V2827" s="31"/>
    </row>
    <row r="2828" spans="6:22" x14ac:dyDescent="0.25">
      <c r="F2828" s="31"/>
      <c r="G2828" s="31"/>
      <c r="H2828" s="31"/>
      <c r="I2828" s="31"/>
      <c r="J2828" s="31"/>
      <c r="K2828" s="31"/>
      <c r="L2828" s="31"/>
      <c r="M2828" s="31"/>
      <c r="N2828" s="31"/>
      <c r="O2828" s="31"/>
      <c r="P2828" s="31"/>
      <c r="Q2828" s="31"/>
      <c r="R2828" s="31"/>
      <c r="S2828" s="31"/>
      <c r="T2828" s="31"/>
      <c r="U2828" s="31"/>
      <c r="V2828" s="31"/>
    </row>
    <row r="2829" spans="6:22" x14ac:dyDescent="0.25">
      <c r="F2829" s="31"/>
      <c r="G2829" s="31"/>
      <c r="H2829" s="31"/>
      <c r="I2829" s="31"/>
      <c r="J2829" s="31"/>
      <c r="K2829" s="31"/>
      <c r="L2829" s="31"/>
      <c r="M2829" s="31"/>
      <c r="N2829" s="31"/>
      <c r="O2829" s="31"/>
      <c r="P2829" s="31"/>
      <c r="Q2829" s="31"/>
      <c r="R2829" s="31"/>
      <c r="S2829" s="31"/>
      <c r="T2829" s="31"/>
      <c r="U2829" s="31"/>
      <c r="V2829" s="31"/>
    </row>
    <row r="2830" spans="6:22" x14ac:dyDescent="0.25">
      <c r="F2830" s="31"/>
      <c r="G2830" s="31"/>
      <c r="H2830" s="31"/>
      <c r="I2830" s="31"/>
      <c r="J2830" s="31"/>
      <c r="K2830" s="31"/>
      <c r="L2830" s="31"/>
      <c r="M2830" s="31"/>
      <c r="N2830" s="31"/>
      <c r="O2830" s="31"/>
      <c r="P2830" s="31"/>
      <c r="Q2830" s="31"/>
      <c r="R2830" s="31"/>
      <c r="S2830" s="31"/>
      <c r="T2830" s="31"/>
      <c r="U2830" s="31"/>
      <c r="V2830" s="31"/>
    </row>
    <row r="2831" spans="6:22" x14ac:dyDescent="0.25">
      <c r="F2831" s="31"/>
      <c r="G2831" s="31"/>
      <c r="H2831" s="31"/>
      <c r="I2831" s="31"/>
      <c r="J2831" s="31"/>
      <c r="K2831" s="31"/>
      <c r="L2831" s="31"/>
      <c r="M2831" s="31"/>
      <c r="N2831" s="31"/>
      <c r="O2831" s="31"/>
      <c r="P2831" s="31"/>
      <c r="Q2831" s="31"/>
      <c r="R2831" s="31"/>
      <c r="S2831" s="31"/>
      <c r="T2831" s="31"/>
      <c r="U2831" s="31"/>
      <c r="V2831" s="31"/>
    </row>
    <row r="2832" spans="6:22" x14ac:dyDescent="0.25">
      <c r="F2832" s="31"/>
      <c r="G2832" s="31"/>
      <c r="H2832" s="31"/>
      <c r="I2832" s="31"/>
      <c r="J2832" s="31"/>
      <c r="K2832" s="31"/>
      <c r="L2832" s="31"/>
      <c r="M2832" s="31"/>
      <c r="N2832" s="31"/>
      <c r="O2832" s="31"/>
      <c r="P2832" s="31"/>
      <c r="Q2832" s="31"/>
      <c r="R2832" s="31"/>
      <c r="S2832" s="31"/>
      <c r="T2832" s="31"/>
      <c r="U2832" s="31"/>
      <c r="V2832" s="31"/>
    </row>
    <row r="2833" spans="6:22" x14ac:dyDescent="0.25">
      <c r="F2833" s="31"/>
      <c r="G2833" s="31"/>
      <c r="H2833" s="31"/>
      <c r="I2833" s="31"/>
      <c r="J2833" s="31"/>
      <c r="K2833" s="31"/>
      <c r="L2833" s="31"/>
      <c r="M2833" s="31"/>
      <c r="N2833" s="31"/>
      <c r="O2833" s="31"/>
      <c r="P2833" s="31"/>
      <c r="Q2833" s="31"/>
      <c r="R2833" s="31"/>
      <c r="S2833" s="31"/>
      <c r="T2833" s="31"/>
      <c r="U2833" s="31"/>
      <c r="V2833" s="31"/>
    </row>
    <row r="2834" spans="6:22" x14ac:dyDescent="0.25">
      <c r="F2834" s="31"/>
      <c r="G2834" s="31"/>
      <c r="H2834" s="31"/>
      <c r="I2834" s="31"/>
      <c r="J2834" s="31"/>
      <c r="K2834" s="31"/>
      <c r="L2834" s="31"/>
      <c r="M2834" s="31"/>
      <c r="N2834" s="31"/>
      <c r="O2834" s="31"/>
      <c r="P2834" s="31"/>
      <c r="Q2834" s="31"/>
      <c r="R2834" s="31"/>
      <c r="S2834" s="31"/>
      <c r="T2834" s="31"/>
      <c r="U2834" s="31"/>
      <c r="V2834" s="31"/>
    </row>
    <row r="2835" spans="6:22" x14ac:dyDescent="0.25">
      <c r="F2835" s="31"/>
      <c r="G2835" s="31"/>
      <c r="H2835" s="31"/>
      <c r="I2835" s="31"/>
      <c r="J2835" s="31"/>
      <c r="K2835" s="31"/>
      <c r="L2835" s="31"/>
      <c r="M2835" s="31"/>
      <c r="N2835" s="31"/>
      <c r="O2835" s="31"/>
      <c r="P2835" s="31"/>
      <c r="Q2835" s="31"/>
      <c r="R2835" s="31"/>
      <c r="S2835" s="31"/>
      <c r="T2835" s="31"/>
      <c r="U2835" s="31"/>
      <c r="V2835" s="31"/>
    </row>
    <row r="2836" spans="6:22" x14ac:dyDescent="0.25">
      <c r="F2836" s="31"/>
      <c r="G2836" s="31"/>
      <c r="H2836" s="31"/>
      <c r="I2836" s="31"/>
      <c r="J2836" s="31"/>
      <c r="K2836" s="31"/>
      <c r="L2836" s="31"/>
      <c r="M2836" s="31"/>
      <c r="N2836" s="31"/>
      <c r="O2836" s="31"/>
      <c r="P2836" s="31"/>
      <c r="Q2836" s="31"/>
      <c r="R2836" s="31"/>
      <c r="S2836" s="31"/>
      <c r="T2836" s="31"/>
      <c r="U2836" s="31"/>
      <c r="V2836" s="31"/>
    </row>
    <row r="2837" spans="6:22" x14ac:dyDescent="0.25">
      <c r="F2837" s="31"/>
      <c r="G2837" s="31"/>
      <c r="H2837" s="31"/>
      <c r="I2837" s="31"/>
      <c r="J2837" s="31"/>
      <c r="K2837" s="31"/>
      <c r="L2837" s="31"/>
      <c r="M2837" s="31"/>
      <c r="N2837" s="31"/>
      <c r="O2837" s="31"/>
      <c r="P2837" s="31"/>
      <c r="Q2837" s="31"/>
      <c r="R2837" s="31"/>
      <c r="S2837" s="31"/>
      <c r="T2837" s="31"/>
      <c r="U2837" s="31"/>
      <c r="V2837" s="31"/>
    </row>
    <row r="2838" spans="6:22" x14ac:dyDescent="0.25">
      <c r="F2838" s="31"/>
      <c r="G2838" s="31"/>
      <c r="H2838" s="31"/>
      <c r="I2838" s="31"/>
      <c r="J2838" s="31"/>
      <c r="K2838" s="31"/>
      <c r="L2838" s="31"/>
      <c r="M2838" s="31"/>
      <c r="N2838" s="31"/>
      <c r="O2838" s="31"/>
      <c r="P2838" s="31"/>
      <c r="Q2838" s="31"/>
      <c r="R2838" s="31"/>
      <c r="S2838" s="31"/>
      <c r="T2838" s="31"/>
      <c r="U2838" s="31"/>
      <c r="V2838" s="31"/>
    </row>
    <row r="2839" spans="6:22" x14ac:dyDescent="0.25">
      <c r="F2839" s="31"/>
      <c r="G2839" s="31"/>
      <c r="H2839" s="31"/>
      <c r="I2839" s="31"/>
      <c r="J2839" s="31"/>
      <c r="K2839" s="31"/>
      <c r="L2839" s="31"/>
      <c r="M2839" s="31"/>
      <c r="N2839" s="31"/>
      <c r="O2839" s="31"/>
      <c r="P2839" s="31"/>
      <c r="Q2839" s="31"/>
      <c r="R2839" s="31"/>
      <c r="S2839" s="31"/>
      <c r="T2839" s="31"/>
      <c r="U2839" s="31"/>
      <c r="V2839" s="31"/>
    </row>
    <row r="2840" spans="6:22" x14ac:dyDescent="0.25">
      <c r="F2840" s="31"/>
      <c r="G2840" s="31"/>
      <c r="H2840" s="31"/>
      <c r="I2840" s="31"/>
      <c r="J2840" s="31"/>
      <c r="K2840" s="31"/>
      <c r="L2840" s="31"/>
      <c r="M2840" s="31"/>
      <c r="N2840" s="31"/>
      <c r="O2840" s="31"/>
      <c r="P2840" s="31"/>
      <c r="Q2840" s="31"/>
      <c r="R2840" s="31"/>
      <c r="S2840" s="31"/>
      <c r="T2840" s="31"/>
      <c r="U2840" s="31"/>
      <c r="V2840" s="31"/>
    </row>
    <row r="2841" spans="6:22" x14ac:dyDescent="0.25">
      <c r="F2841" s="31"/>
      <c r="G2841" s="31"/>
      <c r="H2841" s="31"/>
      <c r="I2841" s="31"/>
      <c r="J2841" s="31"/>
      <c r="K2841" s="31"/>
      <c r="L2841" s="31"/>
      <c r="M2841" s="31"/>
      <c r="N2841" s="31"/>
      <c r="O2841" s="31"/>
      <c r="P2841" s="31"/>
      <c r="Q2841" s="31"/>
      <c r="R2841" s="31"/>
      <c r="S2841" s="31"/>
      <c r="T2841" s="31"/>
      <c r="U2841" s="31"/>
      <c r="V2841" s="31"/>
    </row>
    <row r="2842" spans="6:22" x14ac:dyDescent="0.25">
      <c r="F2842" s="31"/>
      <c r="G2842" s="31"/>
      <c r="H2842" s="31"/>
      <c r="I2842" s="31"/>
      <c r="J2842" s="31"/>
      <c r="K2842" s="31"/>
      <c r="L2842" s="31"/>
      <c r="M2842" s="31"/>
      <c r="N2842" s="31"/>
      <c r="O2842" s="31"/>
      <c r="P2842" s="31"/>
      <c r="Q2842" s="31"/>
      <c r="R2842" s="31"/>
      <c r="S2842" s="31"/>
      <c r="T2842" s="31"/>
      <c r="U2842" s="31"/>
      <c r="V2842" s="31"/>
    </row>
    <row r="2843" spans="6:22" x14ac:dyDescent="0.25">
      <c r="F2843" s="31"/>
      <c r="G2843" s="31"/>
      <c r="H2843" s="31"/>
      <c r="I2843" s="31"/>
      <c r="J2843" s="31"/>
      <c r="K2843" s="31"/>
      <c r="L2843" s="31"/>
      <c r="M2843" s="31"/>
      <c r="N2843" s="31"/>
      <c r="O2843" s="31"/>
      <c r="P2843" s="31"/>
      <c r="Q2843" s="31"/>
      <c r="R2843" s="31"/>
      <c r="S2843" s="31"/>
      <c r="T2843" s="31"/>
      <c r="U2843" s="31"/>
      <c r="V2843" s="31"/>
    </row>
    <row r="2844" spans="6:22" x14ac:dyDescent="0.25">
      <c r="F2844" s="31"/>
      <c r="G2844" s="31"/>
      <c r="H2844" s="31"/>
      <c r="I2844" s="31"/>
      <c r="J2844" s="31"/>
      <c r="K2844" s="31"/>
      <c r="L2844" s="31"/>
      <c r="M2844" s="31"/>
      <c r="N2844" s="31"/>
      <c r="O2844" s="31"/>
      <c r="P2844" s="31"/>
      <c r="Q2844" s="31"/>
      <c r="R2844" s="31"/>
      <c r="S2844" s="31"/>
      <c r="T2844" s="31"/>
      <c r="U2844" s="31"/>
      <c r="V2844" s="31"/>
    </row>
    <row r="2845" spans="6:22" x14ac:dyDescent="0.25">
      <c r="F2845" s="31"/>
      <c r="G2845" s="31"/>
      <c r="H2845" s="31"/>
      <c r="I2845" s="31"/>
      <c r="J2845" s="31"/>
      <c r="K2845" s="31"/>
      <c r="L2845" s="31"/>
      <c r="M2845" s="31"/>
      <c r="N2845" s="31"/>
      <c r="O2845" s="31"/>
      <c r="P2845" s="31"/>
      <c r="Q2845" s="31"/>
      <c r="R2845" s="31"/>
      <c r="S2845" s="31"/>
      <c r="T2845" s="31"/>
      <c r="U2845" s="31"/>
      <c r="V2845" s="31"/>
    </row>
    <row r="2846" spans="6:22" x14ac:dyDescent="0.25">
      <c r="F2846" s="31"/>
      <c r="G2846" s="31"/>
      <c r="H2846" s="31"/>
      <c r="I2846" s="31"/>
      <c r="J2846" s="31"/>
      <c r="K2846" s="31"/>
      <c r="L2846" s="31"/>
      <c r="M2846" s="31"/>
      <c r="N2846" s="31"/>
      <c r="O2846" s="31"/>
      <c r="P2846" s="31"/>
      <c r="Q2846" s="31"/>
      <c r="R2846" s="31"/>
      <c r="S2846" s="31"/>
      <c r="T2846" s="31"/>
      <c r="U2846" s="31"/>
      <c r="V2846" s="31"/>
    </row>
    <row r="2847" spans="6:22" x14ac:dyDescent="0.25">
      <c r="F2847" s="31"/>
      <c r="G2847" s="31"/>
      <c r="H2847" s="31"/>
      <c r="I2847" s="31"/>
      <c r="J2847" s="31"/>
      <c r="K2847" s="31"/>
      <c r="L2847" s="31"/>
      <c r="M2847" s="31"/>
      <c r="N2847" s="31"/>
      <c r="O2847" s="31"/>
      <c r="P2847" s="31"/>
      <c r="Q2847" s="31"/>
      <c r="R2847" s="31"/>
      <c r="S2847" s="31"/>
      <c r="T2847" s="31"/>
      <c r="U2847" s="31"/>
      <c r="V2847" s="31"/>
    </row>
    <row r="2848" spans="6:22" x14ac:dyDescent="0.25">
      <c r="F2848" s="31"/>
      <c r="G2848" s="31"/>
      <c r="H2848" s="31"/>
      <c r="I2848" s="31"/>
      <c r="J2848" s="31"/>
      <c r="K2848" s="31"/>
      <c r="L2848" s="31"/>
      <c r="M2848" s="31"/>
      <c r="N2848" s="31"/>
      <c r="O2848" s="31"/>
      <c r="P2848" s="31"/>
      <c r="Q2848" s="31"/>
      <c r="R2848" s="31"/>
      <c r="S2848" s="31"/>
      <c r="T2848" s="31"/>
      <c r="U2848" s="31"/>
      <c r="V2848" s="31"/>
    </row>
    <row r="2849" spans="6:22" x14ac:dyDescent="0.25">
      <c r="F2849" s="31"/>
      <c r="G2849" s="31"/>
      <c r="H2849" s="31"/>
      <c r="I2849" s="31"/>
      <c r="J2849" s="31"/>
      <c r="K2849" s="31"/>
      <c r="L2849" s="31"/>
      <c r="M2849" s="31"/>
      <c r="N2849" s="31"/>
      <c r="O2849" s="31"/>
      <c r="P2849" s="31"/>
      <c r="Q2849" s="31"/>
      <c r="R2849" s="31"/>
      <c r="S2849" s="31"/>
      <c r="T2849" s="31"/>
      <c r="U2849" s="31"/>
      <c r="V2849" s="31"/>
    </row>
    <row r="2850" spans="6:22" x14ac:dyDescent="0.25">
      <c r="F2850" s="31"/>
      <c r="G2850" s="31"/>
      <c r="H2850" s="31"/>
      <c r="I2850" s="31"/>
      <c r="J2850" s="31"/>
      <c r="K2850" s="31"/>
      <c r="L2850" s="31"/>
      <c r="M2850" s="31"/>
      <c r="N2850" s="31"/>
      <c r="O2850" s="31"/>
      <c r="P2850" s="31"/>
      <c r="Q2850" s="31"/>
      <c r="R2850" s="31"/>
      <c r="S2850" s="31"/>
      <c r="T2850" s="31"/>
      <c r="U2850" s="31"/>
      <c r="V2850" s="31"/>
    </row>
    <row r="2851" spans="6:22" x14ac:dyDescent="0.25">
      <c r="F2851" s="31"/>
      <c r="G2851" s="31"/>
      <c r="H2851" s="31"/>
      <c r="I2851" s="31"/>
      <c r="J2851" s="31"/>
      <c r="K2851" s="31"/>
      <c r="L2851" s="31"/>
      <c r="M2851" s="31"/>
      <c r="N2851" s="31"/>
      <c r="O2851" s="31"/>
      <c r="P2851" s="31"/>
      <c r="Q2851" s="31"/>
      <c r="R2851" s="31"/>
      <c r="S2851" s="31"/>
      <c r="T2851" s="31"/>
      <c r="U2851" s="31"/>
      <c r="V2851" s="31"/>
    </row>
    <row r="2852" spans="6:22" x14ac:dyDescent="0.25">
      <c r="F2852" s="31"/>
      <c r="G2852" s="31"/>
      <c r="H2852" s="31"/>
      <c r="I2852" s="31"/>
      <c r="J2852" s="31"/>
      <c r="K2852" s="31"/>
      <c r="L2852" s="31"/>
      <c r="M2852" s="31"/>
      <c r="N2852" s="31"/>
      <c r="O2852" s="31"/>
      <c r="P2852" s="31"/>
      <c r="Q2852" s="31"/>
      <c r="R2852" s="31"/>
      <c r="S2852" s="31"/>
      <c r="T2852" s="31"/>
      <c r="U2852" s="31"/>
      <c r="V2852" s="31"/>
    </row>
    <row r="2853" spans="6:22" x14ac:dyDescent="0.25">
      <c r="F2853" s="31"/>
      <c r="G2853" s="31"/>
      <c r="H2853" s="31"/>
      <c r="I2853" s="31"/>
      <c r="J2853" s="31"/>
      <c r="K2853" s="31"/>
      <c r="L2853" s="31"/>
      <c r="M2853" s="31"/>
      <c r="N2853" s="31"/>
      <c r="O2853" s="31"/>
      <c r="P2853" s="31"/>
      <c r="Q2853" s="31"/>
      <c r="R2853" s="31"/>
      <c r="S2853" s="31"/>
      <c r="T2853" s="31"/>
      <c r="U2853" s="31"/>
      <c r="V2853" s="31"/>
    </row>
    <row r="2854" spans="6:22" x14ac:dyDescent="0.25">
      <c r="F2854" s="31"/>
      <c r="G2854" s="31"/>
      <c r="H2854" s="31"/>
      <c r="I2854" s="31"/>
      <c r="J2854" s="31"/>
      <c r="K2854" s="31"/>
      <c r="L2854" s="31"/>
      <c r="M2854" s="31"/>
      <c r="N2854" s="31"/>
      <c r="O2854" s="31"/>
      <c r="P2854" s="31"/>
      <c r="Q2854" s="31"/>
      <c r="R2854" s="31"/>
      <c r="S2854" s="31"/>
      <c r="T2854" s="31"/>
      <c r="U2854" s="31"/>
      <c r="V2854" s="31"/>
    </row>
    <row r="2855" spans="6:22" x14ac:dyDescent="0.25">
      <c r="F2855" s="31"/>
      <c r="G2855" s="31"/>
      <c r="H2855" s="31"/>
      <c r="I2855" s="31"/>
      <c r="J2855" s="31"/>
      <c r="K2855" s="31"/>
      <c r="L2855" s="31"/>
      <c r="M2855" s="31"/>
      <c r="N2855" s="31"/>
      <c r="O2855" s="31"/>
      <c r="P2855" s="31"/>
      <c r="Q2855" s="31"/>
      <c r="R2855" s="31"/>
      <c r="S2855" s="31"/>
      <c r="T2855" s="31"/>
      <c r="U2855" s="31"/>
      <c r="V2855" s="31"/>
    </row>
    <row r="2856" spans="6:22" x14ac:dyDescent="0.25">
      <c r="F2856" s="31"/>
      <c r="G2856" s="31"/>
      <c r="H2856" s="31"/>
      <c r="I2856" s="31"/>
      <c r="J2856" s="31"/>
      <c r="K2856" s="31"/>
      <c r="L2856" s="31"/>
      <c r="M2856" s="31"/>
      <c r="N2856" s="31"/>
      <c r="O2856" s="31"/>
      <c r="P2856" s="31"/>
      <c r="Q2856" s="31"/>
      <c r="R2856" s="31"/>
      <c r="S2856" s="31"/>
      <c r="T2856" s="31"/>
      <c r="U2856" s="31"/>
      <c r="V2856" s="31"/>
    </row>
    <row r="2857" spans="6:22" x14ac:dyDescent="0.25">
      <c r="F2857" s="31"/>
      <c r="G2857" s="31"/>
      <c r="H2857" s="31"/>
      <c r="I2857" s="31"/>
      <c r="J2857" s="31"/>
      <c r="K2857" s="31"/>
      <c r="L2857" s="31"/>
      <c r="M2857" s="31"/>
      <c r="N2857" s="31"/>
      <c r="O2857" s="31"/>
      <c r="P2857" s="31"/>
      <c r="Q2857" s="31"/>
      <c r="R2857" s="31"/>
      <c r="S2857" s="31"/>
      <c r="T2857" s="31"/>
      <c r="U2857" s="31"/>
      <c r="V2857" s="31"/>
    </row>
    <row r="2858" spans="6:22" x14ac:dyDescent="0.25">
      <c r="F2858" s="31"/>
      <c r="G2858" s="31"/>
      <c r="H2858" s="31"/>
      <c r="I2858" s="31"/>
      <c r="J2858" s="31"/>
      <c r="K2858" s="31"/>
      <c r="L2858" s="31"/>
      <c r="M2858" s="31"/>
      <c r="N2858" s="31"/>
      <c r="O2858" s="31"/>
      <c r="P2858" s="31"/>
      <c r="Q2858" s="31"/>
      <c r="R2858" s="31"/>
      <c r="S2858" s="31"/>
      <c r="T2858" s="31"/>
      <c r="U2858" s="31"/>
      <c r="V2858" s="31"/>
    </row>
    <row r="2859" spans="6:22" x14ac:dyDescent="0.25">
      <c r="F2859" s="31"/>
      <c r="G2859" s="31"/>
      <c r="H2859" s="31"/>
      <c r="I2859" s="31"/>
      <c r="J2859" s="31"/>
      <c r="K2859" s="31"/>
      <c r="L2859" s="31"/>
      <c r="M2859" s="31"/>
      <c r="N2859" s="31"/>
      <c r="O2859" s="31"/>
      <c r="P2859" s="31"/>
      <c r="Q2859" s="31"/>
      <c r="R2859" s="31"/>
      <c r="S2859" s="31"/>
      <c r="T2859" s="31"/>
      <c r="U2859" s="31"/>
      <c r="V2859" s="31"/>
    </row>
    <row r="2860" spans="6:22" x14ac:dyDescent="0.25">
      <c r="F2860" s="31"/>
      <c r="G2860" s="31"/>
      <c r="H2860" s="31"/>
      <c r="I2860" s="31"/>
      <c r="J2860" s="31"/>
      <c r="K2860" s="31"/>
      <c r="L2860" s="31"/>
      <c r="M2860" s="31"/>
      <c r="N2860" s="31"/>
      <c r="O2860" s="31"/>
      <c r="P2860" s="31"/>
      <c r="Q2860" s="31"/>
      <c r="R2860" s="31"/>
      <c r="S2860" s="31"/>
      <c r="T2860" s="31"/>
      <c r="U2860" s="31"/>
      <c r="V2860" s="31"/>
    </row>
    <row r="2861" spans="6:22" x14ac:dyDescent="0.25">
      <c r="F2861" s="31"/>
      <c r="G2861" s="31"/>
      <c r="H2861" s="31"/>
      <c r="I2861" s="31"/>
      <c r="J2861" s="31"/>
      <c r="K2861" s="31"/>
      <c r="L2861" s="31"/>
      <c r="M2861" s="31"/>
      <c r="N2861" s="31"/>
      <c r="O2861" s="31"/>
      <c r="P2861" s="31"/>
      <c r="Q2861" s="31"/>
      <c r="R2861" s="31"/>
      <c r="S2861" s="31"/>
      <c r="T2861" s="31"/>
      <c r="U2861" s="31"/>
      <c r="V2861" s="31"/>
    </row>
    <row r="2862" spans="6:22" x14ac:dyDescent="0.25">
      <c r="F2862" s="31"/>
      <c r="G2862" s="31"/>
      <c r="H2862" s="31"/>
      <c r="I2862" s="31"/>
      <c r="J2862" s="31"/>
      <c r="K2862" s="31"/>
      <c r="L2862" s="31"/>
      <c r="M2862" s="31"/>
      <c r="N2862" s="31"/>
      <c r="O2862" s="31"/>
      <c r="P2862" s="31"/>
      <c r="Q2862" s="31"/>
      <c r="R2862" s="31"/>
      <c r="S2862" s="31"/>
      <c r="T2862" s="31"/>
      <c r="U2862" s="31"/>
      <c r="V2862" s="31"/>
    </row>
    <row r="2863" spans="6:22" x14ac:dyDescent="0.25">
      <c r="F2863" s="31"/>
      <c r="G2863" s="31"/>
      <c r="H2863" s="31"/>
      <c r="I2863" s="31"/>
      <c r="J2863" s="31"/>
      <c r="K2863" s="31"/>
      <c r="L2863" s="31"/>
      <c r="M2863" s="31"/>
      <c r="N2863" s="31"/>
      <c r="O2863" s="31"/>
      <c r="P2863" s="31"/>
      <c r="Q2863" s="31"/>
      <c r="R2863" s="31"/>
      <c r="S2863" s="31"/>
      <c r="T2863" s="31"/>
      <c r="U2863" s="31"/>
      <c r="V2863" s="31"/>
    </row>
    <row r="2864" spans="6:22" x14ac:dyDescent="0.25">
      <c r="F2864" s="31"/>
      <c r="G2864" s="31"/>
      <c r="H2864" s="31"/>
      <c r="I2864" s="31"/>
      <c r="J2864" s="31"/>
      <c r="K2864" s="31"/>
      <c r="L2864" s="31"/>
      <c r="M2864" s="31"/>
      <c r="N2864" s="31"/>
      <c r="O2864" s="31"/>
      <c r="P2864" s="31"/>
      <c r="Q2864" s="31"/>
      <c r="R2864" s="31"/>
      <c r="S2864" s="31"/>
      <c r="T2864" s="31"/>
      <c r="U2864" s="31"/>
      <c r="V2864" s="31"/>
    </row>
    <row r="2865" spans="6:22" x14ac:dyDescent="0.25">
      <c r="F2865" s="31"/>
      <c r="G2865" s="31"/>
      <c r="H2865" s="31"/>
      <c r="I2865" s="31"/>
      <c r="J2865" s="31"/>
      <c r="K2865" s="31"/>
      <c r="L2865" s="31"/>
      <c r="M2865" s="31"/>
      <c r="N2865" s="31"/>
      <c r="O2865" s="31"/>
      <c r="P2865" s="31"/>
      <c r="Q2865" s="31"/>
      <c r="R2865" s="31"/>
      <c r="S2865" s="31"/>
      <c r="T2865" s="31"/>
      <c r="U2865" s="31"/>
      <c r="V2865" s="31"/>
    </row>
    <row r="2866" spans="6:22" x14ac:dyDescent="0.25">
      <c r="F2866" s="31"/>
      <c r="G2866" s="31"/>
      <c r="H2866" s="31"/>
      <c r="I2866" s="31"/>
      <c r="J2866" s="31"/>
      <c r="K2866" s="31"/>
      <c r="L2866" s="31"/>
      <c r="M2866" s="31"/>
      <c r="N2866" s="31"/>
      <c r="O2866" s="31"/>
      <c r="P2866" s="31"/>
      <c r="Q2866" s="31"/>
      <c r="R2866" s="31"/>
      <c r="S2866" s="31"/>
      <c r="T2866" s="31"/>
      <c r="U2866" s="31"/>
      <c r="V2866" s="31"/>
    </row>
    <row r="2867" spans="6:22" x14ac:dyDescent="0.25">
      <c r="F2867" s="31"/>
      <c r="G2867" s="31"/>
      <c r="H2867" s="31"/>
      <c r="I2867" s="31"/>
      <c r="J2867" s="31"/>
      <c r="K2867" s="31"/>
      <c r="L2867" s="31"/>
      <c r="M2867" s="31"/>
      <c r="N2867" s="31"/>
      <c r="O2867" s="31"/>
      <c r="P2867" s="31"/>
      <c r="Q2867" s="31"/>
      <c r="R2867" s="31"/>
      <c r="S2867" s="31"/>
      <c r="T2867" s="31"/>
      <c r="U2867" s="31"/>
      <c r="V2867" s="31"/>
    </row>
    <row r="2868" spans="6:22" x14ac:dyDescent="0.25">
      <c r="F2868" s="31"/>
      <c r="G2868" s="31"/>
      <c r="H2868" s="31"/>
      <c r="I2868" s="31"/>
      <c r="J2868" s="31"/>
      <c r="K2868" s="31"/>
      <c r="L2868" s="31"/>
      <c r="M2868" s="31"/>
      <c r="N2868" s="31"/>
      <c r="O2868" s="31"/>
      <c r="P2868" s="31"/>
      <c r="Q2868" s="31"/>
      <c r="R2868" s="31"/>
      <c r="S2868" s="31"/>
      <c r="T2868" s="31"/>
      <c r="U2868" s="31"/>
      <c r="V2868" s="31"/>
    </row>
    <row r="2869" spans="6:22" x14ac:dyDescent="0.25">
      <c r="F2869" s="31"/>
      <c r="G2869" s="31"/>
      <c r="H2869" s="31"/>
      <c r="I2869" s="31"/>
      <c r="J2869" s="31"/>
      <c r="K2869" s="31"/>
      <c r="L2869" s="31"/>
      <c r="M2869" s="31"/>
      <c r="N2869" s="31"/>
      <c r="O2869" s="31"/>
      <c r="P2869" s="31"/>
      <c r="Q2869" s="31"/>
      <c r="R2869" s="31"/>
      <c r="S2869" s="31"/>
      <c r="T2869" s="31"/>
      <c r="U2869" s="31"/>
      <c r="V2869" s="31"/>
    </row>
    <row r="2870" spans="6:22" x14ac:dyDescent="0.25">
      <c r="F2870" s="31"/>
      <c r="G2870" s="31"/>
      <c r="H2870" s="31"/>
      <c r="I2870" s="31"/>
      <c r="J2870" s="31"/>
      <c r="K2870" s="31"/>
      <c r="L2870" s="31"/>
      <c r="M2870" s="31"/>
      <c r="N2870" s="31"/>
      <c r="O2870" s="31"/>
      <c r="P2870" s="31"/>
      <c r="Q2870" s="31"/>
      <c r="R2870" s="31"/>
      <c r="S2870" s="31"/>
      <c r="T2870" s="31"/>
      <c r="U2870" s="31"/>
      <c r="V2870" s="31"/>
    </row>
    <row r="2871" spans="6:22" x14ac:dyDescent="0.25">
      <c r="F2871" s="31"/>
      <c r="G2871" s="31"/>
      <c r="H2871" s="31"/>
      <c r="I2871" s="31"/>
      <c r="J2871" s="31"/>
      <c r="K2871" s="31"/>
      <c r="L2871" s="31"/>
      <c r="M2871" s="31"/>
      <c r="N2871" s="31"/>
      <c r="O2871" s="31"/>
      <c r="P2871" s="31"/>
      <c r="Q2871" s="31"/>
      <c r="R2871" s="31"/>
      <c r="S2871" s="31"/>
      <c r="T2871" s="31"/>
      <c r="U2871" s="31"/>
      <c r="V2871" s="31"/>
    </row>
    <row r="2872" spans="6:22" x14ac:dyDescent="0.25">
      <c r="F2872" s="31"/>
      <c r="G2872" s="31"/>
      <c r="H2872" s="31"/>
      <c r="I2872" s="31"/>
      <c r="J2872" s="31"/>
      <c r="K2872" s="31"/>
      <c r="L2872" s="31"/>
      <c r="M2872" s="31"/>
      <c r="N2872" s="31"/>
      <c r="O2872" s="31"/>
      <c r="P2872" s="31"/>
      <c r="Q2872" s="31"/>
      <c r="R2872" s="31"/>
      <c r="S2872" s="31"/>
      <c r="T2872" s="31"/>
      <c r="U2872" s="31"/>
      <c r="V2872" s="31"/>
    </row>
    <row r="2873" spans="6:22" x14ac:dyDescent="0.25">
      <c r="F2873" s="31"/>
      <c r="G2873" s="31"/>
      <c r="H2873" s="31"/>
      <c r="I2873" s="31"/>
      <c r="J2873" s="31"/>
      <c r="K2873" s="31"/>
      <c r="L2873" s="31"/>
      <c r="M2873" s="31"/>
      <c r="N2873" s="31"/>
      <c r="O2873" s="31"/>
      <c r="P2873" s="31"/>
      <c r="Q2873" s="31"/>
      <c r="R2873" s="31"/>
      <c r="S2873" s="31"/>
      <c r="T2873" s="31"/>
      <c r="U2873" s="31"/>
      <c r="V2873" s="31"/>
    </row>
    <row r="2874" spans="6:22" x14ac:dyDescent="0.25">
      <c r="F2874" s="31"/>
      <c r="G2874" s="31"/>
      <c r="H2874" s="31"/>
      <c r="I2874" s="31"/>
      <c r="J2874" s="31"/>
      <c r="K2874" s="31"/>
      <c r="L2874" s="31"/>
      <c r="M2874" s="31"/>
      <c r="N2874" s="31"/>
      <c r="O2874" s="31"/>
      <c r="P2874" s="31"/>
      <c r="Q2874" s="31"/>
      <c r="R2874" s="31"/>
      <c r="S2874" s="31"/>
      <c r="T2874" s="31"/>
      <c r="U2874" s="31"/>
      <c r="V2874" s="31"/>
    </row>
    <row r="2875" spans="6:22" x14ac:dyDescent="0.25">
      <c r="F2875" s="31"/>
      <c r="G2875" s="31"/>
      <c r="H2875" s="31"/>
      <c r="I2875" s="31"/>
      <c r="J2875" s="31"/>
      <c r="K2875" s="31"/>
      <c r="L2875" s="31"/>
      <c r="M2875" s="31"/>
      <c r="N2875" s="31"/>
      <c r="O2875" s="31"/>
      <c r="P2875" s="31"/>
      <c r="Q2875" s="31"/>
      <c r="R2875" s="31"/>
      <c r="S2875" s="31"/>
      <c r="T2875" s="31"/>
      <c r="U2875" s="31"/>
      <c r="V2875" s="31"/>
    </row>
    <row r="2876" spans="6:22" x14ac:dyDescent="0.25">
      <c r="F2876" s="31"/>
      <c r="G2876" s="31"/>
      <c r="H2876" s="31"/>
      <c r="I2876" s="31"/>
      <c r="J2876" s="31"/>
      <c r="K2876" s="31"/>
      <c r="L2876" s="31"/>
      <c r="M2876" s="31"/>
      <c r="N2876" s="31"/>
      <c r="O2876" s="31"/>
      <c r="P2876" s="31"/>
      <c r="Q2876" s="31"/>
      <c r="R2876" s="31"/>
      <c r="S2876" s="31"/>
      <c r="T2876" s="31"/>
      <c r="U2876" s="31"/>
      <c r="V2876" s="31"/>
    </row>
    <row r="2877" spans="6:22" x14ac:dyDescent="0.25">
      <c r="F2877" s="31"/>
      <c r="G2877" s="31"/>
      <c r="H2877" s="31"/>
      <c r="I2877" s="31"/>
      <c r="J2877" s="31"/>
      <c r="K2877" s="31"/>
      <c r="L2877" s="31"/>
      <c r="M2877" s="31"/>
      <c r="N2877" s="31"/>
      <c r="O2877" s="31"/>
      <c r="P2877" s="31"/>
      <c r="Q2877" s="31"/>
      <c r="R2877" s="31"/>
      <c r="S2877" s="31"/>
      <c r="T2877" s="31"/>
      <c r="U2877" s="31"/>
      <c r="V2877" s="31"/>
    </row>
    <row r="2878" spans="6:22" x14ac:dyDescent="0.25">
      <c r="F2878" s="31"/>
      <c r="G2878" s="31"/>
      <c r="H2878" s="31"/>
      <c r="I2878" s="31"/>
      <c r="J2878" s="31"/>
      <c r="K2878" s="31"/>
      <c r="L2878" s="31"/>
      <c r="M2878" s="31"/>
      <c r="N2878" s="31"/>
      <c r="O2878" s="31"/>
      <c r="P2878" s="31"/>
      <c r="Q2878" s="31"/>
      <c r="R2878" s="31"/>
      <c r="S2878" s="31"/>
      <c r="T2878" s="31"/>
      <c r="U2878" s="31"/>
      <c r="V2878" s="31"/>
    </row>
    <row r="2879" spans="6:22" x14ac:dyDescent="0.25">
      <c r="F2879" s="31"/>
      <c r="G2879" s="31"/>
      <c r="H2879" s="31"/>
      <c r="I2879" s="31"/>
      <c r="J2879" s="31"/>
      <c r="K2879" s="31"/>
      <c r="L2879" s="31"/>
      <c r="M2879" s="31"/>
      <c r="N2879" s="31"/>
      <c r="O2879" s="31"/>
      <c r="P2879" s="31"/>
      <c r="Q2879" s="31"/>
      <c r="R2879" s="31"/>
      <c r="S2879" s="31"/>
      <c r="T2879" s="31"/>
      <c r="U2879" s="31"/>
      <c r="V2879" s="31"/>
    </row>
    <row r="2880" spans="6:22" x14ac:dyDescent="0.25">
      <c r="F2880" s="31"/>
      <c r="G2880" s="31"/>
      <c r="H2880" s="31"/>
      <c r="I2880" s="31"/>
      <c r="J2880" s="31"/>
      <c r="K2880" s="31"/>
      <c r="L2880" s="31"/>
      <c r="M2880" s="31"/>
      <c r="N2880" s="31"/>
      <c r="O2880" s="31"/>
      <c r="P2880" s="31"/>
      <c r="Q2880" s="31"/>
      <c r="R2880" s="31"/>
      <c r="S2880" s="31"/>
      <c r="T2880" s="31"/>
      <c r="U2880" s="31"/>
      <c r="V2880" s="31"/>
    </row>
    <row r="2881" spans="6:22" x14ac:dyDescent="0.25">
      <c r="F2881" s="31"/>
      <c r="G2881" s="31"/>
      <c r="H2881" s="31"/>
      <c r="I2881" s="31"/>
      <c r="J2881" s="31"/>
      <c r="K2881" s="31"/>
      <c r="L2881" s="31"/>
      <c r="M2881" s="31"/>
      <c r="N2881" s="31"/>
      <c r="O2881" s="31"/>
      <c r="P2881" s="31"/>
      <c r="Q2881" s="31"/>
      <c r="R2881" s="31"/>
      <c r="S2881" s="31"/>
      <c r="T2881" s="31"/>
      <c r="U2881" s="31"/>
      <c r="V2881" s="31"/>
    </row>
    <row r="2882" spans="6:22" x14ac:dyDescent="0.25">
      <c r="F2882" s="31"/>
      <c r="G2882" s="31"/>
      <c r="H2882" s="31"/>
      <c r="I2882" s="31"/>
      <c r="J2882" s="31"/>
      <c r="K2882" s="31"/>
      <c r="L2882" s="31"/>
      <c r="M2882" s="31"/>
      <c r="N2882" s="31"/>
      <c r="O2882" s="31"/>
      <c r="P2882" s="31"/>
      <c r="Q2882" s="31"/>
      <c r="R2882" s="31"/>
      <c r="S2882" s="31"/>
      <c r="T2882" s="31"/>
      <c r="U2882" s="31"/>
      <c r="V2882" s="31"/>
    </row>
    <row r="2883" spans="6:22" x14ac:dyDescent="0.25">
      <c r="F2883" s="31"/>
      <c r="G2883" s="31"/>
      <c r="H2883" s="31"/>
      <c r="I2883" s="31"/>
      <c r="J2883" s="31"/>
      <c r="K2883" s="31"/>
      <c r="L2883" s="31"/>
      <c r="M2883" s="31"/>
      <c r="N2883" s="31"/>
      <c r="O2883" s="31"/>
      <c r="P2883" s="31"/>
      <c r="Q2883" s="31"/>
      <c r="R2883" s="31"/>
      <c r="S2883" s="31"/>
      <c r="T2883" s="31"/>
      <c r="U2883" s="31"/>
      <c r="V2883" s="31"/>
    </row>
    <row r="2884" spans="6:22" x14ac:dyDescent="0.25">
      <c r="F2884" s="31"/>
      <c r="G2884" s="31"/>
      <c r="H2884" s="31"/>
      <c r="I2884" s="31"/>
      <c r="J2884" s="31"/>
      <c r="K2884" s="31"/>
      <c r="L2884" s="31"/>
      <c r="M2884" s="31"/>
      <c r="N2884" s="31"/>
      <c r="O2884" s="31"/>
      <c r="P2884" s="31"/>
      <c r="Q2884" s="31"/>
      <c r="R2884" s="31"/>
      <c r="S2884" s="31"/>
      <c r="T2884" s="31"/>
      <c r="U2884" s="31"/>
      <c r="V2884" s="31"/>
    </row>
    <row r="2885" spans="6:22" x14ac:dyDescent="0.25">
      <c r="F2885" s="31"/>
      <c r="G2885" s="31"/>
      <c r="H2885" s="31"/>
      <c r="I2885" s="31"/>
      <c r="J2885" s="31"/>
      <c r="K2885" s="31"/>
      <c r="L2885" s="31"/>
      <c r="M2885" s="31"/>
      <c r="N2885" s="31"/>
      <c r="O2885" s="31"/>
      <c r="P2885" s="31"/>
      <c r="Q2885" s="31"/>
      <c r="R2885" s="31"/>
      <c r="S2885" s="31"/>
      <c r="T2885" s="31"/>
      <c r="U2885" s="31"/>
      <c r="V2885" s="31"/>
    </row>
    <row r="2886" spans="6:22" x14ac:dyDescent="0.25">
      <c r="F2886" s="31"/>
      <c r="G2886" s="31"/>
      <c r="H2886" s="31"/>
      <c r="I2886" s="31"/>
      <c r="J2886" s="31"/>
      <c r="K2886" s="31"/>
      <c r="L2886" s="31"/>
      <c r="M2886" s="31"/>
      <c r="N2886" s="31"/>
      <c r="O2886" s="31"/>
      <c r="P2886" s="31"/>
      <c r="Q2886" s="31"/>
      <c r="R2886" s="31"/>
      <c r="S2886" s="31"/>
      <c r="T2886" s="31"/>
      <c r="U2886" s="31"/>
      <c r="V2886" s="31"/>
    </row>
    <row r="2887" spans="6:22" x14ac:dyDescent="0.25">
      <c r="F2887" s="31"/>
      <c r="G2887" s="31"/>
      <c r="H2887" s="31"/>
      <c r="I2887" s="31"/>
      <c r="J2887" s="31"/>
      <c r="K2887" s="31"/>
      <c r="L2887" s="31"/>
      <c r="M2887" s="31"/>
      <c r="N2887" s="31"/>
      <c r="O2887" s="31"/>
      <c r="P2887" s="31"/>
      <c r="Q2887" s="31"/>
      <c r="R2887" s="31"/>
      <c r="S2887" s="31"/>
      <c r="T2887" s="31"/>
      <c r="U2887" s="31"/>
      <c r="V2887" s="31"/>
    </row>
    <row r="2888" spans="6:22" x14ac:dyDescent="0.25">
      <c r="F2888" s="31"/>
      <c r="G2888" s="31"/>
      <c r="H2888" s="31"/>
      <c r="I2888" s="31"/>
      <c r="J2888" s="31"/>
      <c r="K2888" s="31"/>
      <c r="L2888" s="31"/>
      <c r="M2888" s="31"/>
      <c r="N2888" s="31"/>
      <c r="O2888" s="31"/>
      <c r="P2888" s="31"/>
      <c r="Q2888" s="31"/>
      <c r="R2888" s="31"/>
      <c r="S2888" s="31"/>
      <c r="T2888" s="31"/>
      <c r="U2888" s="31"/>
      <c r="V2888" s="31"/>
    </row>
    <row r="2889" spans="6:22" x14ac:dyDescent="0.25">
      <c r="F2889" s="31"/>
      <c r="G2889" s="31"/>
      <c r="H2889" s="31"/>
      <c r="I2889" s="31"/>
      <c r="J2889" s="31"/>
      <c r="K2889" s="31"/>
      <c r="L2889" s="31"/>
      <c r="M2889" s="31"/>
      <c r="N2889" s="31"/>
      <c r="O2889" s="31"/>
      <c r="P2889" s="31"/>
      <c r="Q2889" s="31"/>
      <c r="R2889" s="31"/>
      <c r="S2889" s="31"/>
      <c r="T2889" s="31"/>
      <c r="U2889" s="31"/>
      <c r="V2889" s="31"/>
    </row>
    <row r="2890" spans="6:22" x14ac:dyDescent="0.25">
      <c r="F2890" s="31"/>
      <c r="G2890" s="31"/>
      <c r="H2890" s="31"/>
      <c r="I2890" s="31"/>
      <c r="J2890" s="31"/>
      <c r="K2890" s="31"/>
      <c r="L2890" s="31"/>
      <c r="M2890" s="31"/>
      <c r="N2890" s="31"/>
      <c r="O2890" s="31"/>
      <c r="P2890" s="31"/>
      <c r="Q2890" s="31"/>
      <c r="R2890" s="31"/>
      <c r="S2890" s="31"/>
      <c r="T2890" s="31"/>
      <c r="U2890" s="31"/>
      <c r="V2890" s="31"/>
    </row>
    <row r="2891" spans="6:22" x14ac:dyDescent="0.25">
      <c r="F2891" s="31"/>
      <c r="G2891" s="31"/>
      <c r="H2891" s="31"/>
      <c r="I2891" s="31"/>
      <c r="J2891" s="31"/>
      <c r="K2891" s="31"/>
      <c r="L2891" s="31"/>
      <c r="M2891" s="31"/>
      <c r="N2891" s="31"/>
      <c r="O2891" s="31"/>
      <c r="P2891" s="31"/>
      <c r="Q2891" s="31"/>
      <c r="R2891" s="31"/>
      <c r="S2891" s="31"/>
      <c r="T2891" s="31"/>
      <c r="U2891" s="31"/>
      <c r="V2891" s="31"/>
    </row>
    <row r="2892" spans="6:22" x14ac:dyDescent="0.25">
      <c r="F2892" s="31"/>
      <c r="G2892" s="31"/>
      <c r="H2892" s="31"/>
      <c r="I2892" s="31"/>
      <c r="J2892" s="31"/>
      <c r="K2892" s="31"/>
      <c r="L2892" s="31"/>
      <c r="M2892" s="31"/>
      <c r="N2892" s="31"/>
      <c r="O2892" s="31"/>
      <c r="P2892" s="31"/>
      <c r="Q2892" s="31"/>
      <c r="R2892" s="31"/>
      <c r="S2892" s="31"/>
      <c r="T2892" s="31"/>
      <c r="U2892" s="31"/>
      <c r="V2892" s="31"/>
    </row>
    <row r="2893" spans="6:22" x14ac:dyDescent="0.25">
      <c r="F2893" s="31"/>
      <c r="G2893" s="31"/>
      <c r="H2893" s="31"/>
      <c r="I2893" s="31"/>
      <c r="J2893" s="31"/>
      <c r="K2893" s="31"/>
      <c r="L2893" s="31"/>
      <c r="M2893" s="31"/>
      <c r="N2893" s="31"/>
      <c r="O2893" s="31"/>
      <c r="P2893" s="31"/>
      <c r="Q2893" s="31"/>
      <c r="R2893" s="31"/>
      <c r="S2893" s="31"/>
      <c r="T2893" s="31"/>
      <c r="U2893" s="31"/>
      <c r="V2893" s="31"/>
    </row>
    <row r="2894" spans="6:22" x14ac:dyDescent="0.25">
      <c r="F2894" s="31"/>
      <c r="G2894" s="31"/>
      <c r="H2894" s="31"/>
      <c r="I2894" s="31"/>
      <c r="J2894" s="31"/>
      <c r="K2894" s="31"/>
      <c r="L2894" s="31"/>
      <c r="M2894" s="31"/>
      <c r="N2894" s="31"/>
      <c r="O2894" s="31"/>
      <c r="P2894" s="31"/>
      <c r="Q2894" s="31"/>
      <c r="R2894" s="31"/>
      <c r="S2894" s="31"/>
      <c r="T2894" s="31"/>
      <c r="U2894" s="31"/>
      <c r="V2894" s="31"/>
    </row>
    <row r="2895" spans="6:22" x14ac:dyDescent="0.25">
      <c r="F2895" s="31"/>
      <c r="G2895" s="31"/>
      <c r="H2895" s="31"/>
      <c r="I2895" s="31"/>
      <c r="J2895" s="31"/>
      <c r="K2895" s="31"/>
      <c r="L2895" s="31"/>
      <c r="M2895" s="31"/>
      <c r="N2895" s="31"/>
      <c r="O2895" s="31"/>
      <c r="P2895" s="31"/>
      <c r="Q2895" s="31"/>
      <c r="R2895" s="31"/>
      <c r="S2895" s="31"/>
      <c r="T2895" s="31"/>
      <c r="U2895" s="31"/>
      <c r="V2895" s="31"/>
    </row>
    <row r="2896" spans="6:22" x14ac:dyDescent="0.25">
      <c r="F2896" s="31"/>
      <c r="G2896" s="31"/>
      <c r="H2896" s="31"/>
      <c r="I2896" s="31"/>
      <c r="J2896" s="31"/>
      <c r="K2896" s="31"/>
      <c r="L2896" s="31"/>
      <c r="M2896" s="31"/>
      <c r="N2896" s="31"/>
      <c r="O2896" s="31"/>
      <c r="P2896" s="31"/>
      <c r="Q2896" s="31"/>
      <c r="R2896" s="31"/>
      <c r="S2896" s="31"/>
      <c r="T2896" s="31"/>
      <c r="U2896" s="31"/>
      <c r="V2896" s="31"/>
    </row>
    <row r="2897" spans="6:22" x14ac:dyDescent="0.25">
      <c r="F2897" s="31"/>
      <c r="G2897" s="31"/>
      <c r="H2897" s="31"/>
      <c r="I2897" s="31"/>
      <c r="J2897" s="31"/>
      <c r="K2897" s="31"/>
      <c r="L2897" s="31"/>
      <c r="M2897" s="31"/>
      <c r="N2897" s="31"/>
      <c r="O2897" s="31"/>
      <c r="P2897" s="31"/>
      <c r="Q2897" s="31"/>
      <c r="R2897" s="31"/>
      <c r="S2897" s="31"/>
      <c r="T2897" s="31"/>
      <c r="U2897" s="31"/>
      <c r="V2897" s="31"/>
    </row>
    <row r="2898" spans="6:22" x14ac:dyDescent="0.25">
      <c r="F2898" s="31"/>
      <c r="G2898" s="31"/>
      <c r="H2898" s="31"/>
      <c r="I2898" s="31"/>
      <c r="J2898" s="31"/>
      <c r="K2898" s="31"/>
      <c r="L2898" s="31"/>
      <c r="M2898" s="31"/>
      <c r="N2898" s="31"/>
      <c r="O2898" s="31"/>
      <c r="P2898" s="31"/>
      <c r="Q2898" s="31"/>
      <c r="R2898" s="31"/>
      <c r="S2898" s="31"/>
      <c r="T2898" s="31"/>
      <c r="U2898" s="31"/>
      <c r="V2898" s="31"/>
    </row>
    <row r="2899" spans="6:22" x14ac:dyDescent="0.25">
      <c r="F2899" s="31"/>
      <c r="G2899" s="31"/>
      <c r="H2899" s="31"/>
      <c r="I2899" s="31"/>
      <c r="J2899" s="31"/>
      <c r="K2899" s="31"/>
      <c r="L2899" s="31"/>
      <c r="M2899" s="31"/>
      <c r="N2899" s="31"/>
      <c r="O2899" s="31"/>
      <c r="P2899" s="31"/>
      <c r="Q2899" s="31"/>
      <c r="R2899" s="31"/>
      <c r="S2899" s="31"/>
      <c r="T2899" s="31"/>
      <c r="U2899" s="31"/>
      <c r="V2899" s="31"/>
    </row>
    <row r="2900" spans="6:22" x14ac:dyDescent="0.25">
      <c r="F2900" s="31"/>
      <c r="G2900" s="31"/>
      <c r="H2900" s="31"/>
      <c r="I2900" s="31"/>
      <c r="J2900" s="31"/>
      <c r="K2900" s="31"/>
      <c r="L2900" s="31"/>
      <c r="M2900" s="31"/>
      <c r="N2900" s="31"/>
      <c r="O2900" s="31"/>
      <c r="P2900" s="31"/>
      <c r="Q2900" s="31"/>
      <c r="R2900" s="31"/>
      <c r="S2900" s="31"/>
      <c r="T2900" s="31"/>
      <c r="U2900" s="31"/>
      <c r="V2900" s="31"/>
    </row>
    <row r="2901" spans="6:22" x14ac:dyDescent="0.25">
      <c r="F2901" s="31"/>
      <c r="G2901" s="31"/>
      <c r="H2901" s="31"/>
      <c r="I2901" s="31"/>
      <c r="J2901" s="31"/>
      <c r="K2901" s="31"/>
      <c r="L2901" s="31"/>
      <c r="M2901" s="31"/>
      <c r="N2901" s="31"/>
      <c r="O2901" s="31"/>
      <c r="P2901" s="31"/>
      <c r="Q2901" s="31"/>
      <c r="R2901" s="31"/>
      <c r="S2901" s="31"/>
      <c r="T2901" s="31"/>
      <c r="U2901" s="31"/>
      <c r="V2901" s="31"/>
    </row>
    <row r="2902" spans="6:22" x14ac:dyDescent="0.25">
      <c r="F2902" s="31"/>
      <c r="G2902" s="31"/>
      <c r="H2902" s="31"/>
      <c r="I2902" s="31"/>
      <c r="J2902" s="31"/>
      <c r="K2902" s="31"/>
      <c r="L2902" s="31"/>
      <c r="M2902" s="31"/>
      <c r="N2902" s="31"/>
      <c r="O2902" s="31"/>
      <c r="P2902" s="31"/>
      <c r="Q2902" s="31"/>
      <c r="R2902" s="31"/>
      <c r="S2902" s="31"/>
      <c r="T2902" s="31"/>
      <c r="U2902" s="31"/>
      <c r="V2902" s="31"/>
    </row>
    <row r="2903" spans="6:22" x14ac:dyDescent="0.25">
      <c r="F2903" s="31"/>
      <c r="G2903" s="31"/>
      <c r="H2903" s="31"/>
      <c r="I2903" s="31"/>
      <c r="J2903" s="31"/>
      <c r="K2903" s="31"/>
      <c r="L2903" s="31"/>
      <c r="M2903" s="31"/>
      <c r="N2903" s="31"/>
      <c r="O2903" s="31"/>
      <c r="P2903" s="31"/>
      <c r="Q2903" s="31"/>
      <c r="R2903" s="31"/>
      <c r="S2903" s="31"/>
      <c r="T2903" s="31"/>
      <c r="U2903" s="31"/>
      <c r="V2903" s="31"/>
    </row>
    <row r="2904" spans="6:22" x14ac:dyDescent="0.25">
      <c r="F2904" s="31"/>
      <c r="G2904" s="31"/>
      <c r="H2904" s="31"/>
      <c r="I2904" s="31"/>
      <c r="J2904" s="31"/>
      <c r="K2904" s="31"/>
      <c r="L2904" s="31"/>
      <c r="M2904" s="31"/>
      <c r="N2904" s="31"/>
      <c r="O2904" s="31"/>
      <c r="P2904" s="31"/>
      <c r="Q2904" s="31"/>
      <c r="R2904" s="31"/>
      <c r="S2904" s="31"/>
      <c r="T2904" s="31"/>
      <c r="U2904" s="31"/>
      <c r="V2904" s="31"/>
    </row>
    <row r="2905" spans="6:22" x14ac:dyDescent="0.25">
      <c r="F2905" s="31"/>
      <c r="G2905" s="31"/>
      <c r="H2905" s="31"/>
      <c r="I2905" s="31"/>
      <c r="J2905" s="31"/>
      <c r="K2905" s="31"/>
      <c r="L2905" s="31"/>
      <c r="M2905" s="31"/>
      <c r="N2905" s="31"/>
      <c r="O2905" s="31"/>
      <c r="P2905" s="31"/>
      <c r="Q2905" s="31"/>
      <c r="R2905" s="31"/>
      <c r="S2905" s="31"/>
      <c r="T2905" s="31"/>
      <c r="U2905" s="31"/>
      <c r="V2905" s="31"/>
    </row>
    <row r="2906" spans="6:22" x14ac:dyDescent="0.25">
      <c r="F2906" s="31"/>
      <c r="G2906" s="31"/>
      <c r="H2906" s="31"/>
      <c r="I2906" s="31"/>
      <c r="J2906" s="31"/>
      <c r="K2906" s="31"/>
      <c r="L2906" s="31"/>
      <c r="M2906" s="31"/>
      <c r="N2906" s="31"/>
      <c r="O2906" s="31"/>
      <c r="P2906" s="31"/>
      <c r="Q2906" s="31"/>
      <c r="R2906" s="31"/>
      <c r="S2906" s="31"/>
      <c r="T2906" s="31"/>
      <c r="U2906" s="31"/>
      <c r="V2906" s="31"/>
    </row>
    <row r="2907" spans="6:22" x14ac:dyDescent="0.25">
      <c r="F2907" s="31"/>
      <c r="G2907" s="31"/>
      <c r="H2907" s="31"/>
      <c r="I2907" s="31"/>
      <c r="J2907" s="31"/>
      <c r="K2907" s="31"/>
      <c r="L2907" s="31"/>
      <c r="M2907" s="31"/>
      <c r="N2907" s="31"/>
      <c r="O2907" s="31"/>
      <c r="P2907" s="31"/>
      <c r="Q2907" s="31"/>
      <c r="R2907" s="31"/>
      <c r="S2907" s="31"/>
      <c r="T2907" s="31"/>
      <c r="U2907" s="31"/>
      <c r="V2907" s="31"/>
    </row>
    <row r="2908" spans="6:22" x14ac:dyDescent="0.25">
      <c r="F2908" s="31"/>
      <c r="G2908" s="31"/>
      <c r="H2908" s="31"/>
      <c r="I2908" s="31"/>
      <c r="J2908" s="31"/>
      <c r="K2908" s="31"/>
      <c r="L2908" s="31"/>
      <c r="M2908" s="31"/>
      <c r="N2908" s="31"/>
      <c r="O2908" s="31"/>
      <c r="P2908" s="31"/>
      <c r="Q2908" s="31"/>
      <c r="R2908" s="31"/>
      <c r="S2908" s="31"/>
      <c r="T2908" s="31"/>
      <c r="U2908" s="31"/>
      <c r="V2908" s="31"/>
    </row>
    <row r="2909" spans="6:22" x14ac:dyDescent="0.25">
      <c r="F2909" s="31"/>
      <c r="G2909" s="31"/>
      <c r="H2909" s="31"/>
      <c r="I2909" s="31"/>
      <c r="J2909" s="31"/>
      <c r="K2909" s="31"/>
      <c r="L2909" s="31"/>
      <c r="M2909" s="31"/>
      <c r="N2909" s="31"/>
      <c r="O2909" s="31"/>
      <c r="P2909" s="31"/>
      <c r="Q2909" s="31"/>
      <c r="R2909" s="31"/>
      <c r="S2909" s="31"/>
      <c r="T2909" s="31"/>
      <c r="U2909" s="31"/>
      <c r="V2909" s="31"/>
    </row>
    <row r="2910" spans="6:22" x14ac:dyDescent="0.25">
      <c r="F2910" s="31"/>
      <c r="G2910" s="31"/>
      <c r="H2910" s="31"/>
      <c r="I2910" s="31"/>
      <c r="J2910" s="31"/>
      <c r="K2910" s="31"/>
      <c r="L2910" s="31"/>
      <c r="M2910" s="31"/>
      <c r="N2910" s="31"/>
      <c r="O2910" s="31"/>
      <c r="P2910" s="31"/>
      <c r="Q2910" s="31"/>
      <c r="R2910" s="31"/>
      <c r="S2910" s="31"/>
      <c r="T2910" s="31"/>
      <c r="U2910" s="31"/>
      <c r="V2910" s="31"/>
    </row>
    <row r="2911" spans="6:22" x14ac:dyDescent="0.25">
      <c r="F2911" s="31"/>
      <c r="G2911" s="31"/>
      <c r="H2911" s="31"/>
      <c r="I2911" s="31"/>
      <c r="J2911" s="31"/>
      <c r="K2911" s="31"/>
      <c r="L2911" s="31"/>
      <c r="M2911" s="31"/>
      <c r="N2911" s="31"/>
      <c r="O2911" s="31"/>
      <c r="P2911" s="31"/>
      <c r="Q2911" s="31"/>
      <c r="R2911" s="31"/>
      <c r="S2911" s="31"/>
      <c r="T2911" s="31"/>
      <c r="U2911" s="31"/>
      <c r="V2911" s="31"/>
    </row>
    <row r="2912" spans="6:22" x14ac:dyDescent="0.25">
      <c r="F2912" s="31"/>
      <c r="G2912" s="31"/>
      <c r="H2912" s="31"/>
      <c r="I2912" s="31"/>
      <c r="J2912" s="31"/>
      <c r="K2912" s="31"/>
      <c r="L2912" s="31"/>
      <c r="M2912" s="31"/>
      <c r="N2912" s="31"/>
      <c r="O2912" s="31"/>
      <c r="P2912" s="31"/>
      <c r="Q2912" s="31"/>
      <c r="R2912" s="31"/>
      <c r="S2912" s="31"/>
      <c r="T2912" s="31"/>
      <c r="U2912" s="31"/>
      <c r="V2912" s="31"/>
    </row>
    <row r="2913" spans="6:22" x14ac:dyDescent="0.25">
      <c r="F2913" s="31"/>
      <c r="G2913" s="31"/>
      <c r="H2913" s="31"/>
      <c r="I2913" s="31"/>
      <c r="J2913" s="31"/>
      <c r="K2913" s="31"/>
      <c r="L2913" s="31"/>
      <c r="M2913" s="31"/>
      <c r="N2913" s="31"/>
      <c r="O2913" s="31"/>
      <c r="P2913" s="31"/>
      <c r="Q2913" s="31"/>
      <c r="R2913" s="31"/>
      <c r="S2913" s="31"/>
      <c r="T2913" s="31"/>
      <c r="U2913" s="31"/>
      <c r="V2913" s="31"/>
    </row>
    <row r="2914" spans="6:22" x14ac:dyDescent="0.25">
      <c r="F2914" s="31"/>
      <c r="G2914" s="31"/>
      <c r="H2914" s="31"/>
      <c r="I2914" s="31"/>
      <c r="J2914" s="31"/>
      <c r="K2914" s="31"/>
      <c r="L2914" s="31"/>
      <c r="M2914" s="31"/>
      <c r="N2914" s="31"/>
      <c r="O2914" s="31"/>
      <c r="P2914" s="31"/>
      <c r="Q2914" s="31"/>
      <c r="R2914" s="31"/>
      <c r="S2914" s="31"/>
      <c r="T2914" s="31"/>
      <c r="U2914" s="31"/>
      <c r="V2914" s="31"/>
    </row>
    <row r="2915" spans="6:22" x14ac:dyDescent="0.25">
      <c r="F2915" s="31"/>
      <c r="G2915" s="31"/>
      <c r="H2915" s="31"/>
      <c r="I2915" s="31"/>
      <c r="J2915" s="31"/>
      <c r="K2915" s="31"/>
      <c r="L2915" s="31"/>
      <c r="M2915" s="31"/>
      <c r="N2915" s="31"/>
      <c r="O2915" s="31"/>
      <c r="P2915" s="31"/>
      <c r="Q2915" s="31"/>
      <c r="R2915" s="31"/>
      <c r="S2915" s="31"/>
      <c r="T2915" s="31"/>
      <c r="U2915" s="31"/>
      <c r="V2915" s="31"/>
    </row>
    <row r="2916" spans="6:22" x14ac:dyDescent="0.25">
      <c r="F2916" s="31"/>
      <c r="G2916" s="31"/>
      <c r="H2916" s="31"/>
      <c r="I2916" s="31"/>
      <c r="J2916" s="31"/>
      <c r="K2916" s="31"/>
      <c r="L2916" s="31"/>
      <c r="M2916" s="31"/>
      <c r="N2916" s="31"/>
      <c r="O2916" s="31"/>
      <c r="P2916" s="31"/>
      <c r="Q2916" s="31"/>
      <c r="R2916" s="31"/>
      <c r="S2916" s="31"/>
      <c r="T2916" s="31"/>
      <c r="U2916" s="31"/>
      <c r="V2916" s="31"/>
    </row>
    <row r="2917" spans="6:22" x14ac:dyDescent="0.25">
      <c r="F2917" s="31"/>
      <c r="G2917" s="31"/>
      <c r="H2917" s="31"/>
      <c r="I2917" s="31"/>
      <c r="J2917" s="31"/>
      <c r="K2917" s="31"/>
      <c r="L2917" s="31"/>
      <c r="M2917" s="31"/>
      <c r="N2917" s="31"/>
      <c r="O2917" s="31"/>
      <c r="P2917" s="31"/>
      <c r="Q2917" s="31"/>
      <c r="R2917" s="31"/>
      <c r="S2917" s="31"/>
      <c r="T2917" s="31"/>
      <c r="U2917" s="31"/>
      <c r="V2917" s="31"/>
    </row>
    <row r="2918" spans="6:22" x14ac:dyDescent="0.25">
      <c r="F2918" s="31"/>
      <c r="G2918" s="31"/>
      <c r="H2918" s="31"/>
      <c r="I2918" s="31"/>
      <c r="J2918" s="31"/>
      <c r="K2918" s="31"/>
      <c r="L2918" s="31"/>
      <c r="M2918" s="31"/>
      <c r="N2918" s="31"/>
      <c r="O2918" s="31"/>
      <c r="P2918" s="31"/>
      <c r="Q2918" s="31"/>
      <c r="R2918" s="31"/>
      <c r="S2918" s="31"/>
      <c r="T2918" s="31"/>
      <c r="U2918" s="31"/>
      <c r="V2918" s="31"/>
    </row>
    <row r="2919" spans="6:22" x14ac:dyDescent="0.25">
      <c r="F2919" s="31"/>
      <c r="G2919" s="31"/>
      <c r="H2919" s="31"/>
      <c r="I2919" s="31"/>
      <c r="J2919" s="31"/>
      <c r="K2919" s="31"/>
      <c r="L2919" s="31"/>
      <c r="M2919" s="31"/>
      <c r="N2919" s="31"/>
      <c r="O2919" s="31"/>
      <c r="P2919" s="31"/>
      <c r="Q2919" s="31"/>
      <c r="R2919" s="31"/>
      <c r="S2919" s="31"/>
      <c r="T2919" s="31"/>
      <c r="U2919" s="31"/>
      <c r="V2919" s="31"/>
    </row>
    <row r="2920" spans="6:22" x14ac:dyDescent="0.25">
      <c r="F2920" s="31"/>
      <c r="G2920" s="31"/>
      <c r="H2920" s="31"/>
      <c r="I2920" s="31"/>
      <c r="J2920" s="31"/>
      <c r="K2920" s="31"/>
      <c r="L2920" s="31"/>
      <c r="M2920" s="31"/>
      <c r="N2920" s="31"/>
      <c r="O2920" s="31"/>
      <c r="P2920" s="31"/>
      <c r="Q2920" s="31"/>
      <c r="R2920" s="31"/>
      <c r="S2920" s="31"/>
      <c r="T2920" s="31"/>
      <c r="U2920" s="31"/>
      <c r="V2920" s="31"/>
    </row>
    <row r="2921" spans="6:22" x14ac:dyDescent="0.25">
      <c r="F2921" s="31"/>
      <c r="G2921" s="31"/>
      <c r="H2921" s="31"/>
      <c r="I2921" s="31"/>
      <c r="J2921" s="31"/>
      <c r="K2921" s="31"/>
      <c r="L2921" s="31"/>
      <c r="M2921" s="31"/>
      <c r="N2921" s="31"/>
      <c r="O2921" s="31"/>
      <c r="P2921" s="31"/>
      <c r="Q2921" s="31"/>
      <c r="R2921" s="31"/>
      <c r="S2921" s="31"/>
      <c r="T2921" s="31"/>
      <c r="U2921" s="31"/>
      <c r="V2921" s="31"/>
    </row>
    <row r="2922" spans="6:22" x14ac:dyDescent="0.25">
      <c r="F2922" s="31"/>
      <c r="G2922" s="31"/>
      <c r="H2922" s="31"/>
      <c r="I2922" s="31"/>
      <c r="J2922" s="31"/>
      <c r="K2922" s="31"/>
      <c r="L2922" s="31"/>
      <c r="M2922" s="31"/>
      <c r="N2922" s="31"/>
      <c r="O2922" s="31"/>
      <c r="P2922" s="31"/>
      <c r="Q2922" s="31"/>
      <c r="R2922" s="31"/>
      <c r="S2922" s="31"/>
      <c r="T2922" s="31"/>
      <c r="U2922" s="31"/>
      <c r="V2922" s="31"/>
    </row>
    <row r="2923" spans="6:22" x14ac:dyDescent="0.25">
      <c r="F2923" s="31"/>
      <c r="G2923" s="31"/>
      <c r="H2923" s="31"/>
      <c r="I2923" s="31"/>
      <c r="J2923" s="31"/>
      <c r="K2923" s="31"/>
      <c r="L2923" s="31"/>
      <c r="M2923" s="31"/>
      <c r="N2923" s="31"/>
      <c r="O2923" s="31"/>
      <c r="P2923" s="31"/>
      <c r="Q2923" s="31"/>
      <c r="R2923" s="31"/>
      <c r="S2923" s="31"/>
      <c r="T2923" s="31"/>
      <c r="U2923" s="31"/>
      <c r="V2923" s="31"/>
    </row>
    <row r="2924" spans="6:22" x14ac:dyDescent="0.25">
      <c r="F2924" s="31"/>
      <c r="G2924" s="31"/>
      <c r="H2924" s="31"/>
      <c r="I2924" s="31"/>
      <c r="J2924" s="31"/>
      <c r="K2924" s="31"/>
      <c r="L2924" s="31"/>
      <c r="M2924" s="31"/>
      <c r="N2924" s="31"/>
      <c r="O2924" s="31"/>
      <c r="P2924" s="31"/>
      <c r="Q2924" s="31"/>
      <c r="R2924" s="31"/>
      <c r="S2924" s="31"/>
      <c r="T2924" s="31"/>
      <c r="U2924" s="31"/>
      <c r="V2924" s="31"/>
    </row>
    <row r="2925" spans="6:22" x14ac:dyDescent="0.25">
      <c r="F2925" s="31"/>
      <c r="G2925" s="31"/>
      <c r="H2925" s="31"/>
      <c r="I2925" s="31"/>
      <c r="J2925" s="31"/>
      <c r="K2925" s="31"/>
      <c r="L2925" s="31"/>
      <c r="M2925" s="31"/>
      <c r="N2925" s="31"/>
      <c r="O2925" s="31"/>
      <c r="P2925" s="31"/>
      <c r="Q2925" s="31"/>
      <c r="R2925" s="31"/>
      <c r="S2925" s="31"/>
      <c r="T2925" s="31"/>
      <c r="U2925" s="31"/>
      <c r="V2925" s="31"/>
    </row>
    <row r="2926" spans="6:22" x14ac:dyDescent="0.25">
      <c r="F2926" s="31"/>
      <c r="G2926" s="31"/>
      <c r="H2926" s="31"/>
      <c r="I2926" s="31"/>
      <c r="J2926" s="31"/>
      <c r="K2926" s="31"/>
      <c r="L2926" s="31"/>
      <c r="M2926" s="31"/>
      <c r="N2926" s="31"/>
      <c r="O2926" s="31"/>
      <c r="P2926" s="31"/>
      <c r="Q2926" s="31"/>
      <c r="R2926" s="31"/>
      <c r="S2926" s="31"/>
      <c r="T2926" s="31"/>
      <c r="U2926" s="31"/>
      <c r="V2926" s="31"/>
    </row>
    <row r="2927" spans="6:22" x14ac:dyDescent="0.25">
      <c r="F2927" s="31"/>
      <c r="G2927" s="31"/>
      <c r="H2927" s="31"/>
      <c r="I2927" s="31"/>
      <c r="J2927" s="31"/>
      <c r="K2927" s="31"/>
      <c r="L2927" s="31"/>
      <c r="M2927" s="31"/>
      <c r="N2927" s="31"/>
      <c r="O2927" s="31"/>
      <c r="P2927" s="31"/>
      <c r="Q2927" s="31"/>
      <c r="R2927" s="31"/>
      <c r="S2927" s="31"/>
      <c r="T2927" s="31"/>
      <c r="U2927" s="31"/>
      <c r="V2927" s="31"/>
    </row>
    <row r="2928" spans="6:22" x14ac:dyDescent="0.25">
      <c r="F2928" s="31"/>
      <c r="G2928" s="31"/>
      <c r="H2928" s="31"/>
      <c r="I2928" s="31"/>
      <c r="J2928" s="31"/>
      <c r="K2928" s="31"/>
      <c r="L2928" s="31"/>
      <c r="M2928" s="31"/>
      <c r="N2928" s="31"/>
      <c r="O2928" s="31"/>
      <c r="P2928" s="31"/>
      <c r="Q2928" s="31"/>
      <c r="R2928" s="31"/>
      <c r="S2928" s="31"/>
      <c r="T2928" s="31"/>
      <c r="U2928" s="31"/>
      <c r="V2928" s="31"/>
    </row>
    <row r="2929" spans="6:22" x14ac:dyDescent="0.25">
      <c r="F2929" s="31"/>
      <c r="G2929" s="31"/>
      <c r="H2929" s="31"/>
      <c r="I2929" s="31"/>
      <c r="J2929" s="31"/>
      <c r="K2929" s="31"/>
      <c r="L2929" s="31"/>
      <c r="M2929" s="31"/>
      <c r="N2929" s="31"/>
      <c r="O2929" s="31"/>
      <c r="P2929" s="31"/>
      <c r="Q2929" s="31"/>
      <c r="R2929" s="31"/>
      <c r="S2929" s="31"/>
      <c r="T2929" s="31"/>
      <c r="U2929" s="31"/>
      <c r="V2929" s="31"/>
    </row>
    <row r="2930" spans="6:22" x14ac:dyDescent="0.25">
      <c r="F2930" s="31"/>
      <c r="G2930" s="31"/>
      <c r="H2930" s="31"/>
      <c r="I2930" s="31"/>
      <c r="J2930" s="31"/>
      <c r="K2930" s="31"/>
      <c r="L2930" s="31"/>
      <c r="M2930" s="31"/>
      <c r="N2930" s="31"/>
      <c r="O2930" s="31"/>
      <c r="P2930" s="31"/>
      <c r="Q2930" s="31"/>
      <c r="R2930" s="31"/>
      <c r="S2930" s="31"/>
      <c r="T2930" s="31"/>
      <c r="U2930" s="31"/>
      <c r="V2930" s="31"/>
    </row>
    <row r="2931" spans="6:22" x14ac:dyDescent="0.25">
      <c r="F2931" s="31"/>
      <c r="G2931" s="31"/>
      <c r="H2931" s="31"/>
      <c r="I2931" s="31"/>
      <c r="J2931" s="31"/>
      <c r="K2931" s="31"/>
      <c r="L2931" s="31"/>
      <c r="M2931" s="31"/>
      <c r="N2931" s="31"/>
      <c r="O2931" s="31"/>
      <c r="P2931" s="31"/>
      <c r="Q2931" s="31"/>
      <c r="R2931" s="31"/>
      <c r="S2931" s="31"/>
      <c r="T2931" s="31"/>
      <c r="U2931" s="31"/>
      <c r="V2931" s="31"/>
    </row>
    <row r="2932" spans="6:22" x14ac:dyDescent="0.25">
      <c r="F2932" s="31"/>
      <c r="G2932" s="31"/>
      <c r="H2932" s="31"/>
      <c r="I2932" s="31"/>
      <c r="J2932" s="31"/>
      <c r="K2932" s="31"/>
      <c r="L2932" s="31"/>
      <c r="M2932" s="31"/>
      <c r="N2932" s="31"/>
      <c r="O2932" s="31"/>
      <c r="P2932" s="31"/>
      <c r="Q2932" s="31"/>
      <c r="R2932" s="31"/>
      <c r="S2932" s="31"/>
      <c r="T2932" s="31"/>
      <c r="U2932" s="31"/>
      <c r="V2932" s="31"/>
    </row>
    <row r="2933" spans="6:22" x14ac:dyDescent="0.25">
      <c r="F2933" s="31"/>
      <c r="G2933" s="31"/>
      <c r="H2933" s="31"/>
      <c r="I2933" s="31"/>
      <c r="J2933" s="31"/>
      <c r="K2933" s="31"/>
      <c r="L2933" s="31"/>
      <c r="M2933" s="31"/>
      <c r="N2933" s="31"/>
      <c r="O2933" s="31"/>
      <c r="P2933" s="31"/>
      <c r="Q2933" s="31"/>
      <c r="R2933" s="31"/>
      <c r="S2933" s="31"/>
      <c r="T2933" s="31"/>
      <c r="U2933" s="31"/>
      <c r="V2933" s="31"/>
    </row>
    <row r="2934" spans="6:22" x14ac:dyDescent="0.25">
      <c r="F2934" s="31"/>
      <c r="G2934" s="31"/>
      <c r="H2934" s="31"/>
      <c r="I2934" s="31"/>
      <c r="J2934" s="31"/>
      <c r="K2934" s="31"/>
      <c r="L2934" s="31"/>
      <c r="M2934" s="31"/>
      <c r="N2934" s="31"/>
      <c r="O2934" s="31"/>
      <c r="P2934" s="31"/>
      <c r="Q2934" s="31"/>
      <c r="R2934" s="31"/>
      <c r="S2934" s="31"/>
      <c r="T2934" s="31"/>
      <c r="U2934" s="31"/>
      <c r="V2934" s="31"/>
    </row>
    <row r="2935" spans="6:22" x14ac:dyDescent="0.25">
      <c r="F2935" s="31"/>
      <c r="G2935" s="31"/>
      <c r="H2935" s="31"/>
      <c r="I2935" s="31"/>
      <c r="J2935" s="31"/>
      <c r="K2935" s="31"/>
      <c r="L2935" s="31"/>
      <c r="M2935" s="31"/>
      <c r="N2935" s="31"/>
      <c r="O2935" s="31"/>
      <c r="P2935" s="31"/>
      <c r="Q2935" s="31"/>
      <c r="R2935" s="31"/>
      <c r="S2935" s="31"/>
      <c r="T2935" s="31"/>
      <c r="U2935" s="31"/>
      <c r="V2935" s="31"/>
    </row>
    <row r="2936" spans="6:22" x14ac:dyDescent="0.25">
      <c r="F2936" s="31"/>
      <c r="G2936" s="31"/>
      <c r="H2936" s="31"/>
      <c r="I2936" s="31"/>
      <c r="J2936" s="31"/>
      <c r="K2936" s="31"/>
      <c r="L2936" s="31"/>
      <c r="M2936" s="31"/>
      <c r="N2936" s="31"/>
      <c r="O2936" s="31"/>
      <c r="P2936" s="31"/>
      <c r="Q2936" s="31"/>
      <c r="R2936" s="31"/>
      <c r="S2936" s="31"/>
      <c r="T2936" s="31"/>
      <c r="U2936" s="31"/>
      <c r="V2936" s="31"/>
    </row>
    <row r="2937" spans="6:22" x14ac:dyDescent="0.25">
      <c r="F2937" s="31"/>
      <c r="G2937" s="31"/>
      <c r="H2937" s="31"/>
      <c r="I2937" s="31"/>
      <c r="J2937" s="31"/>
      <c r="K2937" s="31"/>
      <c r="L2937" s="31"/>
      <c r="M2937" s="31"/>
      <c r="N2937" s="31"/>
      <c r="O2937" s="31"/>
      <c r="P2937" s="31"/>
      <c r="Q2937" s="31"/>
      <c r="R2937" s="31"/>
      <c r="S2937" s="31"/>
      <c r="T2937" s="31"/>
      <c r="U2937" s="31"/>
      <c r="V2937" s="31"/>
    </row>
    <row r="2938" spans="6:22" x14ac:dyDescent="0.25">
      <c r="F2938" s="31"/>
      <c r="G2938" s="31"/>
      <c r="H2938" s="31"/>
      <c r="I2938" s="31"/>
      <c r="J2938" s="31"/>
      <c r="K2938" s="31"/>
      <c r="L2938" s="31"/>
      <c r="M2938" s="31"/>
      <c r="N2938" s="31"/>
      <c r="O2938" s="31"/>
      <c r="P2938" s="31"/>
      <c r="Q2938" s="31"/>
      <c r="R2938" s="31"/>
      <c r="S2938" s="31"/>
      <c r="T2938" s="31"/>
      <c r="U2938" s="31"/>
      <c r="V2938" s="31"/>
    </row>
    <row r="2939" spans="6:22" x14ac:dyDescent="0.25">
      <c r="F2939" s="31"/>
      <c r="G2939" s="31"/>
      <c r="H2939" s="31"/>
      <c r="I2939" s="31"/>
      <c r="J2939" s="31"/>
      <c r="K2939" s="31"/>
      <c r="L2939" s="31"/>
      <c r="M2939" s="31"/>
      <c r="N2939" s="31"/>
      <c r="O2939" s="31"/>
      <c r="P2939" s="31"/>
      <c r="Q2939" s="31"/>
      <c r="R2939" s="31"/>
      <c r="S2939" s="31"/>
      <c r="T2939" s="31"/>
      <c r="U2939" s="31"/>
      <c r="V2939" s="31"/>
    </row>
    <row r="2940" spans="6:22" x14ac:dyDescent="0.25">
      <c r="F2940" s="31"/>
      <c r="G2940" s="31"/>
      <c r="H2940" s="31"/>
      <c r="I2940" s="31"/>
      <c r="J2940" s="31"/>
      <c r="K2940" s="31"/>
      <c r="L2940" s="31"/>
      <c r="M2940" s="31"/>
      <c r="N2940" s="31"/>
      <c r="O2940" s="31"/>
      <c r="P2940" s="31"/>
      <c r="Q2940" s="31"/>
      <c r="R2940" s="31"/>
      <c r="S2940" s="31"/>
      <c r="T2940" s="31"/>
      <c r="U2940" s="31"/>
      <c r="V2940" s="31"/>
    </row>
    <row r="2941" spans="6:22" x14ac:dyDescent="0.25">
      <c r="F2941" s="31"/>
      <c r="G2941" s="31"/>
      <c r="H2941" s="31"/>
      <c r="I2941" s="31"/>
      <c r="J2941" s="31"/>
      <c r="K2941" s="31"/>
      <c r="L2941" s="31"/>
      <c r="M2941" s="31"/>
      <c r="N2941" s="31"/>
      <c r="O2941" s="31"/>
      <c r="P2941" s="31"/>
      <c r="Q2941" s="31"/>
      <c r="R2941" s="31"/>
      <c r="S2941" s="31"/>
      <c r="T2941" s="31"/>
      <c r="U2941" s="31"/>
      <c r="V2941" s="31"/>
    </row>
    <row r="2942" spans="6:22" x14ac:dyDescent="0.25">
      <c r="F2942" s="31"/>
      <c r="G2942" s="31"/>
      <c r="H2942" s="31"/>
      <c r="I2942" s="31"/>
      <c r="J2942" s="31"/>
      <c r="K2942" s="31"/>
      <c r="L2942" s="31"/>
      <c r="M2942" s="31"/>
      <c r="N2942" s="31"/>
      <c r="O2942" s="31"/>
      <c r="P2942" s="31"/>
      <c r="Q2942" s="31"/>
      <c r="R2942" s="31"/>
      <c r="S2942" s="31"/>
      <c r="T2942" s="31"/>
      <c r="U2942" s="31"/>
      <c r="V2942" s="31"/>
    </row>
    <row r="2943" spans="6:22" x14ac:dyDescent="0.25">
      <c r="F2943" s="31"/>
      <c r="G2943" s="31"/>
      <c r="H2943" s="31"/>
      <c r="I2943" s="31"/>
      <c r="J2943" s="31"/>
      <c r="K2943" s="31"/>
      <c r="L2943" s="31"/>
      <c r="M2943" s="31"/>
      <c r="N2943" s="31"/>
      <c r="O2943" s="31"/>
      <c r="P2943" s="31"/>
      <c r="Q2943" s="31"/>
      <c r="R2943" s="31"/>
      <c r="S2943" s="31"/>
      <c r="T2943" s="31"/>
      <c r="U2943" s="31"/>
      <c r="V2943" s="31"/>
    </row>
    <row r="2944" spans="6:22" x14ac:dyDescent="0.25">
      <c r="F2944" s="31"/>
      <c r="G2944" s="31"/>
      <c r="H2944" s="31"/>
      <c r="I2944" s="31"/>
      <c r="J2944" s="31"/>
      <c r="K2944" s="31"/>
      <c r="L2944" s="31"/>
      <c r="M2944" s="31"/>
      <c r="N2944" s="31"/>
      <c r="O2944" s="31"/>
      <c r="P2944" s="31"/>
      <c r="Q2944" s="31"/>
      <c r="R2944" s="31"/>
      <c r="S2944" s="31"/>
      <c r="T2944" s="31"/>
      <c r="U2944" s="31"/>
      <c r="V2944" s="31"/>
    </row>
    <row r="2945" spans="6:22" x14ac:dyDescent="0.25">
      <c r="F2945" s="31"/>
      <c r="G2945" s="31"/>
      <c r="H2945" s="31"/>
      <c r="I2945" s="31"/>
      <c r="J2945" s="31"/>
      <c r="K2945" s="31"/>
      <c r="L2945" s="31"/>
      <c r="M2945" s="31"/>
      <c r="N2945" s="31"/>
      <c r="O2945" s="31"/>
      <c r="P2945" s="31"/>
      <c r="Q2945" s="31"/>
      <c r="R2945" s="31"/>
      <c r="S2945" s="31"/>
      <c r="T2945" s="31"/>
      <c r="U2945" s="31"/>
      <c r="V2945" s="31"/>
    </row>
    <row r="2946" spans="6:22" x14ac:dyDescent="0.25">
      <c r="F2946" s="31"/>
      <c r="G2946" s="31"/>
      <c r="H2946" s="31"/>
      <c r="I2946" s="31"/>
      <c r="J2946" s="31"/>
      <c r="K2946" s="31"/>
      <c r="L2946" s="31"/>
      <c r="M2946" s="31"/>
      <c r="N2946" s="31"/>
      <c r="O2946" s="31"/>
      <c r="P2946" s="31"/>
      <c r="Q2946" s="31"/>
      <c r="R2946" s="31"/>
      <c r="S2946" s="31"/>
      <c r="T2946" s="31"/>
      <c r="U2946" s="31"/>
      <c r="V2946" s="31"/>
    </row>
    <row r="2947" spans="6:22" x14ac:dyDescent="0.25">
      <c r="F2947" s="31"/>
      <c r="G2947" s="31"/>
      <c r="H2947" s="31"/>
      <c r="I2947" s="31"/>
      <c r="J2947" s="31"/>
      <c r="K2947" s="31"/>
      <c r="L2947" s="31"/>
      <c r="M2947" s="31"/>
      <c r="N2947" s="31"/>
      <c r="O2947" s="31"/>
      <c r="P2947" s="31"/>
      <c r="Q2947" s="31"/>
      <c r="R2947" s="31"/>
      <c r="S2947" s="31"/>
      <c r="T2947" s="31"/>
      <c r="U2947" s="31"/>
      <c r="V2947" s="31"/>
    </row>
    <row r="2948" spans="6:22" x14ac:dyDescent="0.25">
      <c r="F2948" s="31"/>
      <c r="G2948" s="31"/>
      <c r="H2948" s="31"/>
      <c r="I2948" s="31"/>
      <c r="J2948" s="31"/>
      <c r="K2948" s="31"/>
      <c r="L2948" s="31"/>
      <c r="M2948" s="31"/>
      <c r="N2948" s="31"/>
      <c r="O2948" s="31"/>
      <c r="P2948" s="31"/>
      <c r="Q2948" s="31"/>
      <c r="R2948" s="31"/>
      <c r="S2948" s="31"/>
      <c r="T2948" s="31"/>
      <c r="U2948" s="31"/>
      <c r="V2948" s="31"/>
    </row>
    <row r="2949" spans="6:22" x14ac:dyDescent="0.25">
      <c r="F2949" s="31"/>
      <c r="G2949" s="31"/>
      <c r="H2949" s="31"/>
      <c r="I2949" s="31"/>
      <c r="J2949" s="31"/>
      <c r="K2949" s="31"/>
      <c r="L2949" s="31"/>
      <c r="M2949" s="31"/>
      <c r="N2949" s="31"/>
      <c r="O2949" s="31"/>
      <c r="P2949" s="31"/>
      <c r="Q2949" s="31"/>
      <c r="R2949" s="31"/>
      <c r="S2949" s="31"/>
      <c r="T2949" s="31"/>
      <c r="U2949" s="31"/>
      <c r="V2949" s="31"/>
    </row>
    <row r="2950" spans="6:22" x14ac:dyDescent="0.25">
      <c r="F2950" s="31"/>
      <c r="G2950" s="31"/>
      <c r="H2950" s="31"/>
      <c r="I2950" s="31"/>
      <c r="J2950" s="31"/>
      <c r="K2950" s="31"/>
      <c r="L2950" s="31"/>
      <c r="M2950" s="31"/>
      <c r="N2950" s="31"/>
      <c r="O2950" s="31"/>
      <c r="P2950" s="31"/>
      <c r="Q2950" s="31"/>
      <c r="R2950" s="31"/>
      <c r="S2950" s="31"/>
      <c r="T2950" s="31"/>
      <c r="U2950" s="31"/>
      <c r="V2950" s="31"/>
    </row>
    <row r="2951" spans="6:22" x14ac:dyDescent="0.25">
      <c r="F2951" s="31"/>
      <c r="G2951" s="31"/>
      <c r="H2951" s="31"/>
      <c r="I2951" s="31"/>
      <c r="J2951" s="31"/>
      <c r="K2951" s="31"/>
      <c r="L2951" s="31"/>
      <c r="M2951" s="31"/>
      <c r="N2951" s="31"/>
      <c r="O2951" s="31"/>
      <c r="P2951" s="31"/>
      <c r="Q2951" s="31"/>
      <c r="R2951" s="31"/>
      <c r="S2951" s="31"/>
      <c r="T2951" s="31"/>
      <c r="U2951" s="31"/>
      <c r="V2951" s="31"/>
    </row>
    <row r="2952" spans="6:22" x14ac:dyDescent="0.25">
      <c r="F2952" s="31"/>
      <c r="G2952" s="31"/>
      <c r="H2952" s="31"/>
      <c r="I2952" s="31"/>
      <c r="J2952" s="31"/>
      <c r="K2952" s="31"/>
      <c r="L2952" s="31"/>
      <c r="M2952" s="31"/>
      <c r="N2952" s="31"/>
      <c r="O2952" s="31"/>
      <c r="P2952" s="31"/>
      <c r="Q2952" s="31"/>
      <c r="R2952" s="31"/>
      <c r="S2952" s="31"/>
      <c r="T2952" s="31"/>
      <c r="U2952" s="31"/>
      <c r="V2952" s="31"/>
    </row>
    <row r="2953" spans="6:22" x14ac:dyDescent="0.25">
      <c r="F2953" s="31"/>
      <c r="G2953" s="31"/>
      <c r="H2953" s="31"/>
      <c r="I2953" s="31"/>
      <c r="J2953" s="31"/>
      <c r="K2953" s="31"/>
      <c r="L2953" s="31"/>
      <c r="M2953" s="31"/>
      <c r="N2953" s="31"/>
      <c r="O2953" s="31"/>
      <c r="P2953" s="31"/>
      <c r="Q2953" s="31"/>
      <c r="R2953" s="31"/>
      <c r="S2953" s="31"/>
      <c r="T2953" s="31"/>
      <c r="U2953" s="31"/>
      <c r="V2953" s="31"/>
    </row>
    <row r="2954" spans="6:22" x14ac:dyDescent="0.25">
      <c r="F2954" s="31"/>
      <c r="G2954" s="31"/>
      <c r="H2954" s="31"/>
      <c r="I2954" s="31"/>
      <c r="J2954" s="31"/>
      <c r="K2954" s="31"/>
      <c r="L2954" s="31"/>
      <c r="M2954" s="31"/>
      <c r="N2954" s="31"/>
      <c r="O2954" s="31"/>
      <c r="P2954" s="31"/>
      <c r="Q2954" s="31"/>
      <c r="R2954" s="31"/>
      <c r="S2954" s="31"/>
      <c r="T2954" s="31"/>
      <c r="U2954" s="31"/>
      <c r="V2954" s="31"/>
    </row>
    <row r="2955" spans="6:22" x14ac:dyDescent="0.25">
      <c r="F2955" s="31"/>
      <c r="G2955" s="31"/>
      <c r="H2955" s="31"/>
      <c r="I2955" s="31"/>
      <c r="J2955" s="31"/>
      <c r="K2955" s="31"/>
      <c r="L2955" s="31"/>
      <c r="M2955" s="31"/>
      <c r="N2955" s="31"/>
      <c r="O2955" s="31"/>
      <c r="P2955" s="31"/>
      <c r="Q2955" s="31"/>
      <c r="R2955" s="31"/>
      <c r="S2955" s="31"/>
      <c r="T2955" s="31"/>
      <c r="U2955" s="31"/>
      <c r="V2955" s="31"/>
    </row>
    <row r="2956" spans="6:22" x14ac:dyDescent="0.25">
      <c r="F2956" s="31"/>
      <c r="G2956" s="31"/>
      <c r="H2956" s="31"/>
      <c r="I2956" s="31"/>
      <c r="J2956" s="31"/>
      <c r="K2956" s="31"/>
      <c r="L2956" s="31"/>
      <c r="M2956" s="31"/>
      <c r="N2956" s="31"/>
      <c r="O2956" s="31"/>
      <c r="P2956" s="31"/>
      <c r="Q2956" s="31"/>
      <c r="R2956" s="31"/>
      <c r="S2956" s="31"/>
      <c r="T2956" s="31"/>
      <c r="U2956" s="31"/>
      <c r="V2956" s="31"/>
    </row>
    <row r="2957" spans="6:22" x14ac:dyDescent="0.25">
      <c r="F2957" s="31"/>
      <c r="G2957" s="31"/>
      <c r="H2957" s="31"/>
      <c r="I2957" s="31"/>
      <c r="J2957" s="31"/>
      <c r="K2957" s="31"/>
      <c r="L2957" s="31"/>
      <c r="M2957" s="31"/>
      <c r="N2957" s="31"/>
      <c r="O2957" s="31"/>
      <c r="P2957" s="31"/>
      <c r="Q2957" s="31"/>
      <c r="R2957" s="31"/>
      <c r="S2957" s="31"/>
      <c r="T2957" s="31"/>
      <c r="U2957" s="31"/>
      <c r="V2957" s="31"/>
    </row>
    <row r="2958" spans="6:22" x14ac:dyDescent="0.25">
      <c r="F2958" s="31"/>
      <c r="G2958" s="31"/>
      <c r="H2958" s="31"/>
      <c r="I2958" s="31"/>
      <c r="J2958" s="31"/>
      <c r="K2958" s="31"/>
      <c r="L2958" s="31"/>
      <c r="M2958" s="31"/>
      <c r="N2958" s="31"/>
      <c r="O2958" s="31"/>
      <c r="P2958" s="31"/>
      <c r="Q2958" s="31"/>
      <c r="R2958" s="31"/>
      <c r="S2958" s="31"/>
      <c r="T2958" s="31"/>
      <c r="U2958" s="31"/>
      <c r="V2958" s="31"/>
    </row>
    <row r="2959" spans="6:22" x14ac:dyDescent="0.25">
      <c r="F2959" s="31"/>
      <c r="G2959" s="31"/>
      <c r="H2959" s="31"/>
      <c r="I2959" s="31"/>
      <c r="J2959" s="31"/>
      <c r="K2959" s="31"/>
      <c r="L2959" s="31"/>
      <c r="M2959" s="31"/>
      <c r="N2959" s="31"/>
      <c r="O2959" s="31"/>
      <c r="P2959" s="31"/>
      <c r="Q2959" s="31"/>
      <c r="R2959" s="31"/>
      <c r="S2959" s="31"/>
      <c r="T2959" s="31"/>
      <c r="U2959" s="31"/>
      <c r="V2959" s="31"/>
    </row>
    <row r="2960" spans="6:22" x14ac:dyDescent="0.25">
      <c r="F2960" s="31"/>
      <c r="G2960" s="31"/>
      <c r="H2960" s="31"/>
      <c r="I2960" s="31"/>
      <c r="J2960" s="31"/>
      <c r="K2960" s="31"/>
      <c r="L2960" s="31"/>
      <c r="M2960" s="31"/>
      <c r="N2960" s="31"/>
      <c r="O2960" s="31"/>
      <c r="P2960" s="31"/>
      <c r="Q2960" s="31"/>
      <c r="R2960" s="31"/>
      <c r="S2960" s="31"/>
      <c r="T2960" s="31"/>
      <c r="U2960" s="31"/>
      <c r="V2960" s="31"/>
    </row>
    <row r="2961" spans="6:22" x14ac:dyDescent="0.25">
      <c r="F2961" s="31"/>
      <c r="G2961" s="31"/>
      <c r="H2961" s="31"/>
      <c r="I2961" s="31"/>
      <c r="J2961" s="31"/>
      <c r="K2961" s="31"/>
      <c r="L2961" s="31"/>
      <c r="M2961" s="31"/>
      <c r="N2961" s="31"/>
      <c r="O2961" s="31"/>
      <c r="P2961" s="31"/>
      <c r="Q2961" s="31"/>
      <c r="R2961" s="31"/>
      <c r="S2961" s="31"/>
      <c r="T2961" s="31"/>
      <c r="U2961" s="31"/>
      <c r="V2961" s="31"/>
    </row>
    <row r="2962" spans="6:22" x14ac:dyDescent="0.25">
      <c r="F2962" s="31"/>
      <c r="G2962" s="31"/>
      <c r="H2962" s="31"/>
      <c r="I2962" s="31"/>
      <c r="J2962" s="31"/>
      <c r="K2962" s="31"/>
      <c r="L2962" s="31"/>
      <c r="M2962" s="31"/>
      <c r="N2962" s="31"/>
      <c r="O2962" s="31"/>
      <c r="P2962" s="31"/>
      <c r="Q2962" s="31"/>
      <c r="R2962" s="31"/>
      <c r="S2962" s="31"/>
      <c r="T2962" s="31"/>
      <c r="U2962" s="31"/>
      <c r="V2962" s="31"/>
    </row>
    <row r="2963" spans="6:22" x14ac:dyDescent="0.25">
      <c r="F2963" s="31"/>
      <c r="G2963" s="31"/>
      <c r="H2963" s="31"/>
      <c r="I2963" s="31"/>
      <c r="J2963" s="31"/>
      <c r="K2963" s="31"/>
      <c r="L2963" s="31"/>
      <c r="M2963" s="31"/>
      <c r="N2963" s="31"/>
      <c r="O2963" s="31"/>
      <c r="P2963" s="31"/>
      <c r="Q2963" s="31"/>
      <c r="R2963" s="31"/>
      <c r="S2963" s="31"/>
      <c r="T2963" s="31"/>
      <c r="U2963" s="31"/>
      <c r="V2963" s="31"/>
    </row>
    <row r="2964" spans="6:22" x14ac:dyDescent="0.25">
      <c r="F2964" s="31"/>
      <c r="G2964" s="31"/>
      <c r="H2964" s="31"/>
      <c r="I2964" s="31"/>
      <c r="J2964" s="31"/>
      <c r="K2964" s="31"/>
      <c r="L2964" s="31"/>
      <c r="M2964" s="31"/>
      <c r="N2964" s="31"/>
      <c r="O2964" s="31"/>
      <c r="P2964" s="31"/>
      <c r="Q2964" s="31"/>
      <c r="R2964" s="31"/>
      <c r="S2964" s="31"/>
      <c r="T2964" s="31"/>
      <c r="U2964" s="31"/>
      <c r="V2964" s="31"/>
    </row>
    <row r="2965" spans="6:22" x14ac:dyDescent="0.25">
      <c r="F2965" s="31"/>
      <c r="G2965" s="31"/>
      <c r="H2965" s="31"/>
      <c r="I2965" s="31"/>
      <c r="J2965" s="31"/>
      <c r="K2965" s="31"/>
      <c r="L2965" s="31"/>
      <c r="M2965" s="31"/>
      <c r="N2965" s="31"/>
      <c r="O2965" s="31"/>
      <c r="P2965" s="31"/>
      <c r="Q2965" s="31"/>
      <c r="R2965" s="31"/>
      <c r="S2965" s="31"/>
      <c r="T2965" s="31"/>
      <c r="U2965" s="31"/>
      <c r="V2965" s="31"/>
    </row>
    <row r="2966" spans="6:22" x14ac:dyDescent="0.25">
      <c r="F2966" s="31"/>
      <c r="G2966" s="31"/>
      <c r="H2966" s="31"/>
      <c r="I2966" s="31"/>
      <c r="J2966" s="31"/>
      <c r="K2966" s="31"/>
      <c r="L2966" s="31"/>
      <c r="M2966" s="31"/>
      <c r="N2966" s="31"/>
      <c r="O2966" s="31"/>
      <c r="P2966" s="31"/>
      <c r="Q2966" s="31"/>
      <c r="R2966" s="31"/>
      <c r="S2966" s="31"/>
      <c r="T2966" s="31"/>
      <c r="U2966" s="31"/>
      <c r="V2966" s="31"/>
    </row>
    <row r="2967" spans="6:22" x14ac:dyDescent="0.25">
      <c r="F2967" s="31"/>
      <c r="G2967" s="31"/>
      <c r="H2967" s="31"/>
      <c r="I2967" s="31"/>
      <c r="J2967" s="31"/>
      <c r="K2967" s="31"/>
      <c r="L2967" s="31"/>
      <c r="M2967" s="31"/>
      <c r="N2967" s="31"/>
      <c r="O2967" s="31"/>
      <c r="P2967" s="31"/>
      <c r="Q2967" s="31"/>
      <c r="R2967" s="31"/>
      <c r="S2967" s="31"/>
      <c r="T2967" s="31"/>
      <c r="U2967" s="31"/>
      <c r="V2967" s="31"/>
    </row>
    <row r="2968" spans="6:22" x14ac:dyDescent="0.25">
      <c r="F2968" s="31"/>
      <c r="G2968" s="31"/>
      <c r="H2968" s="31"/>
      <c r="I2968" s="31"/>
      <c r="J2968" s="31"/>
      <c r="K2968" s="31"/>
      <c r="L2968" s="31"/>
      <c r="M2968" s="31"/>
      <c r="N2968" s="31"/>
      <c r="O2968" s="31"/>
      <c r="P2968" s="31"/>
      <c r="Q2968" s="31"/>
      <c r="R2968" s="31"/>
      <c r="S2968" s="31"/>
      <c r="T2968" s="31"/>
      <c r="U2968" s="31"/>
      <c r="V2968" s="31"/>
    </row>
    <row r="2969" spans="6:22" x14ac:dyDescent="0.25">
      <c r="F2969" s="31"/>
      <c r="G2969" s="31"/>
      <c r="H2969" s="31"/>
      <c r="I2969" s="31"/>
      <c r="J2969" s="31"/>
      <c r="K2969" s="31"/>
      <c r="L2969" s="31"/>
      <c r="M2969" s="31"/>
      <c r="N2969" s="31"/>
      <c r="O2969" s="31"/>
      <c r="P2969" s="31"/>
      <c r="Q2969" s="31"/>
      <c r="R2969" s="31"/>
      <c r="S2969" s="31"/>
      <c r="T2969" s="31"/>
      <c r="U2969" s="31"/>
      <c r="V2969" s="31"/>
    </row>
    <row r="2970" spans="6:22" x14ac:dyDescent="0.25">
      <c r="F2970" s="31"/>
      <c r="G2970" s="31"/>
      <c r="H2970" s="31"/>
      <c r="I2970" s="31"/>
      <c r="J2970" s="31"/>
      <c r="K2970" s="31"/>
      <c r="L2970" s="31"/>
      <c r="M2970" s="31"/>
      <c r="N2970" s="31"/>
      <c r="O2970" s="31"/>
      <c r="P2970" s="31"/>
      <c r="Q2970" s="31"/>
      <c r="R2970" s="31"/>
      <c r="S2970" s="31"/>
      <c r="T2970" s="31"/>
      <c r="U2970" s="31"/>
      <c r="V2970" s="31"/>
    </row>
    <row r="2971" spans="6:22" x14ac:dyDescent="0.25">
      <c r="F2971" s="31"/>
      <c r="G2971" s="31"/>
      <c r="H2971" s="31"/>
      <c r="I2971" s="31"/>
      <c r="J2971" s="31"/>
      <c r="K2971" s="31"/>
      <c r="L2971" s="31"/>
      <c r="M2971" s="31"/>
      <c r="N2971" s="31"/>
      <c r="O2971" s="31"/>
      <c r="P2971" s="31"/>
      <c r="Q2971" s="31"/>
      <c r="R2971" s="31"/>
      <c r="S2971" s="31"/>
      <c r="T2971" s="31"/>
      <c r="U2971" s="31"/>
      <c r="V2971" s="31"/>
    </row>
    <row r="2972" spans="6:22" x14ac:dyDescent="0.25">
      <c r="F2972" s="31"/>
      <c r="G2972" s="31"/>
      <c r="H2972" s="31"/>
      <c r="I2972" s="31"/>
      <c r="J2972" s="31"/>
      <c r="K2972" s="31"/>
      <c r="L2972" s="31"/>
      <c r="M2972" s="31"/>
      <c r="N2972" s="31"/>
      <c r="O2972" s="31"/>
      <c r="P2972" s="31"/>
      <c r="Q2972" s="31"/>
      <c r="R2972" s="31"/>
      <c r="S2972" s="31"/>
      <c r="T2972" s="31"/>
      <c r="U2972" s="31"/>
      <c r="V2972" s="31"/>
    </row>
    <row r="2973" spans="6:22" x14ac:dyDescent="0.25">
      <c r="F2973" s="31"/>
      <c r="G2973" s="31"/>
      <c r="H2973" s="31"/>
      <c r="I2973" s="31"/>
      <c r="J2973" s="31"/>
      <c r="K2973" s="31"/>
      <c r="L2973" s="31"/>
      <c r="M2973" s="31"/>
      <c r="N2973" s="31"/>
      <c r="O2973" s="31"/>
      <c r="P2973" s="31"/>
      <c r="Q2973" s="31"/>
      <c r="R2973" s="31"/>
      <c r="S2973" s="31"/>
      <c r="T2973" s="31"/>
      <c r="U2973" s="31"/>
      <c r="V2973" s="31"/>
    </row>
    <row r="2974" spans="6:22" x14ac:dyDescent="0.25">
      <c r="F2974" s="31"/>
      <c r="G2974" s="31"/>
      <c r="H2974" s="31"/>
      <c r="I2974" s="31"/>
      <c r="J2974" s="31"/>
      <c r="K2974" s="31"/>
      <c r="L2974" s="31"/>
      <c r="M2974" s="31"/>
      <c r="N2974" s="31"/>
      <c r="O2974" s="31"/>
      <c r="P2974" s="31"/>
      <c r="Q2974" s="31"/>
      <c r="R2974" s="31"/>
      <c r="S2974" s="31"/>
      <c r="T2974" s="31"/>
      <c r="U2974" s="31"/>
      <c r="V2974" s="31"/>
    </row>
    <row r="2975" spans="6:22" x14ac:dyDescent="0.25">
      <c r="F2975" s="31"/>
      <c r="G2975" s="31"/>
      <c r="H2975" s="31"/>
      <c r="I2975" s="31"/>
      <c r="J2975" s="31"/>
      <c r="K2975" s="31"/>
      <c r="L2975" s="31"/>
      <c r="M2975" s="31"/>
      <c r="N2975" s="31"/>
      <c r="O2975" s="31"/>
      <c r="P2975" s="31"/>
      <c r="Q2975" s="31"/>
      <c r="R2975" s="31"/>
      <c r="S2975" s="31"/>
      <c r="T2975" s="31"/>
      <c r="U2975" s="31"/>
      <c r="V2975" s="31"/>
    </row>
    <row r="2976" spans="6:22" x14ac:dyDescent="0.25">
      <c r="F2976" s="31"/>
      <c r="G2976" s="31"/>
      <c r="H2976" s="31"/>
      <c r="I2976" s="31"/>
      <c r="J2976" s="31"/>
      <c r="K2976" s="31"/>
      <c r="L2976" s="31"/>
      <c r="M2976" s="31"/>
      <c r="N2976" s="31"/>
      <c r="O2976" s="31"/>
      <c r="P2976" s="31"/>
      <c r="Q2976" s="31"/>
      <c r="R2976" s="31"/>
      <c r="S2976" s="31"/>
      <c r="T2976" s="31"/>
      <c r="U2976" s="31"/>
      <c r="V2976" s="31"/>
    </row>
    <row r="2977" spans="6:22" x14ac:dyDescent="0.25">
      <c r="F2977" s="31"/>
      <c r="G2977" s="31"/>
      <c r="H2977" s="31"/>
      <c r="I2977" s="31"/>
      <c r="J2977" s="31"/>
      <c r="K2977" s="31"/>
      <c r="L2977" s="31"/>
      <c r="M2977" s="31"/>
      <c r="N2977" s="31"/>
      <c r="O2977" s="31"/>
      <c r="P2977" s="31"/>
      <c r="Q2977" s="31"/>
      <c r="R2977" s="31"/>
      <c r="S2977" s="31"/>
      <c r="T2977" s="31"/>
      <c r="U2977" s="31"/>
      <c r="V2977" s="31"/>
    </row>
    <row r="2978" spans="6:22" x14ac:dyDescent="0.25">
      <c r="F2978" s="31"/>
      <c r="G2978" s="31"/>
      <c r="H2978" s="31"/>
      <c r="I2978" s="31"/>
      <c r="J2978" s="31"/>
      <c r="K2978" s="31"/>
      <c r="L2978" s="31"/>
      <c r="M2978" s="31"/>
      <c r="N2978" s="31"/>
      <c r="O2978" s="31"/>
      <c r="P2978" s="31"/>
      <c r="Q2978" s="31"/>
      <c r="R2978" s="31"/>
      <c r="S2978" s="31"/>
      <c r="T2978" s="31"/>
      <c r="U2978" s="31"/>
      <c r="V2978" s="31"/>
    </row>
    <row r="2979" spans="6:22" x14ac:dyDescent="0.25">
      <c r="F2979" s="31"/>
      <c r="G2979" s="31"/>
      <c r="H2979" s="31"/>
      <c r="I2979" s="31"/>
      <c r="J2979" s="31"/>
      <c r="K2979" s="31"/>
      <c r="L2979" s="31"/>
      <c r="M2979" s="31"/>
      <c r="N2979" s="31"/>
      <c r="O2979" s="31"/>
      <c r="P2979" s="31"/>
      <c r="Q2979" s="31"/>
      <c r="R2979" s="31"/>
      <c r="S2979" s="31"/>
      <c r="T2979" s="31"/>
      <c r="U2979" s="31"/>
      <c r="V2979" s="31"/>
    </row>
    <row r="2980" spans="6:22" x14ac:dyDescent="0.25">
      <c r="F2980" s="31"/>
      <c r="G2980" s="31"/>
      <c r="H2980" s="31"/>
      <c r="I2980" s="31"/>
      <c r="J2980" s="31"/>
      <c r="K2980" s="31"/>
      <c r="L2980" s="31"/>
      <c r="M2980" s="31"/>
      <c r="N2980" s="31"/>
      <c r="O2980" s="31"/>
      <c r="P2980" s="31"/>
      <c r="Q2980" s="31"/>
      <c r="R2980" s="31"/>
      <c r="S2980" s="31"/>
      <c r="T2980" s="31"/>
      <c r="U2980" s="31"/>
      <c r="V2980" s="31"/>
    </row>
    <row r="2981" spans="6:22" x14ac:dyDescent="0.25">
      <c r="F2981" s="31"/>
      <c r="G2981" s="31"/>
      <c r="H2981" s="31"/>
      <c r="I2981" s="31"/>
      <c r="J2981" s="31"/>
      <c r="K2981" s="31"/>
      <c r="L2981" s="31"/>
      <c r="M2981" s="31"/>
      <c r="N2981" s="31"/>
      <c r="O2981" s="31"/>
      <c r="P2981" s="31"/>
      <c r="Q2981" s="31"/>
      <c r="R2981" s="31"/>
      <c r="S2981" s="31"/>
      <c r="T2981" s="31"/>
      <c r="U2981" s="31"/>
      <c r="V2981" s="31"/>
    </row>
    <row r="2982" spans="6:22" x14ac:dyDescent="0.25">
      <c r="F2982" s="31"/>
      <c r="G2982" s="31"/>
      <c r="H2982" s="31"/>
      <c r="I2982" s="31"/>
      <c r="J2982" s="31"/>
      <c r="K2982" s="31"/>
      <c r="L2982" s="31"/>
      <c r="M2982" s="31"/>
      <c r="N2982" s="31"/>
      <c r="O2982" s="31"/>
      <c r="P2982" s="31"/>
      <c r="Q2982" s="31"/>
      <c r="R2982" s="31"/>
      <c r="S2982" s="31"/>
      <c r="T2982" s="31"/>
      <c r="U2982" s="31"/>
      <c r="V2982" s="31"/>
    </row>
    <row r="2983" spans="6:22" x14ac:dyDescent="0.25">
      <c r="F2983" s="31"/>
      <c r="G2983" s="31"/>
      <c r="H2983" s="31"/>
      <c r="I2983" s="31"/>
      <c r="J2983" s="31"/>
      <c r="K2983" s="31"/>
      <c r="L2983" s="31"/>
      <c r="M2983" s="31"/>
      <c r="N2983" s="31"/>
      <c r="O2983" s="31"/>
      <c r="P2983" s="31"/>
      <c r="Q2983" s="31"/>
      <c r="R2983" s="31"/>
      <c r="S2983" s="31"/>
      <c r="T2983" s="31"/>
      <c r="U2983" s="31"/>
      <c r="V2983" s="31"/>
    </row>
    <row r="2984" spans="6:22" x14ac:dyDescent="0.25">
      <c r="F2984" s="31"/>
      <c r="G2984" s="31"/>
      <c r="H2984" s="31"/>
      <c r="I2984" s="31"/>
      <c r="J2984" s="31"/>
      <c r="K2984" s="31"/>
      <c r="L2984" s="31"/>
      <c r="M2984" s="31"/>
      <c r="N2984" s="31"/>
      <c r="O2984" s="31"/>
      <c r="P2984" s="31"/>
      <c r="Q2984" s="31"/>
      <c r="R2984" s="31"/>
      <c r="S2984" s="31"/>
      <c r="T2984" s="31"/>
      <c r="U2984" s="31"/>
      <c r="V2984" s="31"/>
    </row>
    <row r="2985" spans="6:22" x14ac:dyDescent="0.25">
      <c r="F2985" s="31"/>
      <c r="G2985" s="31"/>
      <c r="H2985" s="31"/>
      <c r="I2985" s="31"/>
      <c r="J2985" s="31"/>
      <c r="K2985" s="31"/>
      <c r="L2985" s="31"/>
      <c r="M2985" s="31"/>
      <c r="N2985" s="31"/>
      <c r="O2985" s="31"/>
      <c r="P2985" s="31"/>
      <c r="Q2985" s="31"/>
      <c r="R2985" s="31"/>
      <c r="S2985" s="31"/>
      <c r="T2985" s="31"/>
      <c r="U2985" s="31"/>
      <c r="V2985" s="31"/>
    </row>
    <row r="2986" spans="6:22" x14ac:dyDescent="0.25">
      <c r="F2986" s="31"/>
      <c r="G2986" s="31"/>
      <c r="H2986" s="31"/>
      <c r="I2986" s="31"/>
      <c r="J2986" s="31"/>
      <c r="K2986" s="31"/>
      <c r="L2986" s="31"/>
      <c r="M2986" s="31"/>
      <c r="N2986" s="31"/>
      <c r="O2986" s="31"/>
      <c r="P2986" s="31"/>
      <c r="Q2986" s="31"/>
      <c r="R2986" s="31"/>
      <c r="S2986" s="31"/>
      <c r="T2986" s="31"/>
      <c r="U2986" s="31"/>
      <c r="V2986" s="31"/>
    </row>
    <row r="2987" spans="6:22" x14ac:dyDescent="0.25">
      <c r="F2987" s="31"/>
      <c r="G2987" s="31"/>
      <c r="H2987" s="31"/>
      <c r="I2987" s="31"/>
      <c r="J2987" s="31"/>
      <c r="K2987" s="31"/>
      <c r="L2987" s="31"/>
      <c r="M2987" s="31"/>
      <c r="N2987" s="31"/>
      <c r="O2987" s="31"/>
      <c r="P2987" s="31"/>
      <c r="Q2987" s="31"/>
      <c r="R2987" s="31"/>
      <c r="S2987" s="31"/>
      <c r="T2987" s="31"/>
      <c r="U2987" s="31"/>
      <c r="V2987" s="31"/>
    </row>
    <row r="2988" spans="6:22" x14ac:dyDescent="0.25">
      <c r="F2988" s="31"/>
      <c r="G2988" s="31"/>
      <c r="H2988" s="31"/>
      <c r="I2988" s="31"/>
      <c r="J2988" s="31"/>
      <c r="K2988" s="31"/>
      <c r="L2988" s="31"/>
      <c r="M2988" s="31"/>
      <c r="N2988" s="31"/>
      <c r="O2988" s="31"/>
      <c r="P2988" s="31"/>
      <c r="Q2988" s="31"/>
      <c r="R2988" s="31"/>
      <c r="S2988" s="31"/>
      <c r="T2988" s="31"/>
      <c r="U2988" s="31"/>
      <c r="V2988" s="31"/>
    </row>
    <row r="2989" spans="6:22" x14ac:dyDescent="0.25">
      <c r="F2989" s="31"/>
      <c r="G2989" s="31"/>
      <c r="H2989" s="31"/>
      <c r="I2989" s="31"/>
      <c r="J2989" s="31"/>
      <c r="K2989" s="31"/>
      <c r="L2989" s="31"/>
      <c r="M2989" s="31"/>
      <c r="N2989" s="31"/>
      <c r="O2989" s="31"/>
      <c r="P2989" s="31"/>
      <c r="Q2989" s="31"/>
      <c r="R2989" s="31"/>
      <c r="S2989" s="31"/>
      <c r="T2989" s="31"/>
      <c r="U2989" s="31"/>
      <c r="V2989" s="31"/>
    </row>
    <row r="2990" spans="6:22" x14ac:dyDescent="0.25">
      <c r="F2990" s="31"/>
      <c r="G2990" s="31"/>
      <c r="H2990" s="31"/>
      <c r="I2990" s="31"/>
      <c r="J2990" s="31"/>
      <c r="K2990" s="31"/>
      <c r="L2990" s="31"/>
      <c r="M2990" s="31"/>
      <c r="N2990" s="31"/>
      <c r="O2990" s="31"/>
      <c r="P2990" s="31"/>
      <c r="Q2990" s="31"/>
      <c r="R2990" s="31"/>
      <c r="S2990" s="31"/>
      <c r="T2990" s="31"/>
      <c r="U2990" s="31"/>
      <c r="V2990" s="31"/>
    </row>
    <row r="2991" spans="6:22" x14ac:dyDescent="0.25">
      <c r="F2991" s="31"/>
      <c r="G2991" s="31"/>
      <c r="H2991" s="31"/>
      <c r="I2991" s="31"/>
      <c r="J2991" s="31"/>
      <c r="K2991" s="31"/>
      <c r="L2991" s="31"/>
      <c r="M2991" s="31"/>
      <c r="N2991" s="31"/>
      <c r="O2991" s="31"/>
      <c r="P2991" s="31"/>
      <c r="Q2991" s="31"/>
      <c r="R2991" s="31"/>
      <c r="S2991" s="31"/>
      <c r="T2991" s="31"/>
      <c r="U2991" s="31"/>
      <c r="V2991" s="31"/>
    </row>
    <row r="2992" spans="6:22" x14ac:dyDescent="0.25">
      <c r="F2992" s="31"/>
      <c r="G2992" s="31"/>
      <c r="H2992" s="31"/>
      <c r="I2992" s="31"/>
      <c r="J2992" s="31"/>
      <c r="K2992" s="31"/>
      <c r="L2992" s="31"/>
      <c r="M2992" s="31"/>
      <c r="N2992" s="31"/>
      <c r="O2992" s="31"/>
      <c r="P2992" s="31"/>
      <c r="Q2992" s="31"/>
      <c r="R2992" s="31"/>
      <c r="S2992" s="31"/>
      <c r="T2992" s="31"/>
      <c r="U2992" s="31"/>
      <c r="V2992" s="31"/>
    </row>
    <row r="2993" spans="6:22" x14ac:dyDescent="0.25">
      <c r="F2993" s="31"/>
      <c r="G2993" s="31"/>
      <c r="H2993" s="31"/>
      <c r="I2993" s="31"/>
      <c r="J2993" s="31"/>
      <c r="K2993" s="31"/>
      <c r="L2993" s="31"/>
      <c r="M2993" s="31"/>
      <c r="N2993" s="31"/>
      <c r="O2993" s="31"/>
      <c r="P2993" s="31"/>
      <c r="Q2993" s="31"/>
      <c r="R2993" s="31"/>
      <c r="S2993" s="31"/>
      <c r="T2993" s="31"/>
      <c r="U2993" s="31"/>
      <c r="V2993" s="31"/>
    </row>
    <row r="2994" spans="6:22" x14ac:dyDescent="0.25">
      <c r="F2994" s="31"/>
      <c r="G2994" s="31"/>
      <c r="H2994" s="31"/>
      <c r="I2994" s="31"/>
      <c r="J2994" s="31"/>
      <c r="K2994" s="31"/>
      <c r="L2994" s="31"/>
      <c r="M2994" s="31"/>
      <c r="N2994" s="31"/>
      <c r="O2994" s="31"/>
      <c r="P2994" s="31"/>
      <c r="Q2994" s="31"/>
      <c r="R2994" s="31"/>
      <c r="S2994" s="31"/>
      <c r="T2994" s="31"/>
      <c r="U2994" s="31"/>
      <c r="V2994" s="31"/>
    </row>
    <row r="2995" spans="6:22" x14ac:dyDescent="0.25">
      <c r="F2995" s="31"/>
      <c r="G2995" s="31"/>
      <c r="H2995" s="31"/>
      <c r="I2995" s="31"/>
      <c r="J2995" s="31"/>
      <c r="K2995" s="31"/>
      <c r="L2995" s="31"/>
      <c r="M2995" s="31"/>
      <c r="N2995" s="31"/>
      <c r="O2995" s="31"/>
      <c r="P2995" s="31"/>
      <c r="Q2995" s="31"/>
      <c r="R2995" s="31"/>
      <c r="S2995" s="31"/>
      <c r="T2995" s="31"/>
      <c r="U2995" s="31"/>
      <c r="V2995" s="31"/>
    </row>
    <row r="2996" spans="6:22" x14ac:dyDescent="0.25">
      <c r="F2996" s="31"/>
      <c r="G2996" s="31"/>
      <c r="H2996" s="31"/>
      <c r="I2996" s="31"/>
      <c r="J2996" s="31"/>
      <c r="K2996" s="31"/>
      <c r="L2996" s="31"/>
      <c r="M2996" s="31"/>
      <c r="N2996" s="31"/>
      <c r="O2996" s="31"/>
      <c r="P2996" s="31"/>
      <c r="Q2996" s="31"/>
      <c r="R2996" s="31"/>
      <c r="S2996" s="31"/>
      <c r="T2996" s="31"/>
      <c r="U2996" s="31"/>
      <c r="V2996" s="31"/>
    </row>
    <row r="2997" spans="6:22" x14ac:dyDescent="0.25">
      <c r="F2997" s="31"/>
      <c r="G2997" s="31"/>
      <c r="H2997" s="31"/>
      <c r="I2997" s="31"/>
      <c r="J2997" s="31"/>
      <c r="K2997" s="31"/>
      <c r="L2997" s="31"/>
      <c r="M2997" s="31"/>
      <c r="N2997" s="31"/>
      <c r="O2997" s="31"/>
      <c r="P2997" s="31"/>
      <c r="Q2997" s="31"/>
      <c r="R2997" s="31"/>
      <c r="S2997" s="31"/>
      <c r="T2997" s="31"/>
      <c r="U2997" s="31"/>
      <c r="V2997" s="31"/>
    </row>
    <row r="2998" spans="6:22" x14ac:dyDescent="0.25">
      <c r="F2998" s="31"/>
      <c r="G2998" s="31"/>
      <c r="H2998" s="31"/>
      <c r="I2998" s="31"/>
      <c r="J2998" s="31"/>
      <c r="K2998" s="31"/>
      <c r="L2998" s="31"/>
      <c r="M2998" s="31"/>
      <c r="N2998" s="31"/>
      <c r="O2998" s="31"/>
      <c r="P2998" s="31"/>
      <c r="Q2998" s="31"/>
      <c r="R2998" s="31"/>
      <c r="S2998" s="31"/>
      <c r="T2998" s="31"/>
      <c r="U2998" s="31"/>
      <c r="V2998" s="31"/>
    </row>
    <row r="2999" spans="6:22" x14ac:dyDescent="0.25">
      <c r="F2999" s="31"/>
      <c r="G2999" s="31"/>
      <c r="H2999" s="31"/>
      <c r="I2999" s="31"/>
      <c r="J2999" s="31"/>
      <c r="K2999" s="31"/>
      <c r="L2999" s="31"/>
      <c r="M2999" s="31"/>
      <c r="N2999" s="31"/>
      <c r="O2999" s="31"/>
      <c r="P2999" s="31"/>
      <c r="Q2999" s="31"/>
      <c r="R2999" s="31"/>
      <c r="S2999" s="31"/>
      <c r="T2999" s="31"/>
      <c r="U2999" s="31"/>
      <c r="V2999" s="31"/>
    </row>
    <row r="3000" spans="6:22" x14ac:dyDescent="0.25">
      <c r="F3000" s="31"/>
      <c r="G3000" s="31"/>
      <c r="H3000" s="31"/>
      <c r="I3000" s="31"/>
      <c r="J3000" s="31"/>
      <c r="K3000" s="31"/>
      <c r="L3000" s="31"/>
      <c r="M3000" s="31"/>
      <c r="N3000" s="31"/>
      <c r="O3000" s="31"/>
      <c r="P3000" s="31"/>
      <c r="Q3000" s="31"/>
      <c r="R3000" s="31"/>
      <c r="S3000" s="31"/>
      <c r="T3000" s="31"/>
      <c r="U3000" s="31"/>
      <c r="V3000" s="31"/>
    </row>
    <row r="3001" spans="6:22" x14ac:dyDescent="0.25">
      <c r="F3001" s="31"/>
      <c r="G3001" s="31"/>
      <c r="H3001" s="31"/>
      <c r="I3001" s="31"/>
      <c r="J3001" s="31"/>
      <c r="K3001" s="31"/>
      <c r="L3001" s="31"/>
      <c r="M3001" s="31"/>
      <c r="N3001" s="31"/>
      <c r="O3001" s="31"/>
      <c r="P3001" s="31"/>
      <c r="Q3001" s="31"/>
      <c r="R3001" s="31"/>
      <c r="S3001" s="31"/>
      <c r="T3001" s="31"/>
      <c r="U3001" s="31"/>
      <c r="V3001" s="31"/>
    </row>
    <row r="3002" spans="6:22" x14ac:dyDescent="0.25">
      <c r="F3002" s="31"/>
      <c r="G3002" s="31"/>
      <c r="H3002" s="31"/>
      <c r="I3002" s="31"/>
      <c r="J3002" s="31"/>
      <c r="K3002" s="31"/>
      <c r="L3002" s="31"/>
      <c r="M3002" s="31"/>
      <c r="N3002" s="31"/>
      <c r="O3002" s="31"/>
      <c r="P3002" s="31"/>
      <c r="Q3002" s="31"/>
      <c r="R3002" s="31"/>
      <c r="S3002" s="31"/>
      <c r="T3002" s="31"/>
      <c r="U3002" s="31"/>
      <c r="V3002" s="31"/>
    </row>
    <row r="3003" spans="6:22" x14ac:dyDescent="0.25">
      <c r="F3003" s="31"/>
      <c r="G3003" s="31"/>
      <c r="H3003" s="31"/>
      <c r="I3003" s="31"/>
      <c r="J3003" s="31"/>
      <c r="K3003" s="31"/>
      <c r="L3003" s="31"/>
      <c r="M3003" s="31"/>
      <c r="N3003" s="31"/>
      <c r="O3003" s="31"/>
      <c r="P3003" s="31"/>
      <c r="Q3003" s="31"/>
      <c r="R3003" s="31"/>
      <c r="S3003" s="31"/>
      <c r="T3003" s="31"/>
      <c r="U3003" s="31"/>
      <c r="V3003" s="31"/>
    </row>
    <row r="3004" spans="6:22" x14ac:dyDescent="0.25">
      <c r="F3004" s="31"/>
      <c r="G3004" s="31"/>
      <c r="H3004" s="31"/>
      <c r="I3004" s="31"/>
      <c r="J3004" s="31"/>
      <c r="K3004" s="31"/>
      <c r="L3004" s="31"/>
      <c r="M3004" s="31"/>
      <c r="N3004" s="31"/>
      <c r="O3004" s="31"/>
      <c r="P3004" s="31"/>
      <c r="Q3004" s="31"/>
      <c r="R3004" s="31"/>
      <c r="S3004" s="31"/>
      <c r="T3004" s="31"/>
      <c r="U3004" s="31"/>
      <c r="V3004" s="31"/>
    </row>
    <row r="3005" spans="6:22" x14ac:dyDescent="0.25">
      <c r="F3005" s="31"/>
      <c r="G3005" s="31"/>
      <c r="H3005" s="31"/>
      <c r="I3005" s="31"/>
      <c r="J3005" s="31"/>
      <c r="K3005" s="31"/>
      <c r="L3005" s="31"/>
      <c r="M3005" s="31"/>
      <c r="N3005" s="31"/>
      <c r="O3005" s="31"/>
      <c r="P3005" s="31"/>
      <c r="Q3005" s="31"/>
      <c r="R3005" s="31"/>
      <c r="S3005" s="31"/>
      <c r="T3005" s="31"/>
      <c r="U3005" s="31"/>
      <c r="V3005" s="31"/>
    </row>
    <row r="3006" spans="6:22" x14ac:dyDescent="0.25">
      <c r="F3006" s="31"/>
      <c r="G3006" s="31"/>
      <c r="H3006" s="31"/>
      <c r="I3006" s="31"/>
      <c r="J3006" s="31"/>
      <c r="K3006" s="31"/>
      <c r="L3006" s="31"/>
      <c r="M3006" s="31"/>
      <c r="N3006" s="31"/>
      <c r="O3006" s="31"/>
      <c r="P3006" s="31"/>
      <c r="Q3006" s="31"/>
      <c r="R3006" s="31"/>
      <c r="S3006" s="31"/>
      <c r="T3006" s="31"/>
      <c r="U3006" s="31"/>
      <c r="V3006" s="31"/>
    </row>
    <row r="3007" spans="6:22" x14ac:dyDescent="0.25">
      <c r="F3007" s="31"/>
      <c r="G3007" s="31"/>
      <c r="H3007" s="31"/>
      <c r="I3007" s="31"/>
      <c r="J3007" s="31"/>
      <c r="K3007" s="31"/>
      <c r="L3007" s="31"/>
      <c r="M3007" s="31"/>
      <c r="N3007" s="31"/>
      <c r="O3007" s="31"/>
      <c r="P3007" s="31"/>
      <c r="Q3007" s="31"/>
      <c r="R3007" s="31"/>
      <c r="S3007" s="31"/>
      <c r="T3007" s="31"/>
      <c r="U3007" s="31"/>
      <c r="V3007" s="31"/>
    </row>
    <row r="3008" spans="6:22" x14ac:dyDescent="0.25">
      <c r="F3008" s="31"/>
      <c r="G3008" s="31"/>
      <c r="H3008" s="31"/>
      <c r="I3008" s="31"/>
      <c r="J3008" s="31"/>
      <c r="K3008" s="31"/>
      <c r="L3008" s="31"/>
      <c r="M3008" s="31"/>
      <c r="N3008" s="31"/>
      <c r="O3008" s="31"/>
      <c r="P3008" s="31"/>
      <c r="Q3008" s="31"/>
      <c r="R3008" s="31"/>
      <c r="S3008" s="31"/>
      <c r="T3008" s="31"/>
      <c r="U3008" s="31"/>
      <c r="V3008" s="31"/>
    </row>
    <row r="3009" spans="6:22" x14ac:dyDescent="0.25">
      <c r="F3009" s="31"/>
      <c r="G3009" s="31"/>
      <c r="H3009" s="31"/>
      <c r="I3009" s="31"/>
      <c r="J3009" s="31"/>
      <c r="K3009" s="31"/>
      <c r="L3009" s="31"/>
      <c r="M3009" s="31"/>
      <c r="N3009" s="31"/>
      <c r="O3009" s="31"/>
      <c r="P3009" s="31"/>
      <c r="Q3009" s="31"/>
      <c r="R3009" s="31"/>
      <c r="S3009" s="31"/>
      <c r="T3009" s="31"/>
      <c r="U3009" s="31"/>
      <c r="V3009" s="31"/>
    </row>
    <row r="3010" spans="6:22" x14ac:dyDescent="0.25">
      <c r="F3010" s="31"/>
      <c r="G3010" s="31"/>
      <c r="H3010" s="31"/>
      <c r="I3010" s="31"/>
      <c r="J3010" s="31"/>
      <c r="K3010" s="31"/>
      <c r="L3010" s="31"/>
      <c r="M3010" s="31"/>
      <c r="N3010" s="31"/>
      <c r="O3010" s="31"/>
      <c r="P3010" s="31"/>
      <c r="Q3010" s="31"/>
      <c r="R3010" s="31"/>
      <c r="S3010" s="31"/>
      <c r="T3010" s="31"/>
      <c r="U3010" s="31"/>
      <c r="V3010" s="31"/>
    </row>
    <row r="3011" spans="6:22" x14ac:dyDescent="0.25">
      <c r="F3011" s="31"/>
      <c r="G3011" s="31"/>
      <c r="H3011" s="31"/>
      <c r="I3011" s="31"/>
      <c r="J3011" s="31"/>
      <c r="K3011" s="31"/>
      <c r="L3011" s="31"/>
      <c r="M3011" s="31"/>
      <c r="N3011" s="31"/>
      <c r="O3011" s="31"/>
      <c r="P3011" s="31"/>
      <c r="Q3011" s="31"/>
      <c r="R3011" s="31"/>
      <c r="S3011" s="31"/>
      <c r="T3011" s="31"/>
      <c r="U3011" s="31"/>
      <c r="V3011" s="31"/>
    </row>
    <row r="3012" spans="6:22" x14ac:dyDescent="0.25">
      <c r="F3012" s="31"/>
      <c r="G3012" s="31"/>
      <c r="H3012" s="31"/>
      <c r="I3012" s="31"/>
      <c r="J3012" s="31"/>
      <c r="K3012" s="31"/>
      <c r="L3012" s="31"/>
      <c r="M3012" s="31"/>
      <c r="N3012" s="31"/>
      <c r="O3012" s="31"/>
      <c r="P3012" s="31"/>
      <c r="Q3012" s="31"/>
      <c r="R3012" s="31"/>
      <c r="S3012" s="31"/>
      <c r="T3012" s="31"/>
      <c r="U3012" s="31"/>
      <c r="V3012" s="31"/>
    </row>
    <row r="3013" spans="6:22" x14ac:dyDescent="0.25">
      <c r="F3013" s="31"/>
      <c r="G3013" s="31"/>
      <c r="H3013" s="31"/>
      <c r="I3013" s="31"/>
      <c r="J3013" s="31"/>
      <c r="K3013" s="31"/>
      <c r="L3013" s="31"/>
      <c r="M3013" s="31"/>
      <c r="N3013" s="31"/>
      <c r="O3013" s="31"/>
      <c r="P3013" s="31"/>
      <c r="Q3013" s="31"/>
      <c r="R3013" s="31"/>
      <c r="S3013" s="31"/>
      <c r="T3013" s="31"/>
      <c r="U3013" s="31"/>
      <c r="V3013" s="31"/>
    </row>
    <row r="3014" spans="6:22" x14ac:dyDescent="0.25">
      <c r="F3014" s="31"/>
      <c r="G3014" s="31"/>
      <c r="H3014" s="31"/>
      <c r="I3014" s="31"/>
      <c r="J3014" s="31"/>
      <c r="K3014" s="31"/>
      <c r="L3014" s="31"/>
      <c r="M3014" s="31"/>
      <c r="N3014" s="31"/>
      <c r="O3014" s="31"/>
      <c r="P3014" s="31"/>
      <c r="Q3014" s="31"/>
      <c r="R3014" s="31"/>
      <c r="S3014" s="31"/>
      <c r="T3014" s="31"/>
      <c r="U3014" s="31"/>
      <c r="V3014" s="31"/>
    </row>
    <row r="3015" spans="6:22" x14ac:dyDescent="0.25">
      <c r="F3015" s="31"/>
      <c r="G3015" s="31"/>
      <c r="H3015" s="31"/>
      <c r="I3015" s="31"/>
      <c r="J3015" s="31"/>
      <c r="K3015" s="31"/>
      <c r="L3015" s="31"/>
      <c r="M3015" s="31"/>
      <c r="N3015" s="31"/>
      <c r="O3015" s="31"/>
      <c r="P3015" s="31"/>
      <c r="Q3015" s="31"/>
      <c r="R3015" s="31"/>
      <c r="S3015" s="31"/>
      <c r="T3015" s="31"/>
      <c r="U3015" s="31"/>
      <c r="V3015" s="31"/>
    </row>
    <row r="3016" spans="6:22" x14ac:dyDescent="0.25">
      <c r="F3016" s="31"/>
      <c r="G3016" s="31"/>
      <c r="H3016" s="31"/>
      <c r="I3016" s="31"/>
      <c r="J3016" s="31"/>
      <c r="K3016" s="31"/>
      <c r="L3016" s="31"/>
      <c r="M3016" s="31"/>
      <c r="N3016" s="31"/>
      <c r="O3016" s="31"/>
      <c r="P3016" s="31"/>
      <c r="Q3016" s="31"/>
      <c r="R3016" s="31"/>
      <c r="S3016" s="31"/>
      <c r="T3016" s="31"/>
      <c r="U3016" s="31"/>
      <c r="V3016" s="31"/>
    </row>
    <row r="3017" spans="6:22" x14ac:dyDescent="0.25">
      <c r="F3017" s="31"/>
      <c r="G3017" s="31"/>
      <c r="H3017" s="31"/>
      <c r="I3017" s="31"/>
      <c r="J3017" s="31"/>
      <c r="K3017" s="31"/>
      <c r="L3017" s="31"/>
      <c r="M3017" s="31"/>
      <c r="N3017" s="31"/>
      <c r="O3017" s="31"/>
      <c r="P3017" s="31"/>
      <c r="Q3017" s="31"/>
      <c r="R3017" s="31"/>
      <c r="S3017" s="31"/>
      <c r="T3017" s="31"/>
      <c r="U3017" s="31"/>
      <c r="V3017" s="31"/>
    </row>
    <row r="3018" spans="6:22" x14ac:dyDescent="0.25">
      <c r="F3018" s="31"/>
      <c r="G3018" s="31"/>
      <c r="H3018" s="31"/>
      <c r="I3018" s="31"/>
      <c r="J3018" s="31"/>
      <c r="K3018" s="31"/>
      <c r="L3018" s="31"/>
      <c r="M3018" s="31"/>
      <c r="N3018" s="31"/>
      <c r="O3018" s="31"/>
      <c r="P3018" s="31"/>
      <c r="Q3018" s="31"/>
      <c r="R3018" s="31"/>
      <c r="S3018" s="31"/>
      <c r="T3018" s="31"/>
      <c r="U3018" s="31"/>
      <c r="V3018" s="31"/>
    </row>
    <row r="3019" spans="6:22" x14ac:dyDescent="0.25">
      <c r="F3019" s="31"/>
      <c r="G3019" s="31"/>
      <c r="H3019" s="31"/>
      <c r="I3019" s="31"/>
      <c r="J3019" s="31"/>
      <c r="K3019" s="31"/>
      <c r="L3019" s="31"/>
      <c r="M3019" s="31"/>
      <c r="N3019" s="31"/>
      <c r="O3019" s="31"/>
      <c r="P3019" s="31"/>
      <c r="Q3019" s="31"/>
      <c r="R3019" s="31"/>
      <c r="S3019" s="31"/>
      <c r="T3019" s="31"/>
      <c r="U3019" s="31"/>
      <c r="V3019" s="31"/>
    </row>
    <row r="3020" spans="6:22" x14ac:dyDescent="0.25">
      <c r="F3020" s="31"/>
      <c r="G3020" s="31"/>
      <c r="H3020" s="31"/>
      <c r="I3020" s="31"/>
      <c r="J3020" s="31"/>
      <c r="K3020" s="31"/>
      <c r="L3020" s="31"/>
      <c r="M3020" s="31"/>
      <c r="N3020" s="31"/>
      <c r="O3020" s="31"/>
      <c r="P3020" s="31"/>
      <c r="Q3020" s="31"/>
      <c r="R3020" s="31"/>
      <c r="S3020" s="31"/>
      <c r="T3020" s="31"/>
      <c r="U3020" s="31"/>
      <c r="V3020" s="31"/>
    </row>
    <row r="3021" spans="6:22" x14ac:dyDescent="0.25">
      <c r="F3021" s="31"/>
      <c r="G3021" s="31"/>
      <c r="H3021" s="31"/>
      <c r="I3021" s="31"/>
      <c r="J3021" s="31"/>
      <c r="K3021" s="31"/>
      <c r="L3021" s="31"/>
      <c r="M3021" s="31"/>
      <c r="N3021" s="31"/>
      <c r="O3021" s="31"/>
      <c r="P3021" s="31"/>
      <c r="Q3021" s="31"/>
      <c r="R3021" s="31"/>
      <c r="S3021" s="31"/>
      <c r="T3021" s="31"/>
      <c r="U3021" s="31"/>
      <c r="V3021" s="31"/>
    </row>
    <row r="3022" spans="6:22" x14ac:dyDescent="0.25">
      <c r="F3022" s="31"/>
      <c r="G3022" s="31"/>
      <c r="H3022" s="31"/>
      <c r="I3022" s="31"/>
      <c r="J3022" s="31"/>
      <c r="K3022" s="31"/>
      <c r="L3022" s="31"/>
      <c r="M3022" s="31"/>
      <c r="N3022" s="31"/>
      <c r="O3022" s="31"/>
      <c r="P3022" s="31"/>
      <c r="Q3022" s="31"/>
      <c r="R3022" s="31"/>
      <c r="S3022" s="31"/>
      <c r="T3022" s="31"/>
      <c r="U3022" s="31"/>
      <c r="V3022" s="31"/>
    </row>
    <row r="3023" spans="6:22" x14ac:dyDescent="0.25">
      <c r="F3023" s="31"/>
      <c r="G3023" s="31"/>
      <c r="H3023" s="31"/>
      <c r="I3023" s="31"/>
      <c r="J3023" s="31"/>
      <c r="K3023" s="31"/>
      <c r="L3023" s="31"/>
      <c r="M3023" s="31"/>
      <c r="N3023" s="31"/>
      <c r="O3023" s="31"/>
      <c r="P3023" s="31"/>
      <c r="Q3023" s="31"/>
      <c r="R3023" s="31"/>
      <c r="S3023" s="31"/>
      <c r="T3023" s="31"/>
      <c r="U3023" s="31"/>
      <c r="V3023" s="31"/>
    </row>
    <row r="3024" spans="6:22" x14ac:dyDescent="0.25">
      <c r="F3024" s="31"/>
      <c r="G3024" s="31"/>
      <c r="H3024" s="31"/>
      <c r="I3024" s="31"/>
      <c r="J3024" s="31"/>
      <c r="K3024" s="31"/>
      <c r="L3024" s="31"/>
      <c r="M3024" s="31"/>
      <c r="N3024" s="31"/>
      <c r="O3024" s="31"/>
      <c r="P3024" s="31"/>
      <c r="Q3024" s="31"/>
      <c r="R3024" s="31"/>
      <c r="S3024" s="31"/>
      <c r="T3024" s="31"/>
      <c r="U3024" s="31"/>
      <c r="V3024" s="31"/>
    </row>
    <row r="3025" spans="6:22" x14ac:dyDescent="0.25">
      <c r="F3025" s="31"/>
      <c r="G3025" s="31"/>
      <c r="H3025" s="31"/>
      <c r="I3025" s="31"/>
      <c r="J3025" s="31"/>
      <c r="K3025" s="31"/>
      <c r="L3025" s="31"/>
      <c r="M3025" s="31"/>
      <c r="N3025" s="31"/>
      <c r="O3025" s="31"/>
      <c r="P3025" s="31"/>
      <c r="Q3025" s="31"/>
      <c r="R3025" s="31"/>
      <c r="S3025" s="31"/>
      <c r="T3025" s="31"/>
      <c r="U3025" s="31"/>
      <c r="V3025" s="31"/>
    </row>
    <row r="3026" spans="6:22" x14ac:dyDescent="0.25">
      <c r="F3026" s="31"/>
      <c r="G3026" s="31"/>
      <c r="H3026" s="31"/>
      <c r="I3026" s="31"/>
      <c r="J3026" s="31"/>
      <c r="K3026" s="31"/>
      <c r="L3026" s="31"/>
      <c r="M3026" s="31"/>
      <c r="N3026" s="31"/>
      <c r="O3026" s="31"/>
      <c r="P3026" s="31"/>
      <c r="Q3026" s="31"/>
      <c r="R3026" s="31"/>
      <c r="S3026" s="31"/>
      <c r="T3026" s="31"/>
      <c r="U3026" s="31"/>
      <c r="V3026" s="31"/>
    </row>
    <row r="3027" spans="6:22" x14ac:dyDescent="0.25">
      <c r="F3027" s="31"/>
      <c r="G3027" s="31"/>
      <c r="H3027" s="31"/>
      <c r="I3027" s="31"/>
      <c r="J3027" s="31"/>
      <c r="K3027" s="31"/>
      <c r="L3027" s="31"/>
      <c r="M3027" s="31"/>
      <c r="N3027" s="31"/>
      <c r="O3027" s="31"/>
      <c r="P3027" s="31"/>
      <c r="Q3027" s="31"/>
      <c r="R3027" s="31"/>
      <c r="S3027" s="31"/>
      <c r="T3027" s="31"/>
      <c r="U3027" s="31"/>
      <c r="V3027" s="31"/>
    </row>
    <row r="3028" spans="6:22" x14ac:dyDescent="0.25">
      <c r="F3028" s="31"/>
      <c r="G3028" s="31"/>
      <c r="H3028" s="31"/>
      <c r="I3028" s="31"/>
      <c r="J3028" s="31"/>
      <c r="K3028" s="31"/>
      <c r="L3028" s="31"/>
      <c r="M3028" s="31"/>
      <c r="N3028" s="31"/>
      <c r="O3028" s="31"/>
      <c r="P3028" s="31"/>
      <c r="Q3028" s="31"/>
      <c r="R3028" s="31"/>
      <c r="S3028" s="31"/>
      <c r="T3028" s="31"/>
      <c r="U3028" s="31"/>
      <c r="V3028" s="31"/>
    </row>
    <row r="3029" spans="6:22" x14ac:dyDescent="0.25">
      <c r="F3029" s="31"/>
      <c r="G3029" s="31"/>
      <c r="H3029" s="31"/>
      <c r="I3029" s="31"/>
      <c r="J3029" s="31"/>
      <c r="K3029" s="31"/>
      <c r="L3029" s="31"/>
      <c r="M3029" s="31"/>
      <c r="N3029" s="31"/>
      <c r="O3029" s="31"/>
      <c r="P3029" s="31"/>
      <c r="Q3029" s="31"/>
      <c r="R3029" s="31"/>
      <c r="S3029" s="31"/>
      <c r="T3029" s="31"/>
      <c r="U3029" s="31"/>
      <c r="V3029" s="31"/>
    </row>
    <row r="3030" spans="6:22" x14ac:dyDescent="0.25">
      <c r="F3030" s="31"/>
      <c r="G3030" s="31"/>
      <c r="H3030" s="31"/>
      <c r="I3030" s="31"/>
      <c r="J3030" s="31"/>
      <c r="K3030" s="31"/>
      <c r="L3030" s="31"/>
      <c r="M3030" s="31"/>
      <c r="N3030" s="31"/>
      <c r="O3030" s="31"/>
      <c r="P3030" s="31"/>
      <c r="Q3030" s="31"/>
      <c r="R3030" s="31"/>
      <c r="S3030" s="31"/>
      <c r="T3030" s="31"/>
      <c r="U3030" s="31"/>
      <c r="V3030" s="31"/>
    </row>
    <row r="3031" spans="6:22" x14ac:dyDescent="0.25">
      <c r="F3031" s="31"/>
      <c r="G3031" s="31"/>
      <c r="H3031" s="31"/>
      <c r="I3031" s="31"/>
      <c r="J3031" s="31"/>
      <c r="K3031" s="31"/>
      <c r="L3031" s="31"/>
      <c r="M3031" s="31"/>
      <c r="N3031" s="31"/>
      <c r="O3031" s="31"/>
      <c r="P3031" s="31"/>
      <c r="Q3031" s="31"/>
      <c r="R3031" s="31"/>
      <c r="S3031" s="31"/>
      <c r="T3031" s="31"/>
      <c r="U3031" s="31"/>
      <c r="V3031" s="31"/>
    </row>
    <row r="3032" spans="6:22" x14ac:dyDescent="0.25">
      <c r="F3032" s="31"/>
      <c r="G3032" s="31"/>
      <c r="H3032" s="31"/>
      <c r="I3032" s="31"/>
      <c r="J3032" s="31"/>
      <c r="K3032" s="31"/>
      <c r="L3032" s="31"/>
      <c r="M3032" s="31"/>
      <c r="N3032" s="31"/>
      <c r="O3032" s="31"/>
      <c r="P3032" s="31"/>
      <c r="Q3032" s="31"/>
      <c r="R3032" s="31"/>
      <c r="S3032" s="31"/>
      <c r="T3032" s="31"/>
      <c r="U3032" s="31"/>
      <c r="V3032" s="31"/>
    </row>
    <row r="3033" spans="6:22" x14ac:dyDescent="0.25">
      <c r="F3033" s="31"/>
      <c r="G3033" s="31"/>
      <c r="H3033" s="31"/>
      <c r="I3033" s="31"/>
      <c r="J3033" s="31"/>
      <c r="K3033" s="31"/>
      <c r="L3033" s="31"/>
      <c r="M3033" s="31"/>
      <c r="N3033" s="31"/>
      <c r="O3033" s="31"/>
      <c r="P3033" s="31"/>
      <c r="Q3033" s="31"/>
      <c r="R3033" s="31"/>
      <c r="S3033" s="31"/>
      <c r="T3033" s="31"/>
      <c r="U3033" s="31"/>
      <c r="V3033" s="31"/>
    </row>
    <row r="3034" spans="6:22" x14ac:dyDescent="0.25">
      <c r="F3034" s="31"/>
      <c r="G3034" s="31"/>
      <c r="H3034" s="31"/>
      <c r="I3034" s="31"/>
      <c r="J3034" s="31"/>
      <c r="K3034" s="31"/>
      <c r="L3034" s="31"/>
      <c r="M3034" s="31"/>
      <c r="N3034" s="31"/>
      <c r="O3034" s="31"/>
      <c r="P3034" s="31"/>
      <c r="Q3034" s="31"/>
      <c r="R3034" s="31"/>
      <c r="S3034" s="31"/>
      <c r="T3034" s="31"/>
      <c r="U3034" s="31"/>
      <c r="V3034" s="31"/>
    </row>
    <row r="3035" spans="6:22" x14ac:dyDescent="0.25">
      <c r="F3035" s="31"/>
      <c r="G3035" s="31"/>
      <c r="H3035" s="31"/>
      <c r="I3035" s="31"/>
      <c r="J3035" s="31"/>
      <c r="K3035" s="31"/>
      <c r="L3035" s="31"/>
      <c r="M3035" s="31"/>
      <c r="N3035" s="31"/>
      <c r="O3035" s="31"/>
      <c r="P3035" s="31"/>
      <c r="Q3035" s="31"/>
      <c r="R3035" s="31"/>
      <c r="S3035" s="31"/>
      <c r="T3035" s="31"/>
      <c r="U3035" s="31"/>
      <c r="V3035" s="31"/>
    </row>
    <row r="3036" spans="6:22" x14ac:dyDescent="0.25">
      <c r="F3036" s="31"/>
      <c r="G3036" s="31"/>
      <c r="H3036" s="31"/>
      <c r="I3036" s="31"/>
      <c r="J3036" s="31"/>
      <c r="K3036" s="31"/>
      <c r="L3036" s="31"/>
      <c r="M3036" s="31"/>
      <c r="N3036" s="31"/>
      <c r="O3036" s="31"/>
      <c r="P3036" s="31"/>
      <c r="Q3036" s="31"/>
      <c r="R3036" s="31"/>
      <c r="S3036" s="31"/>
      <c r="T3036" s="31"/>
      <c r="U3036" s="31"/>
      <c r="V3036" s="31"/>
    </row>
    <row r="3037" spans="6:22" x14ac:dyDescent="0.25">
      <c r="F3037" s="31"/>
      <c r="G3037" s="31"/>
      <c r="H3037" s="31"/>
      <c r="I3037" s="31"/>
      <c r="J3037" s="31"/>
      <c r="K3037" s="31"/>
      <c r="L3037" s="31"/>
      <c r="M3037" s="31"/>
      <c r="N3037" s="31"/>
      <c r="O3037" s="31"/>
      <c r="P3037" s="31"/>
      <c r="Q3037" s="31"/>
      <c r="R3037" s="31"/>
      <c r="S3037" s="31"/>
      <c r="T3037" s="31"/>
      <c r="U3037" s="31"/>
      <c r="V3037" s="31"/>
    </row>
    <row r="3038" spans="6:22" x14ac:dyDescent="0.25">
      <c r="F3038" s="31"/>
      <c r="G3038" s="31"/>
      <c r="H3038" s="31"/>
      <c r="I3038" s="31"/>
      <c r="J3038" s="31"/>
      <c r="K3038" s="31"/>
      <c r="L3038" s="31"/>
      <c r="M3038" s="31"/>
      <c r="N3038" s="31"/>
      <c r="O3038" s="31"/>
      <c r="P3038" s="31"/>
      <c r="Q3038" s="31"/>
      <c r="R3038" s="31"/>
      <c r="S3038" s="31"/>
      <c r="T3038" s="31"/>
      <c r="U3038" s="31"/>
      <c r="V3038" s="31"/>
    </row>
    <row r="3039" spans="6:22" x14ac:dyDescent="0.25">
      <c r="F3039" s="31"/>
      <c r="G3039" s="31"/>
      <c r="H3039" s="31"/>
      <c r="I3039" s="31"/>
      <c r="J3039" s="31"/>
      <c r="K3039" s="31"/>
      <c r="L3039" s="31"/>
      <c r="M3039" s="31"/>
      <c r="N3039" s="31"/>
      <c r="O3039" s="31"/>
      <c r="P3039" s="31"/>
      <c r="Q3039" s="31"/>
      <c r="R3039" s="31"/>
      <c r="S3039" s="31"/>
      <c r="T3039" s="31"/>
      <c r="U3039" s="31"/>
      <c r="V3039" s="31"/>
    </row>
    <row r="3040" spans="6:22" x14ac:dyDescent="0.25">
      <c r="F3040" s="31"/>
      <c r="G3040" s="31"/>
      <c r="H3040" s="31"/>
      <c r="I3040" s="31"/>
      <c r="J3040" s="31"/>
      <c r="K3040" s="31"/>
      <c r="L3040" s="31"/>
      <c r="M3040" s="31"/>
      <c r="N3040" s="31"/>
      <c r="O3040" s="31"/>
      <c r="P3040" s="31"/>
      <c r="Q3040" s="31"/>
      <c r="R3040" s="31"/>
      <c r="S3040" s="31"/>
      <c r="T3040" s="31"/>
      <c r="U3040" s="31"/>
      <c r="V3040" s="31"/>
    </row>
    <row r="3041" spans="6:22" x14ac:dyDescent="0.25">
      <c r="F3041" s="31"/>
      <c r="G3041" s="31"/>
      <c r="H3041" s="31"/>
      <c r="I3041" s="31"/>
      <c r="J3041" s="31"/>
      <c r="K3041" s="31"/>
      <c r="L3041" s="31"/>
      <c r="M3041" s="31"/>
      <c r="N3041" s="31"/>
      <c r="O3041" s="31"/>
      <c r="P3041" s="31"/>
      <c r="Q3041" s="31"/>
      <c r="R3041" s="31"/>
      <c r="S3041" s="31"/>
      <c r="T3041" s="31"/>
      <c r="U3041" s="31"/>
      <c r="V3041" s="31"/>
    </row>
    <row r="3042" spans="6:22" x14ac:dyDescent="0.25">
      <c r="F3042" s="31"/>
      <c r="G3042" s="31"/>
      <c r="H3042" s="31"/>
      <c r="I3042" s="31"/>
      <c r="J3042" s="31"/>
      <c r="K3042" s="31"/>
      <c r="L3042" s="31"/>
      <c r="M3042" s="31"/>
      <c r="N3042" s="31"/>
      <c r="O3042" s="31"/>
      <c r="P3042" s="31"/>
      <c r="Q3042" s="31"/>
      <c r="R3042" s="31"/>
      <c r="S3042" s="31"/>
      <c r="T3042" s="31"/>
      <c r="U3042" s="31"/>
      <c r="V3042" s="31"/>
    </row>
    <row r="3043" spans="6:22" x14ac:dyDescent="0.25">
      <c r="F3043" s="31"/>
      <c r="G3043" s="31"/>
      <c r="H3043" s="31"/>
      <c r="I3043" s="31"/>
      <c r="J3043" s="31"/>
      <c r="K3043" s="31"/>
      <c r="L3043" s="31"/>
      <c r="M3043" s="31"/>
      <c r="N3043" s="31"/>
      <c r="O3043" s="31"/>
      <c r="P3043" s="31"/>
      <c r="Q3043" s="31"/>
      <c r="R3043" s="31"/>
      <c r="S3043" s="31"/>
      <c r="T3043" s="31"/>
      <c r="U3043" s="31"/>
      <c r="V3043" s="31"/>
    </row>
    <row r="3044" spans="6:22" x14ac:dyDescent="0.25">
      <c r="F3044" s="31"/>
      <c r="G3044" s="31"/>
      <c r="H3044" s="31"/>
      <c r="I3044" s="31"/>
      <c r="J3044" s="31"/>
      <c r="K3044" s="31"/>
      <c r="L3044" s="31"/>
      <c r="M3044" s="31"/>
      <c r="N3044" s="31"/>
      <c r="O3044" s="31"/>
      <c r="P3044" s="31"/>
      <c r="Q3044" s="31"/>
      <c r="R3044" s="31"/>
      <c r="S3044" s="31"/>
      <c r="T3044" s="31"/>
      <c r="U3044" s="31"/>
      <c r="V3044" s="31"/>
    </row>
    <row r="3045" spans="6:22" x14ac:dyDescent="0.25">
      <c r="F3045" s="31"/>
      <c r="G3045" s="31"/>
      <c r="H3045" s="31"/>
      <c r="I3045" s="31"/>
      <c r="J3045" s="31"/>
      <c r="K3045" s="31"/>
      <c r="L3045" s="31"/>
      <c r="M3045" s="31"/>
      <c r="N3045" s="31"/>
      <c r="O3045" s="31"/>
      <c r="P3045" s="31"/>
      <c r="Q3045" s="31"/>
      <c r="R3045" s="31"/>
      <c r="S3045" s="31"/>
      <c r="T3045" s="31"/>
      <c r="U3045" s="31"/>
      <c r="V3045" s="31"/>
    </row>
    <row r="3046" spans="6:22" x14ac:dyDescent="0.25">
      <c r="F3046" s="31"/>
      <c r="G3046" s="31"/>
      <c r="H3046" s="31"/>
      <c r="I3046" s="31"/>
      <c r="J3046" s="31"/>
      <c r="K3046" s="31"/>
      <c r="L3046" s="31"/>
      <c r="M3046" s="31"/>
      <c r="N3046" s="31"/>
      <c r="O3046" s="31"/>
      <c r="P3046" s="31"/>
      <c r="Q3046" s="31"/>
      <c r="R3046" s="31"/>
      <c r="S3046" s="31"/>
      <c r="T3046" s="31"/>
      <c r="U3046" s="31"/>
      <c r="V3046" s="31"/>
    </row>
    <row r="3047" spans="6:22" x14ac:dyDescent="0.25">
      <c r="F3047" s="31"/>
      <c r="G3047" s="31"/>
      <c r="H3047" s="31"/>
      <c r="I3047" s="31"/>
      <c r="J3047" s="31"/>
      <c r="K3047" s="31"/>
      <c r="L3047" s="31"/>
      <c r="M3047" s="31"/>
      <c r="N3047" s="31"/>
      <c r="O3047" s="31"/>
      <c r="P3047" s="31"/>
      <c r="Q3047" s="31"/>
      <c r="R3047" s="31"/>
      <c r="S3047" s="31"/>
      <c r="T3047" s="31"/>
      <c r="U3047" s="31"/>
      <c r="V3047" s="31"/>
    </row>
    <row r="3048" spans="6:22" x14ac:dyDescent="0.25">
      <c r="F3048" s="31"/>
      <c r="G3048" s="31"/>
      <c r="H3048" s="31"/>
      <c r="I3048" s="31"/>
      <c r="J3048" s="31"/>
      <c r="K3048" s="31"/>
      <c r="L3048" s="31"/>
      <c r="M3048" s="31"/>
      <c r="N3048" s="31"/>
      <c r="O3048" s="31"/>
      <c r="P3048" s="31"/>
      <c r="Q3048" s="31"/>
      <c r="R3048" s="31"/>
      <c r="S3048" s="31"/>
      <c r="T3048" s="31"/>
      <c r="U3048" s="31"/>
      <c r="V3048" s="31"/>
    </row>
    <row r="3049" spans="6:22" x14ac:dyDescent="0.25">
      <c r="F3049" s="31"/>
      <c r="G3049" s="31"/>
      <c r="H3049" s="31"/>
      <c r="I3049" s="31"/>
      <c r="J3049" s="31"/>
      <c r="K3049" s="31"/>
      <c r="L3049" s="31"/>
      <c r="M3049" s="31"/>
      <c r="N3049" s="31"/>
      <c r="O3049" s="31"/>
      <c r="P3049" s="31"/>
      <c r="Q3049" s="31"/>
      <c r="R3049" s="31"/>
      <c r="S3049" s="31"/>
      <c r="T3049" s="31"/>
      <c r="U3049" s="31"/>
      <c r="V3049" s="31"/>
    </row>
    <row r="3050" spans="6:22" x14ac:dyDescent="0.25">
      <c r="F3050" s="31"/>
      <c r="G3050" s="31"/>
      <c r="H3050" s="31"/>
      <c r="I3050" s="31"/>
      <c r="J3050" s="31"/>
      <c r="K3050" s="31"/>
      <c r="L3050" s="31"/>
      <c r="M3050" s="31"/>
      <c r="N3050" s="31"/>
      <c r="O3050" s="31"/>
      <c r="P3050" s="31"/>
      <c r="Q3050" s="31"/>
      <c r="R3050" s="31"/>
      <c r="S3050" s="31"/>
      <c r="T3050" s="31"/>
      <c r="U3050" s="31"/>
      <c r="V3050" s="31"/>
    </row>
    <row r="3051" spans="6:22" x14ac:dyDescent="0.25">
      <c r="F3051" s="31"/>
      <c r="G3051" s="31"/>
      <c r="H3051" s="31"/>
      <c r="I3051" s="31"/>
      <c r="J3051" s="31"/>
      <c r="K3051" s="31"/>
      <c r="L3051" s="31"/>
      <c r="M3051" s="31"/>
      <c r="N3051" s="31"/>
      <c r="O3051" s="31"/>
      <c r="P3051" s="31"/>
      <c r="Q3051" s="31"/>
      <c r="R3051" s="31"/>
      <c r="S3051" s="31"/>
      <c r="T3051" s="31"/>
      <c r="U3051" s="31"/>
      <c r="V3051" s="31"/>
    </row>
    <row r="3052" spans="6:22" x14ac:dyDescent="0.25">
      <c r="F3052" s="31"/>
      <c r="G3052" s="31"/>
      <c r="H3052" s="31"/>
      <c r="I3052" s="31"/>
      <c r="J3052" s="31"/>
      <c r="K3052" s="31"/>
      <c r="L3052" s="31"/>
      <c r="M3052" s="31"/>
      <c r="N3052" s="31"/>
      <c r="O3052" s="31"/>
      <c r="P3052" s="31"/>
      <c r="Q3052" s="31"/>
      <c r="R3052" s="31"/>
      <c r="S3052" s="31"/>
      <c r="T3052" s="31"/>
      <c r="U3052" s="31"/>
      <c r="V3052" s="31"/>
    </row>
    <row r="3053" spans="6:22" x14ac:dyDescent="0.25">
      <c r="F3053" s="31"/>
      <c r="G3053" s="31"/>
      <c r="H3053" s="31"/>
      <c r="I3053" s="31"/>
      <c r="J3053" s="31"/>
      <c r="K3053" s="31"/>
      <c r="L3053" s="31"/>
      <c r="M3053" s="31"/>
      <c r="N3053" s="31"/>
      <c r="O3053" s="31"/>
      <c r="P3053" s="31"/>
      <c r="Q3053" s="31"/>
      <c r="R3053" s="31"/>
      <c r="S3053" s="31"/>
      <c r="T3053" s="31"/>
      <c r="U3053" s="31"/>
      <c r="V3053" s="31"/>
    </row>
    <row r="3054" spans="6:22" x14ac:dyDescent="0.25">
      <c r="F3054" s="31"/>
      <c r="G3054" s="31"/>
      <c r="H3054" s="31"/>
      <c r="I3054" s="31"/>
      <c r="J3054" s="31"/>
      <c r="K3054" s="31"/>
      <c r="L3054" s="31"/>
      <c r="M3054" s="31"/>
      <c r="N3054" s="31"/>
      <c r="O3054" s="31"/>
      <c r="P3054" s="31"/>
      <c r="Q3054" s="31"/>
      <c r="R3054" s="31"/>
      <c r="S3054" s="31"/>
      <c r="T3054" s="31"/>
      <c r="U3054" s="31"/>
      <c r="V3054" s="31"/>
    </row>
    <row r="3055" spans="6:22" x14ac:dyDescent="0.25">
      <c r="F3055" s="31"/>
      <c r="G3055" s="31"/>
      <c r="H3055" s="31"/>
      <c r="I3055" s="31"/>
      <c r="J3055" s="31"/>
      <c r="K3055" s="31"/>
      <c r="L3055" s="31"/>
      <c r="M3055" s="31"/>
      <c r="N3055" s="31"/>
      <c r="O3055" s="31"/>
      <c r="P3055" s="31"/>
      <c r="Q3055" s="31"/>
      <c r="R3055" s="31"/>
      <c r="S3055" s="31"/>
      <c r="T3055" s="31"/>
      <c r="U3055" s="31"/>
      <c r="V3055" s="31"/>
    </row>
    <row r="3056" spans="6:22" x14ac:dyDescent="0.25">
      <c r="F3056" s="31"/>
      <c r="G3056" s="31"/>
      <c r="H3056" s="31"/>
      <c r="I3056" s="31"/>
      <c r="J3056" s="31"/>
      <c r="K3056" s="31"/>
      <c r="L3056" s="31"/>
      <c r="M3056" s="31"/>
      <c r="N3056" s="31"/>
      <c r="O3056" s="31"/>
      <c r="P3056" s="31"/>
      <c r="Q3056" s="31"/>
      <c r="R3056" s="31"/>
      <c r="S3056" s="31"/>
      <c r="T3056" s="31"/>
      <c r="U3056" s="31"/>
      <c r="V3056" s="31"/>
    </row>
    <row r="3057" spans="6:22" x14ac:dyDescent="0.25">
      <c r="F3057" s="31"/>
      <c r="G3057" s="31"/>
      <c r="H3057" s="31"/>
      <c r="I3057" s="31"/>
      <c r="J3057" s="31"/>
      <c r="K3057" s="31"/>
      <c r="L3057" s="31"/>
      <c r="M3057" s="31"/>
      <c r="N3057" s="31"/>
      <c r="O3057" s="31"/>
      <c r="P3057" s="31"/>
      <c r="Q3057" s="31"/>
      <c r="R3057" s="31"/>
      <c r="S3057" s="31"/>
      <c r="T3057" s="31"/>
      <c r="U3057" s="31"/>
      <c r="V3057" s="31"/>
    </row>
    <row r="3058" spans="6:22" x14ac:dyDescent="0.25">
      <c r="F3058" s="31"/>
      <c r="G3058" s="31"/>
      <c r="H3058" s="31"/>
      <c r="I3058" s="31"/>
      <c r="J3058" s="31"/>
      <c r="K3058" s="31"/>
      <c r="L3058" s="31"/>
      <c r="M3058" s="31"/>
      <c r="N3058" s="31"/>
      <c r="O3058" s="31"/>
      <c r="P3058" s="31"/>
      <c r="Q3058" s="31"/>
      <c r="R3058" s="31"/>
      <c r="S3058" s="31"/>
      <c r="T3058" s="31"/>
      <c r="U3058" s="31"/>
      <c r="V3058" s="31"/>
    </row>
    <row r="3059" spans="6:22" x14ac:dyDescent="0.25">
      <c r="F3059" s="31"/>
      <c r="G3059" s="31"/>
      <c r="H3059" s="31"/>
      <c r="I3059" s="31"/>
      <c r="J3059" s="31"/>
      <c r="K3059" s="31"/>
      <c r="L3059" s="31"/>
      <c r="M3059" s="31"/>
      <c r="N3059" s="31"/>
      <c r="O3059" s="31"/>
      <c r="P3059" s="31"/>
      <c r="Q3059" s="31"/>
      <c r="R3059" s="31"/>
      <c r="S3059" s="31"/>
      <c r="T3059" s="31"/>
      <c r="U3059" s="31"/>
      <c r="V3059" s="31"/>
    </row>
    <row r="3060" spans="6:22" x14ac:dyDescent="0.25">
      <c r="F3060" s="31"/>
      <c r="G3060" s="31"/>
      <c r="H3060" s="31"/>
      <c r="I3060" s="31"/>
      <c r="J3060" s="31"/>
      <c r="K3060" s="31"/>
      <c r="L3060" s="31"/>
      <c r="M3060" s="31"/>
      <c r="N3060" s="31"/>
      <c r="O3060" s="31"/>
      <c r="P3060" s="31"/>
      <c r="Q3060" s="31"/>
      <c r="R3060" s="31"/>
      <c r="S3060" s="31"/>
      <c r="T3060" s="31"/>
      <c r="U3060" s="31"/>
      <c r="V3060" s="31"/>
    </row>
    <row r="3061" spans="6:22" x14ac:dyDescent="0.25">
      <c r="F3061" s="31"/>
      <c r="G3061" s="31"/>
      <c r="H3061" s="31"/>
      <c r="I3061" s="31"/>
      <c r="J3061" s="31"/>
      <c r="K3061" s="31"/>
      <c r="L3061" s="31"/>
      <c r="M3061" s="31"/>
      <c r="N3061" s="31"/>
      <c r="O3061" s="31"/>
      <c r="P3061" s="31"/>
      <c r="Q3061" s="31"/>
      <c r="R3061" s="31"/>
      <c r="S3061" s="31"/>
      <c r="T3061" s="31"/>
      <c r="U3061" s="31"/>
      <c r="V3061" s="31"/>
    </row>
    <row r="3062" spans="6:22" x14ac:dyDescent="0.25">
      <c r="F3062" s="31"/>
      <c r="G3062" s="31"/>
      <c r="H3062" s="31"/>
      <c r="I3062" s="31"/>
      <c r="J3062" s="31"/>
      <c r="K3062" s="31"/>
      <c r="L3062" s="31"/>
      <c r="M3062" s="31"/>
      <c r="N3062" s="31"/>
      <c r="O3062" s="31"/>
      <c r="P3062" s="31"/>
      <c r="Q3062" s="31"/>
      <c r="R3062" s="31"/>
      <c r="S3062" s="31"/>
      <c r="T3062" s="31"/>
      <c r="U3062" s="31"/>
      <c r="V3062" s="31"/>
    </row>
    <row r="3063" spans="6:22" x14ac:dyDescent="0.25">
      <c r="F3063" s="31"/>
      <c r="G3063" s="31"/>
      <c r="H3063" s="31"/>
      <c r="I3063" s="31"/>
      <c r="J3063" s="31"/>
      <c r="K3063" s="31"/>
      <c r="L3063" s="31"/>
      <c r="M3063" s="31"/>
      <c r="N3063" s="31"/>
      <c r="O3063" s="31"/>
      <c r="P3063" s="31"/>
      <c r="Q3063" s="31"/>
      <c r="R3063" s="31"/>
      <c r="S3063" s="31"/>
      <c r="T3063" s="31"/>
      <c r="U3063" s="31"/>
      <c r="V3063" s="31"/>
    </row>
    <row r="3064" spans="6:22" x14ac:dyDescent="0.25">
      <c r="F3064" s="31"/>
      <c r="G3064" s="31"/>
      <c r="H3064" s="31"/>
      <c r="I3064" s="31"/>
      <c r="J3064" s="31"/>
      <c r="K3064" s="31"/>
      <c r="L3064" s="31"/>
      <c r="M3064" s="31"/>
      <c r="N3064" s="31"/>
      <c r="O3064" s="31"/>
      <c r="P3064" s="31"/>
      <c r="Q3064" s="31"/>
      <c r="R3064" s="31"/>
      <c r="S3064" s="31"/>
      <c r="T3064" s="31"/>
      <c r="U3064" s="31"/>
      <c r="V3064" s="31"/>
    </row>
    <row r="3065" spans="6:22" x14ac:dyDescent="0.25">
      <c r="F3065" s="31"/>
      <c r="G3065" s="31"/>
      <c r="H3065" s="31"/>
      <c r="I3065" s="31"/>
      <c r="J3065" s="31"/>
      <c r="K3065" s="31"/>
      <c r="L3065" s="31"/>
      <c r="M3065" s="31"/>
      <c r="N3065" s="31"/>
      <c r="O3065" s="31"/>
      <c r="P3065" s="31"/>
      <c r="Q3065" s="31"/>
      <c r="R3065" s="31"/>
      <c r="S3065" s="31"/>
      <c r="T3065" s="31"/>
      <c r="U3065" s="31"/>
      <c r="V3065" s="31"/>
    </row>
    <row r="3066" spans="6:22" x14ac:dyDescent="0.25">
      <c r="F3066" s="31"/>
      <c r="G3066" s="31"/>
      <c r="H3066" s="31"/>
      <c r="I3066" s="31"/>
      <c r="J3066" s="31"/>
      <c r="K3066" s="31"/>
      <c r="L3066" s="31"/>
      <c r="M3066" s="31"/>
      <c r="N3066" s="31"/>
      <c r="O3066" s="31"/>
      <c r="P3066" s="31"/>
      <c r="Q3066" s="31"/>
      <c r="R3066" s="31"/>
      <c r="S3066" s="31"/>
      <c r="T3066" s="31"/>
      <c r="U3066" s="31"/>
      <c r="V3066" s="31"/>
    </row>
    <row r="3067" spans="6:22" x14ac:dyDescent="0.25">
      <c r="F3067" s="31"/>
      <c r="G3067" s="31"/>
      <c r="H3067" s="31"/>
      <c r="I3067" s="31"/>
      <c r="J3067" s="31"/>
      <c r="K3067" s="31"/>
      <c r="L3067" s="31"/>
      <c r="M3067" s="31"/>
      <c r="N3067" s="31"/>
      <c r="O3067" s="31"/>
      <c r="P3067" s="31"/>
      <c r="Q3067" s="31"/>
      <c r="R3067" s="31"/>
      <c r="S3067" s="31"/>
      <c r="T3067" s="31"/>
      <c r="U3067" s="31"/>
      <c r="V3067" s="31"/>
    </row>
    <row r="3068" spans="6:22" x14ac:dyDescent="0.25">
      <c r="F3068" s="31"/>
      <c r="G3068" s="31"/>
      <c r="H3068" s="31"/>
      <c r="I3068" s="31"/>
      <c r="J3068" s="31"/>
      <c r="K3068" s="31"/>
      <c r="L3068" s="31"/>
      <c r="M3068" s="31"/>
      <c r="N3068" s="31"/>
      <c r="O3068" s="31"/>
      <c r="P3068" s="31"/>
      <c r="Q3068" s="31"/>
      <c r="R3068" s="31"/>
      <c r="S3068" s="31"/>
      <c r="T3068" s="31"/>
      <c r="U3068" s="31"/>
      <c r="V3068" s="31"/>
    </row>
    <row r="3069" spans="6:22" x14ac:dyDescent="0.25">
      <c r="F3069" s="31"/>
      <c r="G3069" s="31"/>
      <c r="H3069" s="31"/>
      <c r="I3069" s="31"/>
      <c r="J3069" s="31"/>
      <c r="K3069" s="31"/>
      <c r="L3069" s="31"/>
      <c r="M3069" s="31"/>
      <c r="N3069" s="31"/>
      <c r="O3069" s="31"/>
      <c r="P3069" s="31"/>
      <c r="Q3069" s="31"/>
      <c r="R3069" s="31"/>
      <c r="S3069" s="31"/>
      <c r="T3069" s="31"/>
      <c r="U3069" s="31"/>
      <c r="V3069" s="31"/>
    </row>
    <row r="3070" spans="6:22" x14ac:dyDescent="0.25">
      <c r="F3070" s="31"/>
      <c r="G3070" s="31"/>
      <c r="H3070" s="31"/>
      <c r="I3070" s="31"/>
      <c r="J3070" s="31"/>
      <c r="K3070" s="31"/>
      <c r="L3070" s="31"/>
      <c r="M3070" s="31"/>
      <c r="N3070" s="31"/>
      <c r="O3070" s="31"/>
      <c r="P3070" s="31"/>
      <c r="Q3070" s="31"/>
      <c r="R3070" s="31"/>
      <c r="S3070" s="31"/>
      <c r="T3070" s="31"/>
      <c r="U3070" s="31"/>
      <c r="V3070" s="31"/>
    </row>
    <row r="3071" spans="6:22" x14ac:dyDescent="0.25">
      <c r="F3071" s="31"/>
      <c r="G3071" s="31"/>
      <c r="H3071" s="31"/>
      <c r="I3071" s="31"/>
      <c r="J3071" s="31"/>
      <c r="K3071" s="31"/>
      <c r="L3071" s="31"/>
      <c r="M3071" s="31"/>
      <c r="N3071" s="31"/>
      <c r="O3071" s="31"/>
      <c r="P3071" s="31"/>
      <c r="Q3071" s="31"/>
      <c r="R3071" s="31"/>
      <c r="S3071" s="31"/>
      <c r="T3071" s="31"/>
      <c r="U3071" s="31"/>
      <c r="V3071" s="31"/>
    </row>
    <row r="3072" spans="6:22" x14ac:dyDescent="0.25">
      <c r="F3072" s="31"/>
      <c r="G3072" s="31"/>
      <c r="H3072" s="31"/>
      <c r="I3072" s="31"/>
      <c r="J3072" s="31"/>
      <c r="K3072" s="31"/>
      <c r="L3072" s="31"/>
      <c r="M3072" s="31"/>
      <c r="N3072" s="31"/>
      <c r="O3072" s="31"/>
      <c r="P3072" s="31"/>
      <c r="Q3072" s="31"/>
      <c r="R3072" s="31"/>
      <c r="S3072" s="31"/>
      <c r="T3072" s="31"/>
      <c r="U3072" s="31"/>
      <c r="V3072" s="31"/>
    </row>
    <row r="3073" spans="6:22" x14ac:dyDescent="0.25">
      <c r="F3073" s="31"/>
      <c r="G3073" s="31"/>
      <c r="H3073" s="31"/>
      <c r="I3073" s="31"/>
      <c r="J3073" s="31"/>
      <c r="K3073" s="31"/>
      <c r="L3073" s="31"/>
      <c r="M3073" s="31"/>
      <c r="N3073" s="31"/>
      <c r="O3073" s="31"/>
      <c r="P3073" s="31"/>
      <c r="Q3073" s="31"/>
      <c r="R3073" s="31"/>
      <c r="S3073" s="31"/>
      <c r="T3073" s="31"/>
      <c r="U3073" s="31"/>
      <c r="V3073" s="31"/>
    </row>
    <row r="3074" spans="6:22" x14ac:dyDescent="0.25">
      <c r="F3074" s="31"/>
      <c r="G3074" s="31"/>
      <c r="H3074" s="31"/>
      <c r="I3074" s="31"/>
      <c r="J3074" s="31"/>
      <c r="K3074" s="31"/>
      <c r="L3074" s="31"/>
      <c r="M3074" s="31"/>
      <c r="N3074" s="31"/>
      <c r="O3074" s="31"/>
      <c r="P3074" s="31"/>
      <c r="Q3074" s="31"/>
      <c r="R3074" s="31"/>
      <c r="S3074" s="31"/>
      <c r="T3074" s="31"/>
      <c r="U3074" s="31"/>
      <c r="V3074" s="31"/>
    </row>
    <row r="3075" spans="6:22" x14ac:dyDescent="0.25">
      <c r="F3075" s="31"/>
      <c r="G3075" s="31"/>
      <c r="H3075" s="31"/>
      <c r="I3075" s="31"/>
      <c r="J3075" s="31"/>
      <c r="K3075" s="31"/>
      <c r="L3075" s="31"/>
      <c r="M3075" s="31"/>
      <c r="N3075" s="31"/>
      <c r="O3075" s="31"/>
      <c r="P3075" s="31"/>
      <c r="Q3075" s="31"/>
      <c r="R3075" s="31"/>
      <c r="S3075" s="31"/>
      <c r="T3075" s="31"/>
      <c r="U3075" s="31"/>
      <c r="V3075" s="31"/>
    </row>
    <row r="3076" spans="6:22" x14ac:dyDescent="0.25">
      <c r="F3076" s="31"/>
      <c r="G3076" s="31"/>
      <c r="H3076" s="31"/>
      <c r="I3076" s="31"/>
      <c r="J3076" s="31"/>
      <c r="K3076" s="31"/>
      <c r="L3076" s="31"/>
      <c r="M3076" s="31"/>
      <c r="N3076" s="31"/>
      <c r="O3076" s="31"/>
      <c r="P3076" s="31"/>
      <c r="Q3076" s="31"/>
      <c r="R3076" s="31"/>
      <c r="S3076" s="31"/>
      <c r="T3076" s="31"/>
      <c r="U3076" s="31"/>
      <c r="V3076" s="31"/>
    </row>
    <row r="3077" spans="6:22" x14ac:dyDescent="0.25">
      <c r="F3077" s="31"/>
      <c r="G3077" s="31"/>
      <c r="H3077" s="31"/>
      <c r="I3077" s="31"/>
      <c r="J3077" s="31"/>
      <c r="K3077" s="31"/>
      <c r="L3077" s="31"/>
      <c r="M3077" s="31"/>
      <c r="N3077" s="31"/>
      <c r="O3077" s="31"/>
      <c r="P3077" s="31"/>
      <c r="Q3077" s="31"/>
      <c r="R3077" s="31"/>
      <c r="S3077" s="31"/>
      <c r="T3077" s="31"/>
      <c r="U3077" s="31"/>
      <c r="V3077" s="31"/>
    </row>
    <row r="3078" spans="6:22" x14ac:dyDescent="0.25">
      <c r="F3078" s="31"/>
      <c r="G3078" s="31"/>
      <c r="H3078" s="31"/>
      <c r="I3078" s="31"/>
      <c r="J3078" s="31"/>
      <c r="K3078" s="31"/>
      <c r="L3078" s="31"/>
      <c r="M3078" s="31"/>
      <c r="N3078" s="31"/>
      <c r="O3078" s="31"/>
      <c r="P3078" s="31"/>
      <c r="Q3078" s="31"/>
      <c r="R3078" s="31"/>
      <c r="S3078" s="31"/>
      <c r="T3078" s="31"/>
      <c r="U3078" s="31"/>
      <c r="V3078" s="31"/>
    </row>
    <row r="3079" spans="6:22" x14ac:dyDescent="0.25">
      <c r="F3079" s="31"/>
      <c r="G3079" s="31"/>
      <c r="H3079" s="31"/>
      <c r="I3079" s="31"/>
      <c r="J3079" s="31"/>
      <c r="K3079" s="31"/>
      <c r="L3079" s="31"/>
      <c r="M3079" s="31"/>
      <c r="N3079" s="31"/>
      <c r="O3079" s="31"/>
      <c r="P3079" s="31"/>
      <c r="Q3079" s="31"/>
      <c r="R3079" s="31"/>
      <c r="S3079" s="31"/>
      <c r="T3079" s="31"/>
      <c r="U3079" s="31"/>
      <c r="V3079" s="31"/>
    </row>
    <row r="3080" spans="6:22" x14ac:dyDescent="0.25">
      <c r="F3080" s="31"/>
      <c r="G3080" s="31"/>
      <c r="H3080" s="31"/>
      <c r="I3080" s="31"/>
      <c r="J3080" s="31"/>
      <c r="K3080" s="31"/>
      <c r="L3080" s="31"/>
      <c r="M3080" s="31"/>
      <c r="N3080" s="31"/>
      <c r="O3080" s="31"/>
      <c r="P3080" s="31"/>
      <c r="Q3080" s="31"/>
      <c r="R3080" s="31"/>
      <c r="S3080" s="31"/>
      <c r="T3080" s="31"/>
      <c r="U3080" s="31"/>
      <c r="V3080" s="31"/>
    </row>
    <row r="3081" spans="6:22" x14ac:dyDescent="0.25">
      <c r="F3081" s="31"/>
      <c r="G3081" s="31"/>
      <c r="H3081" s="31"/>
      <c r="I3081" s="31"/>
      <c r="J3081" s="31"/>
      <c r="K3081" s="31"/>
      <c r="L3081" s="31"/>
      <c r="M3081" s="31"/>
      <c r="N3081" s="31"/>
      <c r="O3081" s="31"/>
      <c r="P3081" s="31"/>
      <c r="Q3081" s="31"/>
      <c r="R3081" s="31"/>
      <c r="S3081" s="31"/>
      <c r="T3081" s="31"/>
      <c r="U3081" s="31"/>
      <c r="V3081" s="31"/>
    </row>
    <row r="3082" spans="6:22" x14ac:dyDescent="0.25">
      <c r="F3082" s="31"/>
      <c r="G3082" s="31"/>
      <c r="H3082" s="31"/>
      <c r="I3082" s="31"/>
      <c r="J3082" s="31"/>
      <c r="K3082" s="31"/>
      <c r="L3082" s="31"/>
      <c r="M3082" s="31"/>
      <c r="N3082" s="31"/>
      <c r="O3082" s="31"/>
      <c r="P3082" s="31"/>
      <c r="Q3082" s="31"/>
      <c r="R3082" s="31"/>
      <c r="S3082" s="31"/>
      <c r="T3082" s="31"/>
      <c r="U3082" s="31"/>
      <c r="V3082" s="31"/>
    </row>
    <row r="3083" spans="6:22" x14ac:dyDescent="0.25">
      <c r="F3083" s="31"/>
      <c r="G3083" s="31"/>
      <c r="H3083" s="31"/>
      <c r="I3083" s="31"/>
      <c r="J3083" s="31"/>
      <c r="K3083" s="31"/>
      <c r="L3083" s="31"/>
      <c r="M3083" s="31"/>
      <c r="N3083" s="31"/>
      <c r="O3083" s="31"/>
      <c r="P3083" s="31"/>
      <c r="Q3083" s="31"/>
      <c r="R3083" s="31"/>
      <c r="S3083" s="31"/>
      <c r="T3083" s="31"/>
      <c r="U3083" s="31"/>
      <c r="V3083" s="31"/>
    </row>
    <row r="3084" spans="6:22" x14ac:dyDescent="0.25">
      <c r="F3084" s="31"/>
      <c r="G3084" s="31"/>
      <c r="H3084" s="31"/>
      <c r="I3084" s="31"/>
      <c r="J3084" s="31"/>
      <c r="K3084" s="31"/>
      <c r="L3084" s="31"/>
      <c r="M3084" s="31"/>
      <c r="N3084" s="31"/>
      <c r="O3084" s="31"/>
      <c r="P3084" s="31"/>
      <c r="Q3084" s="31"/>
      <c r="R3084" s="31"/>
      <c r="S3084" s="31"/>
      <c r="T3084" s="31"/>
      <c r="U3084" s="31"/>
      <c r="V3084" s="31"/>
    </row>
    <row r="3085" spans="6:22" x14ac:dyDescent="0.25">
      <c r="F3085" s="31"/>
      <c r="G3085" s="31"/>
      <c r="H3085" s="31"/>
      <c r="I3085" s="31"/>
      <c r="J3085" s="31"/>
      <c r="K3085" s="31"/>
      <c r="L3085" s="31"/>
      <c r="M3085" s="31"/>
      <c r="N3085" s="31"/>
      <c r="O3085" s="31"/>
      <c r="P3085" s="31"/>
      <c r="Q3085" s="31"/>
      <c r="R3085" s="31"/>
      <c r="S3085" s="31"/>
      <c r="T3085" s="31"/>
      <c r="U3085" s="31"/>
      <c r="V3085" s="31"/>
    </row>
    <row r="3086" spans="6:22" x14ac:dyDescent="0.25">
      <c r="F3086" s="31"/>
      <c r="G3086" s="31"/>
      <c r="H3086" s="31"/>
      <c r="I3086" s="31"/>
      <c r="J3086" s="31"/>
      <c r="K3086" s="31"/>
      <c r="L3086" s="31"/>
      <c r="M3086" s="31"/>
      <c r="N3086" s="31"/>
      <c r="O3086" s="31"/>
      <c r="P3086" s="31"/>
      <c r="Q3086" s="31"/>
      <c r="R3086" s="31"/>
      <c r="S3086" s="31"/>
      <c r="T3086" s="31"/>
      <c r="U3086" s="31"/>
      <c r="V3086" s="31"/>
    </row>
    <row r="3087" spans="6:22" x14ac:dyDescent="0.25">
      <c r="F3087" s="31"/>
      <c r="G3087" s="31"/>
      <c r="H3087" s="31"/>
      <c r="I3087" s="31"/>
      <c r="J3087" s="31"/>
      <c r="K3087" s="31"/>
      <c r="L3087" s="31"/>
      <c r="M3087" s="31"/>
      <c r="N3087" s="31"/>
      <c r="O3087" s="31"/>
      <c r="P3087" s="31"/>
      <c r="Q3087" s="31"/>
      <c r="R3087" s="31"/>
      <c r="S3087" s="31"/>
      <c r="T3087" s="31"/>
      <c r="U3087" s="31"/>
      <c r="V3087" s="31"/>
    </row>
    <row r="3088" spans="6:22" x14ac:dyDescent="0.25">
      <c r="F3088" s="31"/>
      <c r="G3088" s="31"/>
      <c r="H3088" s="31"/>
      <c r="I3088" s="31"/>
      <c r="J3088" s="31"/>
      <c r="K3088" s="31"/>
      <c r="L3088" s="31"/>
      <c r="M3088" s="31"/>
      <c r="N3088" s="31"/>
      <c r="O3088" s="31"/>
      <c r="P3088" s="31"/>
      <c r="Q3088" s="31"/>
      <c r="R3088" s="31"/>
      <c r="S3088" s="31"/>
      <c r="T3088" s="31"/>
      <c r="U3088" s="31"/>
      <c r="V3088" s="31"/>
    </row>
    <row r="3089" spans="6:22" x14ac:dyDescent="0.25">
      <c r="F3089" s="31"/>
      <c r="G3089" s="31"/>
      <c r="H3089" s="31"/>
      <c r="I3089" s="31"/>
      <c r="J3089" s="31"/>
      <c r="K3089" s="31"/>
      <c r="L3089" s="31"/>
      <c r="M3089" s="31"/>
      <c r="N3089" s="31"/>
      <c r="O3089" s="31"/>
      <c r="P3089" s="31"/>
      <c r="Q3089" s="31"/>
      <c r="R3089" s="31"/>
      <c r="S3089" s="31"/>
      <c r="T3089" s="31"/>
      <c r="U3089" s="31"/>
      <c r="V3089" s="31"/>
    </row>
    <row r="3090" spans="6:22" x14ac:dyDescent="0.25">
      <c r="F3090" s="31"/>
      <c r="G3090" s="31"/>
      <c r="H3090" s="31"/>
      <c r="I3090" s="31"/>
      <c r="J3090" s="31"/>
      <c r="K3090" s="31"/>
      <c r="L3090" s="31"/>
      <c r="M3090" s="31"/>
      <c r="N3090" s="31"/>
      <c r="O3090" s="31"/>
      <c r="P3090" s="31"/>
      <c r="Q3090" s="31"/>
      <c r="R3090" s="31"/>
      <c r="S3090" s="31"/>
      <c r="T3090" s="31"/>
      <c r="U3090" s="31"/>
      <c r="V3090" s="31"/>
    </row>
    <row r="3091" spans="6:22" x14ac:dyDescent="0.25">
      <c r="F3091" s="31"/>
      <c r="G3091" s="31"/>
      <c r="H3091" s="31"/>
      <c r="I3091" s="31"/>
      <c r="J3091" s="31"/>
      <c r="K3091" s="31"/>
      <c r="L3091" s="31"/>
      <c r="M3091" s="31"/>
      <c r="N3091" s="31"/>
      <c r="O3091" s="31"/>
      <c r="P3091" s="31"/>
      <c r="Q3091" s="31"/>
      <c r="R3091" s="31"/>
      <c r="S3091" s="31"/>
      <c r="T3091" s="31"/>
      <c r="U3091" s="31"/>
      <c r="V3091" s="31"/>
    </row>
    <row r="3092" spans="6:22" x14ac:dyDescent="0.25">
      <c r="F3092" s="31"/>
      <c r="G3092" s="31"/>
      <c r="H3092" s="31"/>
      <c r="I3092" s="31"/>
      <c r="J3092" s="31"/>
      <c r="K3092" s="31"/>
      <c r="L3092" s="31"/>
      <c r="M3092" s="31"/>
      <c r="N3092" s="31"/>
      <c r="O3092" s="31"/>
      <c r="P3092" s="31"/>
      <c r="Q3092" s="31"/>
      <c r="R3092" s="31"/>
      <c r="S3092" s="31"/>
      <c r="T3092" s="31"/>
      <c r="U3092" s="31"/>
      <c r="V3092" s="31"/>
    </row>
    <row r="3093" spans="6:22" x14ac:dyDescent="0.25">
      <c r="F3093" s="31"/>
      <c r="G3093" s="31"/>
      <c r="H3093" s="31"/>
      <c r="I3093" s="31"/>
      <c r="J3093" s="31"/>
      <c r="K3093" s="31"/>
      <c r="L3093" s="31"/>
      <c r="M3093" s="31"/>
      <c r="N3093" s="31"/>
      <c r="O3093" s="31"/>
      <c r="P3093" s="31"/>
      <c r="Q3093" s="31"/>
      <c r="R3093" s="31"/>
      <c r="S3093" s="31"/>
      <c r="T3093" s="31"/>
      <c r="U3093" s="31"/>
      <c r="V3093" s="31"/>
    </row>
    <row r="3094" spans="6:22" x14ac:dyDescent="0.25">
      <c r="F3094" s="31"/>
      <c r="G3094" s="31"/>
      <c r="H3094" s="31"/>
      <c r="I3094" s="31"/>
      <c r="J3094" s="31"/>
      <c r="K3094" s="31"/>
      <c r="L3094" s="31"/>
      <c r="M3094" s="31"/>
      <c r="N3094" s="31"/>
      <c r="O3094" s="31"/>
      <c r="P3094" s="31"/>
      <c r="Q3094" s="31"/>
      <c r="R3094" s="31"/>
      <c r="S3094" s="31"/>
      <c r="T3094" s="31"/>
      <c r="U3094" s="31"/>
      <c r="V3094" s="31"/>
    </row>
    <row r="3095" spans="6:22" x14ac:dyDescent="0.25">
      <c r="F3095" s="31"/>
      <c r="G3095" s="31"/>
      <c r="H3095" s="31"/>
      <c r="I3095" s="31"/>
      <c r="J3095" s="31"/>
      <c r="K3095" s="31"/>
      <c r="L3095" s="31"/>
      <c r="M3095" s="31"/>
      <c r="N3095" s="31"/>
      <c r="O3095" s="31"/>
      <c r="P3095" s="31"/>
      <c r="Q3095" s="31"/>
      <c r="R3095" s="31"/>
      <c r="S3095" s="31"/>
      <c r="T3095" s="31"/>
      <c r="U3095" s="31"/>
      <c r="V3095" s="31"/>
    </row>
    <row r="3096" spans="6:22" x14ac:dyDescent="0.25">
      <c r="F3096" s="31"/>
      <c r="G3096" s="31"/>
      <c r="H3096" s="31"/>
      <c r="I3096" s="31"/>
      <c r="J3096" s="31"/>
      <c r="K3096" s="31"/>
      <c r="L3096" s="31"/>
      <c r="M3096" s="31"/>
      <c r="N3096" s="31"/>
      <c r="O3096" s="31"/>
      <c r="P3096" s="31"/>
      <c r="Q3096" s="31"/>
      <c r="R3096" s="31"/>
      <c r="S3096" s="31"/>
      <c r="T3096" s="31"/>
      <c r="U3096" s="31"/>
      <c r="V3096" s="31"/>
    </row>
    <row r="3097" spans="6:22" x14ac:dyDescent="0.25">
      <c r="F3097" s="31"/>
      <c r="G3097" s="31"/>
      <c r="H3097" s="31"/>
      <c r="I3097" s="31"/>
      <c r="J3097" s="31"/>
      <c r="K3097" s="31"/>
      <c r="L3097" s="31"/>
      <c r="M3097" s="31"/>
      <c r="N3097" s="31"/>
      <c r="O3097" s="31"/>
      <c r="P3097" s="31"/>
      <c r="Q3097" s="31"/>
      <c r="R3097" s="31"/>
      <c r="S3097" s="31"/>
      <c r="T3097" s="31"/>
      <c r="U3097" s="31"/>
      <c r="V3097" s="31"/>
    </row>
    <row r="3098" spans="6:22" x14ac:dyDescent="0.25">
      <c r="F3098" s="31"/>
      <c r="G3098" s="31"/>
      <c r="H3098" s="31"/>
      <c r="I3098" s="31"/>
      <c r="J3098" s="31"/>
      <c r="K3098" s="31"/>
      <c r="L3098" s="31"/>
      <c r="M3098" s="31"/>
      <c r="N3098" s="31"/>
      <c r="O3098" s="31"/>
      <c r="P3098" s="31"/>
      <c r="Q3098" s="31"/>
      <c r="R3098" s="31"/>
      <c r="S3098" s="31"/>
      <c r="T3098" s="31"/>
      <c r="U3098" s="31"/>
      <c r="V3098" s="31"/>
    </row>
    <row r="3099" spans="6:22" x14ac:dyDescent="0.25">
      <c r="F3099" s="31"/>
      <c r="G3099" s="31"/>
      <c r="H3099" s="31"/>
      <c r="I3099" s="31"/>
      <c r="J3099" s="31"/>
      <c r="K3099" s="31"/>
      <c r="L3099" s="31"/>
      <c r="M3099" s="31"/>
      <c r="N3099" s="31"/>
      <c r="O3099" s="31"/>
      <c r="P3099" s="31"/>
      <c r="Q3099" s="31"/>
      <c r="R3099" s="31"/>
      <c r="S3099" s="31"/>
      <c r="T3099" s="31"/>
      <c r="U3099" s="31"/>
      <c r="V3099" s="31"/>
    </row>
    <row r="3100" spans="6:22" x14ac:dyDescent="0.25">
      <c r="F3100" s="31"/>
      <c r="G3100" s="31"/>
      <c r="H3100" s="31"/>
      <c r="I3100" s="31"/>
      <c r="J3100" s="31"/>
      <c r="K3100" s="31"/>
      <c r="L3100" s="31"/>
      <c r="M3100" s="31"/>
      <c r="N3100" s="31"/>
      <c r="O3100" s="31"/>
      <c r="P3100" s="31"/>
      <c r="Q3100" s="31"/>
      <c r="R3100" s="31"/>
      <c r="S3100" s="31"/>
      <c r="T3100" s="31"/>
      <c r="U3100" s="31"/>
      <c r="V3100" s="31"/>
    </row>
    <row r="3101" spans="6:22" x14ac:dyDescent="0.25">
      <c r="F3101" s="31"/>
      <c r="G3101" s="31"/>
      <c r="H3101" s="31"/>
      <c r="I3101" s="31"/>
      <c r="J3101" s="31"/>
      <c r="K3101" s="31"/>
      <c r="L3101" s="31"/>
      <c r="M3101" s="31"/>
      <c r="N3101" s="31"/>
      <c r="O3101" s="31"/>
      <c r="P3101" s="31"/>
      <c r="Q3101" s="31"/>
      <c r="R3101" s="31"/>
      <c r="S3101" s="31"/>
      <c r="T3101" s="31"/>
      <c r="U3101" s="31"/>
      <c r="V3101" s="31"/>
    </row>
    <row r="3102" spans="6:22" x14ac:dyDescent="0.25">
      <c r="F3102" s="31"/>
      <c r="G3102" s="31"/>
      <c r="H3102" s="31"/>
      <c r="I3102" s="31"/>
      <c r="J3102" s="31"/>
      <c r="K3102" s="31"/>
      <c r="L3102" s="31"/>
      <c r="M3102" s="31"/>
      <c r="N3102" s="31"/>
      <c r="O3102" s="31"/>
      <c r="P3102" s="31"/>
      <c r="Q3102" s="31"/>
      <c r="R3102" s="31"/>
      <c r="S3102" s="31"/>
      <c r="T3102" s="31"/>
      <c r="U3102" s="31"/>
      <c r="V3102" s="31"/>
    </row>
    <row r="3103" spans="6:22" x14ac:dyDescent="0.25">
      <c r="F3103" s="31"/>
      <c r="G3103" s="31"/>
      <c r="H3103" s="31"/>
      <c r="I3103" s="31"/>
      <c r="J3103" s="31"/>
      <c r="K3103" s="31"/>
      <c r="L3103" s="31"/>
      <c r="M3103" s="31"/>
      <c r="N3103" s="31"/>
      <c r="O3103" s="31"/>
      <c r="P3103" s="31"/>
      <c r="Q3103" s="31"/>
      <c r="R3103" s="31"/>
      <c r="S3103" s="31"/>
      <c r="T3103" s="31"/>
      <c r="U3103" s="31"/>
      <c r="V3103" s="31"/>
    </row>
    <row r="3104" spans="6:22" x14ac:dyDescent="0.25">
      <c r="F3104" s="31"/>
      <c r="G3104" s="31"/>
      <c r="H3104" s="31"/>
      <c r="I3104" s="31"/>
      <c r="J3104" s="31"/>
      <c r="K3104" s="31"/>
      <c r="L3104" s="31"/>
      <c r="M3104" s="31"/>
      <c r="N3104" s="31"/>
      <c r="O3104" s="31"/>
      <c r="P3104" s="31"/>
      <c r="Q3104" s="31"/>
      <c r="R3104" s="31"/>
      <c r="S3104" s="31"/>
      <c r="T3104" s="31"/>
      <c r="U3104" s="31"/>
      <c r="V3104" s="31"/>
    </row>
    <row r="3105" spans="6:22" x14ac:dyDescent="0.25">
      <c r="F3105" s="31"/>
      <c r="G3105" s="31"/>
      <c r="H3105" s="31"/>
      <c r="I3105" s="31"/>
      <c r="J3105" s="31"/>
      <c r="K3105" s="31"/>
      <c r="L3105" s="31"/>
      <c r="M3105" s="31"/>
      <c r="N3105" s="31"/>
      <c r="O3105" s="31"/>
      <c r="P3105" s="31"/>
      <c r="Q3105" s="31"/>
      <c r="R3105" s="31"/>
      <c r="S3105" s="31"/>
      <c r="T3105" s="31"/>
      <c r="U3105" s="31"/>
      <c r="V3105" s="31"/>
    </row>
    <row r="3106" spans="6:22" x14ac:dyDescent="0.25">
      <c r="F3106" s="31"/>
      <c r="G3106" s="31"/>
      <c r="H3106" s="31"/>
      <c r="I3106" s="31"/>
      <c r="J3106" s="31"/>
      <c r="K3106" s="31"/>
      <c r="L3106" s="31"/>
      <c r="M3106" s="31"/>
      <c r="N3106" s="31"/>
      <c r="O3106" s="31"/>
      <c r="P3106" s="31"/>
      <c r="Q3106" s="31"/>
      <c r="R3106" s="31"/>
      <c r="S3106" s="31"/>
      <c r="T3106" s="31"/>
      <c r="U3106" s="31"/>
      <c r="V3106" s="31"/>
    </row>
    <row r="3107" spans="6:22" x14ac:dyDescent="0.25">
      <c r="F3107" s="31"/>
      <c r="G3107" s="31"/>
      <c r="H3107" s="31"/>
      <c r="I3107" s="31"/>
      <c r="J3107" s="31"/>
      <c r="K3107" s="31"/>
      <c r="L3107" s="31"/>
      <c r="M3107" s="31"/>
      <c r="N3107" s="31"/>
      <c r="O3107" s="31"/>
      <c r="P3107" s="31"/>
      <c r="Q3107" s="31"/>
      <c r="R3107" s="31"/>
      <c r="S3107" s="31"/>
      <c r="T3107" s="31"/>
      <c r="U3107" s="31"/>
      <c r="V3107" s="31"/>
    </row>
    <row r="3108" spans="6:22" x14ac:dyDescent="0.25">
      <c r="F3108" s="31"/>
      <c r="G3108" s="31"/>
      <c r="H3108" s="31"/>
      <c r="I3108" s="31"/>
      <c r="J3108" s="31"/>
      <c r="K3108" s="31"/>
      <c r="L3108" s="31"/>
      <c r="M3108" s="31"/>
      <c r="N3108" s="31"/>
      <c r="O3108" s="31"/>
      <c r="P3108" s="31"/>
      <c r="Q3108" s="31"/>
      <c r="R3108" s="31"/>
      <c r="S3108" s="31"/>
      <c r="T3108" s="31"/>
      <c r="U3108" s="31"/>
      <c r="V3108" s="31"/>
    </row>
    <row r="3109" spans="6:22" x14ac:dyDescent="0.25">
      <c r="F3109" s="31"/>
      <c r="G3109" s="31"/>
      <c r="H3109" s="31"/>
      <c r="I3109" s="31"/>
      <c r="J3109" s="31"/>
      <c r="K3109" s="31"/>
      <c r="L3109" s="31"/>
      <c r="M3109" s="31"/>
      <c r="N3109" s="31"/>
      <c r="O3109" s="31"/>
      <c r="P3109" s="31"/>
      <c r="Q3109" s="31"/>
      <c r="R3109" s="31"/>
      <c r="S3109" s="31"/>
      <c r="T3109" s="31"/>
      <c r="U3109" s="31"/>
      <c r="V3109" s="31"/>
    </row>
    <row r="3110" spans="6:22" x14ac:dyDescent="0.25">
      <c r="F3110" s="31"/>
      <c r="G3110" s="31"/>
      <c r="H3110" s="31"/>
      <c r="I3110" s="31"/>
      <c r="J3110" s="31"/>
      <c r="K3110" s="31"/>
      <c r="L3110" s="31"/>
      <c r="M3110" s="31"/>
      <c r="N3110" s="31"/>
      <c r="O3110" s="31"/>
      <c r="P3110" s="31"/>
      <c r="Q3110" s="31"/>
      <c r="R3110" s="31"/>
      <c r="S3110" s="31"/>
      <c r="T3110" s="31"/>
      <c r="U3110" s="31"/>
      <c r="V3110" s="31"/>
    </row>
    <row r="3111" spans="6:22" x14ac:dyDescent="0.25">
      <c r="F3111" s="31"/>
      <c r="G3111" s="31"/>
      <c r="H3111" s="31"/>
      <c r="I3111" s="31"/>
      <c r="J3111" s="31"/>
      <c r="K3111" s="31"/>
      <c r="L3111" s="31"/>
      <c r="M3111" s="31"/>
      <c r="N3111" s="31"/>
      <c r="O3111" s="31"/>
      <c r="P3111" s="31"/>
      <c r="Q3111" s="31"/>
      <c r="R3111" s="31"/>
      <c r="S3111" s="31"/>
      <c r="T3111" s="31"/>
      <c r="U3111" s="31"/>
      <c r="V3111" s="31"/>
    </row>
    <row r="3112" spans="6:22" x14ac:dyDescent="0.25">
      <c r="F3112" s="31"/>
      <c r="G3112" s="31"/>
      <c r="H3112" s="31"/>
      <c r="I3112" s="31"/>
      <c r="J3112" s="31"/>
      <c r="K3112" s="31"/>
      <c r="L3112" s="31"/>
      <c r="M3112" s="31"/>
      <c r="N3112" s="31"/>
      <c r="O3112" s="31"/>
      <c r="P3112" s="31"/>
      <c r="Q3112" s="31"/>
      <c r="R3112" s="31"/>
      <c r="S3112" s="31"/>
      <c r="T3112" s="31"/>
      <c r="U3112" s="31"/>
      <c r="V3112" s="31"/>
    </row>
    <row r="3113" spans="6:22" x14ac:dyDescent="0.25">
      <c r="F3113" s="31"/>
      <c r="G3113" s="31"/>
      <c r="H3113" s="31"/>
      <c r="I3113" s="31"/>
      <c r="J3113" s="31"/>
      <c r="K3113" s="31"/>
      <c r="L3113" s="31"/>
      <c r="M3113" s="31"/>
      <c r="N3113" s="31"/>
      <c r="O3113" s="31"/>
      <c r="P3113" s="31"/>
      <c r="Q3113" s="31"/>
      <c r="R3113" s="31"/>
      <c r="S3113" s="31"/>
      <c r="T3113" s="31"/>
      <c r="U3113" s="31"/>
      <c r="V3113" s="31"/>
    </row>
    <row r="3114" spans="6:22" x14ac:dyDescent="0.25">
      <c r="F3114" s="31"/>
      <c r="G3114" s="31"/>
      <c r="H3114" s="31"/>
      <c r="I3114" s="31"/>
      <c r="J3114" s="31"/>
      <c r="K3114" s="31"/>
      <c r="L3114" s="31"/>
      <c r="M3114" s="31"/>
      <c r="N3114" s="31"/>
      <c r="O3114" s="31"/>
      <c r="P3114" s="31"/>
      <c r="Q3114" s="31"/>
      <c r="R3114" s="31"/>
      <c r="S3114" s="31"/>
      <c r="T3114" s="31"/>
      <c r="U3114" s="31"/>
      <c r="V3114" s="31"/>
    </row>
    <row r="3115" spans="6:22" x14ac:dyDescent="0.25">
      <c r="F3115" s="31"/>
      <c r="G3115" s="31"/>
      <c r="H3115" s="31"/>
      <c r="I3115" s="31"/>
      <c r="J3115" s="31"/>
      <c r="K3115" s="31"/>
      <c r="L3115" s="31"/>
      <c r="M3115" s="31"/>
      <c r="N3115" s="31"/>
      <c r="O3115" s="31"/>
      <c r="P3115" s="31"/>
      <c r="Q3115" s="31"/>
      <c r="R3115" s="31"/>
      <c r="S3115" s="31"/>
      <c r="T3115" s="31"/>
      <c r="U3115" s="31"/>
      <c r="V3115" s="31"/>
    </row>
    <row r="3116" spans="6:22" x14ac:dyDescent="0.25">
      <c r="F3116" s="31"/>
      <c r="G3116" s="31"/>
      <c r="H3116" s="31"/>
      <c r="I3116" s="31"/>
      <c r="J3116" s="31"/>
      <c r="K3116" s="31"/>
      <c r="L3116" s="31"/>
      <c r="M3116" s="31"/>
      <c r="N3116" s="31"/>
      <c r="O3116" s="31"/>
      <c r="P3116" s="31"/>
      <c r="Q3116" s="31"/>
      <c r="R3116" s="31"/>
      <c r="S3116" s="31"/>
      <c r="T3116" s="31"/>
      <c r="U3116" s="31"/>
      <c r="V3116" s="31"/>
    </row>
    <row r="3117" spans="6:22" x14ac:dyDescent="0.25">
      <c r="F3117" s="31"/>
      <c r="G3117" s="31"/>
      <c r="H3117" s="31"/>
      <c r="I3117" s="31"/>
      <c r="J3117" s="31"/>
      <c r="K3117" s="31"/>
      <c r="L3117" s="31"/>
      <c r="M3117" s="31"/>
      <c r="N3117" s="31"/>
      <c r="O3117" s="31"/>
      <c r="P3117" s="31"/>
      <c r="Q3117" s="31"/>
      <c r="R3117" s="31"/>
      <c r="S3117" s="31"/>
      <c r="T3117" s="31"/>
      <c r="U3117" s="31"/>
      <c r="V3117" s="31"/>
    </row>
    <row r="3118" spans="6:22" x14ac:dyDescent="0.25">
      <c r="F3118" s="31"/>
      <c r="G3118" s="31"/>
      <c r="H3118" s="31"/>
      <c r="I3118" s="31"/>
      <c r="J3118" s="31"/>
      <c r="K3118" s="31"/>
      <c r="L3118" s="31"/>
      <c r="M3118" s="31"/>
      <c r="N3118" s="31"/>
      <c r="O3118" s="31"/>
      <c r="P3118" s="31"/>
      <c r="Q3118" s="31"/>
      <c r="R3118" s="31"/>
      <c r="S3118" s="31"/>
      <c r="T3118" s="31"/>
      <c r="U3118" s="31"/>
      <c r="V3118" s="31"/>
    </row>
    <row r="3119" spans="6:22" x14ac:dyDescent="0.25">
      <c r="F3119" s="31"/>
      <c r="G3119" s="31"/>
      <c r="H3119" s="31"/>
      <c r="I3119" s="31"/>
      <c r="J3119" s="31"/>
      <c r="K3119" s="31"/>
      <c r="L3119" s="31"/>
      <c r="M3119" s="31"/>
      <c r="N3119" s="31"/>
      <c r="O3119" s="31"/>
      <c r="P3119" s="31"/>
      <c r="Q3119" s="31"/>
      <c r="R3119" s="31"/>
      <c r="S3119" s="31"/>
      <c r="T3119" s="31"/>
      <c r="U3119" s="31"/>
      <c r="V3119" s="31"/>
    </row>
    <row r="3120" spans="6:22" x14ac:dyDescent="0.25">
      <c r="F3120" s="31"/>
      <c r="G3120" s="31"/>
      <c r="H3120" s="31"/>
      <c r="I3120" s="31"/>
      <c r="J3120" s="31"/>
      <c r="K3120" s="31"/>
      <c r="L3120" s="31"/>
      <c r="M3120" s="31"/>
      <c r="N3120" s="31"/>
      <c r="O3120" s="31"/>
      <c r="P3120" s="31"/>
      <c r="Q3120" s="31"/>
      <c r="R3120" s="31"/>
      <c r="S3120" s="31"/>
      <c r="T3120" s="31"/>
      <c r="U3120" s="31"/>
      <c r="V3120" s="31"/>
    </row>
    <row r="3121" spans="6:22" x14ac:dyDescent="0.25">
      <c r="F3121" s="31"/>
      <c r="G3121" s="31"/>
      <c r="H3121" s="31"/>
      <c r="I3121" s="31"/>
      <c r="J3121" s="31"/>
      <c r="K3121" s="31"/>
      <c r="L3121" s="31"/>
      <c r="M3121" s="31"/>
      <c r="N3121" s="31"/>
      <c r="O3121" s="31"/>
      <c r="P3121" s="31"/>
      <c r="Q3121" s="31"/>
      <c r="R3121" s="31"/>
      <c r="S3121" s="31"/>
      <c r="T3121" s="31"/>
      <c r="U3121" s="31"/>
      <c r="V3121" s="31"/>
    </row>
    <row r="3122" spans="6:22" x14ac:dyDescent="0.25">
      <c r="F3122" s="31"/>
      <c r="G3122" s="31"/>
      <c r="H3122" s="31"/>
      <c r="I3122" s="31"/>
      <c r="J3122" s="31"/>
      <c r="K3122" s="31"/>
      <c r="L3122" s="31"/>
      <c r="M3122" s="31"/>
      <c r="N3122" s="31"/>
      <c r="O3122" s="31"/>
      <c r="P3122" s="31"/>
      <c r="Q3122" s="31"/>
      <c r="R3122" s="31"/>
      <c r="S3122" s="31"/>
      <c r="T3122" s="31"/>
      <c r="U3122" s="31"/>
      <c r="V3122" s="31"/>
    </row>
    <row r="3123" spans="6:22" x14ac:dyDescent="0.25">
      <c r="F3123" s="31"/>
      <c r="G3123" s="31"/>
      <c r="H3123" s="31"/>
      <c r="I3123" s="31"/>
      <c r="J3123" s="31"/>
      <c r="K3123" s="31"/>
      <c r="L3123" s="31"/>
      <c r="M3123" s="31"/>
      <c r="N3123" s="31"/>
      <c r="O3123" s="31"/>
      <c r="P3123" s="31"/>
      <c r="Q3123" s="31"/>
      <c r="R3123" s="31"/>
      <c r="S3123" s="31"/>
      <c r="T3123" s="31"/>
      <c r="U3123" s="31"/>
      <c r="V3123" s="31"/>
    </row>
    <row r="3124" spans="6:22" x14ac:dyDescent="0.25">
      <c r="F3124" s="31"/>
      <c r="G3124" s="31"/>
      <c r="H3124" s="31"/>
      <c r="I3124" s="31"/>
      <c r="J3124" s="31"/>
      <c r="K3124" s="31"/>
      <c r="L3124" s="31"/>
      <c r="M3124" s="31"/>
      <c r="N3124" s="31"/>
      <c r="O3124" s="31"/>
      <c r="P3124" s="31"/>
      <c r="Q3124" s="31"/>
      <c r="R3124" s="31"/>
      <c r="S3124" s="31"/>
      <c r="T3124" s="31"/>
      <c r="U3124" s="31"/>
      <c r="V3124" s="31"/>
    </row>
    <row r="3125" spans="6:22" x14ac:dyDescent="0.25">
      <c r="F3125" s="31"/>
      <c r="G3125" s="31"/>
      <c r="H3125" s="31"/>
      <c r="I3125" s="31"/>
      <c r="J3125" s="31"/>
      <c r="K3125" s="31"/>
      <c r="L3125" s="31"/>
      <c r="M3125" s="31"/>
      <c r="N3125" s="31"/>
      <c r="O3125" s="31"/>
      <c r="P3125" s="31"/>
      <c r="Q3125" s="31"/>
      <c r="R3125" s="31"/>
      <c r="S3125" s="31"/>
      <c r="T3125" s="31"/>
      <c r="U3125" s="31"/>
      <c r="V3125" s="31"/>
    </row>
    <row r="3126" spans="6:22" x14ac:dyDescent="0.25">
      <c r="F3126" s="31"/>
      <c r="G3126" s="31"/>
      <c r="H3126" s="31"/>
      <c r="I3126" s="31"/>
      <c r="J3126" s="31"/>
      <c r="K3126" s="31"/>
      <c r="L3126" s="31"/>
      <c r="M3126" s="31"/>
      <c r="N3126" s="31"/>
      <c r="O3126" s="31"/>
      <c r="P3126" s="31"/>
      <c r="Q3126" s="31"/>
      <c r="R3126" s="31"/>
      <c r="S3126" s="31"/>
      <c r="T3126" s="31"/>
      <c r="U3126" s="31"/>
      <c r="V3126" s="31"/>
    </row>
    <row r="3127" spans="6:22" x14ac:dyDescent="0.25">
      <c r="F3127" s="31"/>
      <c r="G3127" s="31"/>
      <c r="H3127" s="31"/>
      <c r="I3127" s="31"/>
      <c r="J3127" s="31"/>
      <c r="K3127" s="31"/>
      <c r="L3127" s="31"/>
      <c r="M3127" s="31"/>
      <c r="N3127" s="31"/>
      <c r="O3127" s="31"/>
      <c r="P3127" s="31"/>
      <c r="Q3127" s="31"/>
      <c r="R3127" s="31"/>
      <c r="S3127" s="31"/>
      <c r="T3127" s="31"/>
      <c r="U3127" s="31"/>
      <c r="V3127" s="31"/>
    </row>
    <row r="3128" spans="6:22" x14ac:dyDescent="0.25">
      <c r="F3128" s="31"/>
      <c r="G3128" s="31"/>
      <c r="H3128" s="31"/>
      <c r="I3128" s="31"/>
      <c r="J3128" s="31"/>
      <c r="K3128" s="31"/>
      <c r="L3128" s="31"/>
      <c r="M3128" s="31"/>
      <c r="N3128" s="31"/>
      <c r="O3128" s="31"/>
      <c r="P3128" s="31"/>
      <c r="Q3128" s="31"/>
      <c r="R3128" s="31"/>
      <c r="S3128" s="31"/>
      <c r="T3128" s="31"/>
      <c r="U3128" s="31"/>
      <c r="V3128" s="31"/>
    </row>
    <row r="3129" spans="6:22" x14ac:dyDescent="0.25">
      <c r="F3129" s="31"/>
      <c r="G3129" s="31"/>
      <c r="H3129" s="31"/>
      <c r="I3129" s="31"/>
      <c r="J3129" s="31"/>
      <c r="K3129" s="31"/>
      <c r="L3129" s="31"/>
      <c r="M3129" s="31"/>
      <c r="N3129" s="31"/>
      <c r="O3129" s="31"/>
      <c r="P3129" s="31"/>
      <c r="Q3129" s="31"/>
      <c r="R3129" s="31"/>
      <c r="S3129" s="31"/>
      <c r="T3129" s="31"/>
      <c r="U3129" s="31"/>
      <c r="V3129" s="31"/>
    </row>
    <row r="3130" spans="6:22" x14ac:dyDescent="0.25">
      <c r="F3130" s="31"/>
      <c r="G3130" s="31"/>
      <c r="H3130" s="31"/>
      <c r="I3130" s="31"/>
      <c r="J3130" s="31"/>
      <c r="K3130" s="31"/>
      <c r="L3130" s="31"/>
      <c r="M3130" s="31"/>
      <c r="N3130" s="31"/>
      <c r="O3130" s="31"/>
      <c r="P3130" s="31"/>
      <c r="Q3130" s="31"/>
      <c r="R3130" s="31"/>
      <c r="S3130" s="31"/>
      <c r="T3130" s="31"/>
      <c r="U3130" s="31"/>
      <c r="V3130" s="31"/>
    </row>
    <row r="3131" spans="6:22" x14ac:dyDescent="0.25">
      <c r="F3131" s="31"/>
      <c r="G3131" s="31"/>
      <c r="H3131" s="31"/>
      <c r="I3131" s="31"/>
      <c r="J3131" s="31"/>
      <c r="K3131" s="31"/>
      <c r="L3131" s="31"/>
      <c r="M3131" s="31"/>
      <c r="N3131" s="31"/>
      <c r="O3131" s="31"/>
      <c r="P3131" s="31"/>
      <c r="Q3131" s="31"/>
      <c r="R3131" s="31"/>
      <c r="S3131" s="31"/>
      <c r="T3131" s="31"/>
      <c r="U3131" s="31"/>
      <c r="V3131" s="31"/>
    </row>
    <row r="3132" spans="6:22" x14ac:dyDescent="0.25">
      <c r="F3132" s="31"/>
      <c r="G3132" s="31"/>
      <c r="H3132" s="31"/>
      <c r="I3132" s="31"/>
      <c r="J3132" s="31"/>
      <c r="K3132" s="31"/>
      <c r="L3132" s="31"/>
      <c r="M3132" s="31"/>
      <c r="N3132" s="31"/>
      <c r="O3132" s="31"/>
      <c r="P3132" s="31"/>
      <c r="Q3132" s="31"/>
      <c r="R3132" s="31"/>
      <c r="S3132" s="31"/>
      <c r="T3132" s="31"/>
      <c r="U3132" s="31"/>
      <c r="V3132" s="31"/>
    </row>
    <row r="3133" spans="6:22" x14ac:dyDescent="0.25">
      <c r="F3133" s="31"/>
      <c r="G3133" s="31"/>
      <c r="H3133" s="31"/>
      <c r="I3133" s="31"/>
      <c r="J3133" s="31"/>
      <c r="K3133" s="31"/>
      <c r="L3133" s="31"/>
      <c r="M3133" s="31"/>
      <c r="N3133" s="31"/>
      <c r="O3133" s="31"/>
      <c r="P3133" s="31"/>
      <c r="Q3133" s="31"/>
      <c r="R3133" s="31"/>
      <c r="S3133" s="31"/>
      <c r="T3133" s="31"/>
      <c r="U3133" s="31"/>
      <c r="V3133" s="31"/>
    </row>
    <row r="3134" spans="6:22" x14ac:dyDescent="0.25">
      <c r="F3134" s="31"/>
      <c r="G3134" s="31"/>
      <c r="H3134" s="31"/>
      <c r="I3134" s="31"/>
      <c r="J3134" s="31"/>
      <c r="K3134" s="31"/>
      <c r="L3134" s="31"/>
      <c r="M3134" s="31"/>
      <c r="N3134" s="31"/>
      <c r="O3134" s="31"/>
      <c r="P3134" s="31"/>
      <c r="Q3134" s="31"/>
      <c r="R3134" s="31"/>
      <c r="S3134" s="31"/>
      <c r="T3134" s="31"/>
      <c r="U3134" s="31"/>
      <c r="V3134" s="31"/>
    </row>
    <row r="3135" spans="6:22" x14ac:dyDescent="0.25">
      <c r="F3135" s="31"/>
      <c r="G3135" s="31"/>
      <c r="H3135" s="31"/>
      <c r="I3135" s="31"/>
      <c r="J3135" s="31"/>
      <c r="K3135" s="31"/>
      <c r="L3135" s="31"/>
      <c r="M3135" s="31"/>
      <c r="N3135" s="31"/>
      <c r="O3135" s="31"/>
      <c r="P3135" s="31"/>
      <c r="Q3135" s="31"/>
      <c r="R3135" s="31"/>
      <c r="S3135" s="31"/>
      <c r="T3135" s="31"/>
      <c r="U3135" s="31"/>
      <c r="V3135" s="31"/>
    </row>
    <row r="3136" spans="6:22" x14ac:dyDescent="0.25">
      <c r="F3136" s="31"/>
      <c r="G3136" s="31"/>
      <c r="H3136" s="31"/>
      <c r="I3136" s="31"/>
      <c r="J3136" s="31"/>
      <c r="K3136" s="31"/>
      <c r="L3136" s="31"/>
      <c r="M3136" s="31"/>
      <c r="N3136" s="31"/>
      <c r="O3136" s="31"/>
      <c r="P3136" s="31"/>
      <c r="Q3136" s="31"/>
      <c r="R3136" s="31"/>
      <c r="S3136" s="31"/>
      <c r="T3136" s="31"/>
      <c r="U3136" s="31"/>
      <c r="V3136" s="31"/>
    </row>
    <row r="3137" spans="6:22" x14ac:dyDescent="0.25">
      <c r="F3137" s="31"/>
      <c r="G3137" s="31"/>
      <c r="H3137" s="31"/>
      <c r="I3137" s="31"/>
      <c r="J3137" s="31"/>
      <c r="K3137" s="31"/>
      <c r="L3137" s="31"/>
      <c r="M3137" s="31"/>
      <c r="N3137" s="31"/>
      <c r="O3137" s="31"/>
      <c r="P3137" s="31"/>
      <c r="Q3137" s="31"/>
      <c r="R3137" s="31"/>
      <c r="S3137" s="31"/>
      <c r="T3137" s="31"/>
      <c r="U3137" s="31"/>
      <c r="V3137" s="31"/>
    </row>
    <row r="3138" spans="6:22" x14ac:dyDescent="0.25">
      <c r="F3138" s="31"/>
      <c r="G3138" s="31"/>
      <c r="H3138" s="31"/>
      <c r="I3138" s="31"/>
      <c r="J3138" s="31"/>
      <c r="K3138" s="31"/>
      <c r="L3138" s="31"/>
      <c r="M3138" s="31"/>
      <c r="N3138" s="31"/>
      <c r="O3138" s="31"/>
      <c r="P3138" s="31"/>
      <c r="Q3138" s="31"/>
      <c r="R3138" s="31"/>
      <c r="S3138" s="31"/>
      <c r="T3138" s="31"/>
      <c r="U3138" s="31"/>
      <c r="V3138" s="31"/>
    </row>
    <row r="3139" spans="6:22" x14ac:dyDescent="0.25">
      <c r="F3139" s="31"/>
      <c r="G3139" s="31"/>
      <c r="H3139" s="31"/>
      <c r="I3139" s="31"/>
      <c r="J3139" s="31"/>
      <c r="K3139" s="31"/>
      <c r="L3139" s="31"/>
      <c r="M3139" s="31"/>
      <c r="N3139" s="31"/>
      <c r="O3139" s="31"/>
      <c r="P3139" s="31"/>
      <c r="Q3139" s="31"/>
      <c r="R3139" s="31"/>
      <c r="S3139" s="31"/>
      <c r="T3139" s="31"/>
      <c r="U3139" s="31"/>
      <c r="V3139" s="31"/>
    </row>
    <row r="3140" spans="6:22" x14ac:dyDescent="0.25">
      <c r="F3140" s="31"/>
      <c r="G3140" s="31"/>
      <c r="H3140" s="31"/>
      <c r="I3140" s="31"/>
      <c r="J3140" s="31"/>
      <c r="K3140" s="31"/>
      <c r="L3140" s="31"/>
      <c r="M3140" s="31"/>
      <c r="N3140" s="31"/>
      <c r="O3140" s="31"/>
      <c r="P3140" s="31"/>
      <c r="Q3140" s="31"/>
      <c r="R3140" s="31"/>
      <c r="S3140" s="31"/>
      <c r="T3140" s="31"/>
      <c r="U3140" s="31"/>
      <c r="V3140" s="31"/>
    </row>
    <row r="3141" spans="6:22" x14ac:dyDescent="0.25">
      <c r="F3141" s="31"/>
      <c r="G3141" s="31"/>
      <c r="H3141" s="31"/>
      <c r="I3141" s="31"/>
      <c r="J3141" s="31"/>
      <c r="K3141" s="31"/>
      <c r="L3141" s="31"/>
      <c r="M3141" s="31"/>
      <c r="N3141" s="31"/>
      <c r="O3141" s="31"/>
      <c r="P3141" s="31"/>
      <c r="Q3141" s="31"/>
      <c r="R3141" s="31"/>
      <c r="S3141" s="31"/>
      <c r="T3141" s="31"/>
      <c r="U3141" s="31"/>
      <c r="V3141" s="31"/>
    </row>
    <row r="3142" spans="6:22" x14ac:dyDescent="0.25">
      <c r="F3142" s="31"/>
      <c r="G3142" s="31"/>
      <c r="H3142" s="31"/>
      <c r="I3142" s="31"/>
      <c r="J3142" s="31"/>
      <c r="K3142" s="31"/>
      <c r="L3142" s="31"/>
      <c r="M3142" s="31"/>
      <c r="N3142" s="31"/>
      <c r="O3142" s="31"/>
      <c r="P3142" s="31"/>
      <c r="Q3142" s="31"/>
      <c r="R3142" s="31"/>
      <c r="S3142" s="31"/>
      <c r="T3142" s="31"/>
      <c r="U3142" s="31"/>
      <c r="V3142" s="31"/>
    </row>
    <row r="3143" spans="6:22" x14ac:dyDescent="0.25">
      <c r="F3143" s="31"/>
      <c r="G3143" s="31"/>
      <c r="H3143" s="31"/>
      <c r="I3143" s="31"/>
      <c r="J3143" s="31"/>
      <c r="K3143" s="31"/>
      <c r="L3143" s="31"/>
      <c r="M3143" s="31"/>
      <c r="N3143" s="31"/>
      <c r="O3143" s="31"/>
      <c r="P3143" s="31"/>
      <c r="Q3143" s="31"/>
      <c r="R3143" s="31"/>
      <c r="S3143" s="31"/>
      <c r="T3143" s="31"/>
      <c r="U3143" s="31"/>
      <c r="V3143" s="31"/>
    </row>
    <row r="3144" spans="6:22" x14ac:dyDescent="0.25">
      <c r="F3144" s="31"/>
      <c r="G3144" s="31"/>
      <c r="H3144" s="31"/>
      <c r="I3144" s="31"/>
      <c r="J3144" s="31"/>
      <c r="K3144" s="31"/>
      <c r="L3144" s="31"/>
      <c r="M3144" s="31"/>
      <c r="N3144" s="31"/>
      <c r="O3144" s="31"/>
      <c r="P3144" s="31"/>
      <c r="Q3144" s="31"/>
      <c r="R3144" s="31"/>
      <c r="S3144" s="31"/>
      <c r="T3144" s="31"/>
      <c r="U3144" s="31"/>
      <c r="V3144" s="31"/>
    </row>
    <row r="3145" spans="6:22" x14ac:dyDescent="0.25">
      <c r="F3145" s="31"/>
      <c r="G3145" s="31"/>
      <c r="H3145" s="31"/>
      <c r="I3145" s="31"/>
      <c r="J3145" s="31"/>
      <c r="K3145" s="31"/>
      <c r="L3145" s="31"/>
      <c r="M3145" s="31"/>
      <c r="N3145" s="31"/>
      <c r="O3145" s="31"/>
      <c r="P3145" s="31"/>
      <c r="Q3145" s="31"/>
      <c r="R3145" s="31"/>
      <c r="S3145" s="31"/>
      <c r="T3145" s="31"/>
      <c r="U3145" s="31"/>
      <c r="V3145" s="31"/>
    </row>
    <row r="3146" spans="6:22" x14ac:dyDescent="0.25">
      <c r="F3146" s="31"/>
      <c r="G3146" s="31"/>
      <c r="H3146" s="31"/>
      <c r="I3146" s="31"/>
      <c r="J3146" s="31"/>
      <c r="K3146" s="31"/>
      <c r="L3146" s="31"/>
      <c r="M3146" s="31"/>
      <c r="N3146" s="31"/>
      <c r="O3146" s="31"/>
      <c r="P3146" s="31"/>
      <c r="Q3146" s="31"/>
      <c r="R3146" s="31"/>
      <c r="S3146" s="31"/>
      <c r="T3146" s="31"/>
      <c r="U3146" s="31"/>
      <c r="V3146" s="31"/>
    </row>
    <row r="3147" spans="6:22" x14ac:dyDescent="0.25">
      <c r="F3147" s="31"/>
      <c r="G3147" s="31"/>
      <c r="H3147" s="31"/>
      <c r="I3147" s="31"/>
      <c r="J3147" s="31"/>
      <c r="K3147" s="31"/>
      <c r="L3147" s="31"/>
      <c r="M3147" s="31"/>
      <c r="N3147" s="31"/>
      <c r="O3147" s="31"/>
      <c r="P3147" s="31"/>
      <c r="Q3147" s="31"/>
      <c r="R3147" s="31"/>
      <c r="S3147" s="31"/>
      <c r="T3147" s="31"/>
      <c r="U3147" s="31"/>
      <c r="V3147" s="31"/>
    </row>
    <row r="3148" spans="6:22" x14ac:dyDescent="0.25">
      <c r="F3148" s="31"/>
      <c r="G3148" s="31"/>
      <c r="H3148" s="31"/>
      <c r="I3148" s="31"/>
      <c r="J3148" s="31"/>
      <c r="K3148" s="31"/>
      <c r="L3148" s="31"/>
      <c r="M3148" s="31"/>
      <c r="N3148" s="31"/>
      <c r="O3148" s="31"/>
      <c r="P3148" s="31"/>
      <c r="Q3148" s="31"/>
      <c r="R3148" s="31"/>
      <c r="S3148" s="31"/>
      <c r="T3148" s="31"/>
      <c r="U3148" s="31"/>
      <c r="V3148" s="31"/>
    </row>
    <row r="3149" spans="6:22" x14ac:dyDescent="0.25">
      <c r="F3149" s="31"/>
      <c r="G3149" s="31"/>
      <c r="H3149" s="31"/>
      <c r="I3149" s="31"/>
      <c r="J3149" s="31"/>
      <c r="K3149" s="31"/>
      <c r="L3149" s="31"/>
      <c r="M3149" s="31"/>
      <c r="N3149" s="31"/>
      <c r="O3149" s="31"/>
      <c r="P3149" s="31"/>
      <c r="Q3149" s="31"/>
      <c r="R3149" s="31"/>
      <c r="S3149" s="31"/>
      <c r="T3149" s="31"/>
      <c r="U3149" s="31"/>
      <c r="V3149" s="31"/>
    </row>
    <row r="3150" spans="6:22" x14ac:dyDescent="0.25">
      <c r="F3150" s="31"/>
      <c r="G3150" s="31"/>
      <c r="H3150" s="31"/>
      <c r="I3150" s="31"/>
      <c r="J3150" s="31"/>
      <c r="K3150" s="31"/>
      <c r="L3150" s="31"/>
      <c r="M3150" s="31"/>
      <c r="N3150" s="31"/>
      <c r="O3150" s="31"/>
      <c r="P3150" s="31"/>
      <c r="Q3150" s="31"/>
      <c r="R3150" s="31"/>
      <c r="S3150" s="31"/>
      <c r="T3150" s="31"/>
      <c r="U3150" s="31"/>
      <c r="V3150" s="31"/>
    </row>
    <row r="3151" spans="6:22" x14ac:dyDescent="0.25">
      <c r="F3151" s="31"/>
      <c r="G3151" s="31"/>
      <c r="H3151" s="31"/>
      <c r="I3151" s="31"/>
      <c r="J3151" s="31"/>
      <c r="K3151" s="31"/>
      <c r="L3151" s="31"/>
      <c r="M3151" s="31"/>
      <c r="N3151" s="31"/>
      <c r="O3151" s="31"/>
      <c r="P3151" s="31"/>
      <c r="Q3151" s="31"/>
      <c r="R3151" s="31"/>
      <c r="S3151" s="31"/>
      <c r="T3151" s="31"/>
      <c r="U3151" s="31"/>
      <c r="V3151" s="31"/>
    </row>
    <row r="3152" spans="6:22" x14ac:dyDescent="0.25">
      <c r="F3152" s="31"/>
      <c r="G3152" s="31"/>
      <c r="H3152" s="31"/>
      <c r="I3152" s="31"/>
      <c r="J3152" s="31"/>
      <c r="K3152" s="31"/>
      <c r="L3152" s="31"/>
      <c r="M3152" s="31"/>
      <c r="N3152" s="31"/>
      <c r="O3152" s="31"/>
      <c r="P3152" s="31"/>
      <c r="Q3152" s="31"/>
      <c r="R3152" s="31"/>
      <c r="S3152" s="31"/>
      <c r="T3152" s="31"/>
      <c r="U3152" s="31"/>
      <c r="V3152" s="31"/>
    </row>
    <row r="3153" spans="6:22" x14ac:dyDescent="0.25">
      <c r="F3153" s="31"/>
      <c r="G3153" s="31"/>
      <c r="H3153" s="31"/>
      <c r="I3153" s="31"/>
      <c r="J3153" s="31"/>
      <c r="K3153" s="31"/>
      <c r="L3153" s="31"/>
      <c r="M3153" s="31"/>
      <c r="N3153" s="31"/>
      <c r="O3153" s="31"/>
      <c r="P3153" s="31"/>
      <c r="Q3153" s="31"/>
      <c r="R3153" s="31"/>
      <c r="S3153" s="31"/>
      <c r="T3153" s="31"/>
      <c r="U3153" s="31"/>
      <c r="V3153" s="31"/>
    </row>
    <row r="3154" spans="6:22" x14ac:dyDescent="0.25">
      <c r="F3154" s="31"/>
      <c r="G3154" s="31"/>
      <c r="H3154" s="31"/>
      <c r="I3154" s="31"/>
      <c r="J3154" s="31"/>
      <c r="K3154" s="31"/>
      <c r="L3154" s="31"/>
      <c r="M3154" s="31"/>
      <c r="N3154" s="31"/>
      <c r="O3154" s="31"/>
      <c r="P3154" s="31"/>
      <c r="Q3154" s="31"/>
      <c r="R3154" s="31"/>
      <c r="S3154" s="31"/>
      <c r="T3154" s="31"/>
      <c r="U3154" s="31"/>
      <c r="V3154" s="31"/>
    </row>
    <row r="3155" spans="6:22" x14ac:dyDescent="0.25">
      <c r="F3155" s="31"/>
      <c r="G3155" s="31"/>
      <c r="H3155" s="31"/>
      <c r="I3155" s="31"/>
      <c r="J3155" s="31"/>
      <c r="K3155" s="31"/>
      <c r="L3155" s="31"/>
      <c r="M3155" s="31"/>
      <c r="N3155" s="31"/>
      <c r="O3155" s="31"/>
      <c r="P3155" s="31"/>
      <c r="Q3155" s="31"/>
      <c r="R3155" s="31"/>
      <c r="S3155" s="31"/>
      <c r="T3155" s="31"/>
      <c r="U3155" s="31"/>
      <c r="V3155" s="31"/>
    </row>
    <row r="3156" spans="6:22" x14ac:dyDescent="0.25">
      <c r="F3156" s="31"/>
      <c r="G3156" s="31"/>
      <c r="H3156" s="31"/>
      <c r="I3156" s="31"/>
      <c r="J3156" s="31"/>
      <c r="K3156" s="31"/>
      <c r="L3156" s="31"/>
      <c r="M3156" s="31"/>
      <c r="N3156" s="31"/>
      <c r="O3156" s="31"/>
      <c r="P3156" s="31"/>
      <c r="Q3156" s="31"/>
      <c r="R3156" s="31"/>
      <c r="S3156" s="31"/>
      <c r="T3156" s="31"/>
      <c r="U3156" s="31"/>
      <c r="V3156" s="31"/>
    </row>
    <row r="3157" spans="6:22" x14ac:dyDescent="0.25">
      <c r="F3157" s="31"/>
      <c r="G3157" s="31"/>
      <c r="H3157" s="31"/>
      <c r="I3157" s="31"/>
      <c r="J3157" s="31"/>
      <c r="K3157" s="31"/>
      <c r="L3157" s="31"/>
      <c r="M3157" s="31"/>
      <c r="N3157" s="31"/>
      <c r="O3157" s="31"/>
      <c r="P3157" s="31"/>
      <c r="Q3157" s="31"/>
      <c r="R3157" s="31"/>
      <c r="S3157" s="31"/>
      <c r="T3157" s="31"/>
      <c r="U3157" s="31"/>
      <c r="V3157" s="31"/>
    </row>
    <row r="3158" spans="6:22" x14ac:dyDescent="0.25">
      <c r="F3158" s="31"/>
      <c r="G3158" s="31"/>
      <c r="H3158" s="31"/>
      <c r="I3158" s="31"/>
      <c r="J3158" s="31"/>
      <c r="K3158" s="31"/>
      <c r="L3158" s="31"/>
      <c r="M3158" s="31"/>
      <c r="N3158" s="31"/>
      <c r="O3158" s="31"/>
      <c r="P3158" s="31"/>
      <c r="Q3158" s="31"/>
      <c r="R3158" s="31"/>
      <c r="S3158" s="31"/>
      <c r="T3158" s="31"/>
      <c r="U3158" s="31"/>
      <c r="V3158" s="31"/>
    </row>
    <row r="3159" spans="6:22" x14ac:dyDescent="0.25">
      <c r="F3159" s="31"/>
      <c r="G3159" s="31"/>
      <c r="H3159" s="31"/>
      <c r="I3159" s="31"/>
      <c r="J3159" s="31"/>
      <c r="K3159" s="31"/>
      <c r="L3159" s="31"/>
      <c r="M3159" s="31"/>
      <c r="N3159" s="31"/>
      <c r="O3159" s="31"/>
      <c r="P3159" s="31"/>
      <c r="Q3159" s="31"/>
      <c r="R3159" s="31"/>
      <c r="S3159" s="31"/>
      <c r="T3159" s="31"/>
      <c r="U3159" s="31"/>
      <c r="V3159" s="31"/>
    </row>
    <row r="3160" spans="6:22" x14ac:dyDescent="0.25">
      <c r="F3160" s="31"/>
      <c r="G3160" s="31"/>
      <c r="H3160" s="31"/>
      <c r="I3160" s="31"/>
      <c r="J3160" s="31"/>
      <c r="K3160" s="31"/>
      <c r="L3160" s="31"/>
      <c r="M3160" s="31"/>
      <c r="N3160" s="31"/>
      <c r="O3160" s="31"/>
      <c r="P3160" s="31"/>
      <c r="Q3160" s="31"/>
      <c r="R3160" s="31"/>
      <c r="S3160" s="31"/>
      <c r="T3160" s="31"/>
      <c r="U3160" s="31"/>
      <c r="V3160" s="31"/>
    </row>
    <row r="3161" spans="6:22" x14ac:dyDescent="0.25">
      <c r="F3161" s="31"/>
      <c r="G3161" s="31"/>
      <c r="H3161" s="31"/>
      <c r="I3161" s="31"/>
      <c r="J3161" s="31"/>
      <c r="K3161" s="31"/>
      <c r="L3161" s="31"/>
      <c r="M3161" s="31"/>
      <c r="N3161" s="31"/>
      <c r="O3161" s="31"/>
      <c r="P3161" s="31"/>
      <c r="Q3161" s="31"/>
      <c r="R3161" s="31"/>
      <c r="S3161" s="31"/>
      <c r="T3161" s="31"/>
      <c r="U3161" s="31"/>
      <c r="V3161" s="31"/>
    </row>
    <row r="3162" spans="6:22" x14ac:dyDescent="0.25">
      <c r="F3162" s="31"/>
      <c r="G3162" s="31"/>
      <c r="H3162" s="31"/>
      <c r="I3162" s="31"/>
      <c r="J3162" s="31"/>
      <c r="K3162" s="31"/>
      <c r="L3162" s="31"/>
      <c r="M3162" s="31"/>
      <c r="N3162" s="31"/>
      <c r="O3162" s="31"/>
      <c r="P3162" s="31"/>
      <c r="Q3162" s="31"/>
      <c r="R3162" s="31"/>
      <c r="S3162" s="31"/>
      <c r="T3162" s="31"/>
      <c r="U3162" s="31"/>
      <c r="V3162" s="31"/>
    </row>
    <row r="3163" spans="6:22" x14ac:dyDescent="0.25">
      <c r="F3163" s="31"/>
      <c r="G3163" s="31"/>
      <c r="H3163" s="31"/>
      <c r="I3163" s="31"/>
      <c r="J3163" s="31"/>
      <c r="K3163" s="31"/>
      <c r="L3163" s="31"/>
      <c r="M3163" s="31"/>
      <c r="N3163" s="31"/>
      <c r="O3163" s="31"/>
      <c r="P3163" s="31"/>
      <c r="Q3163" s="31"/>
      <c r="R3163" s="31"/>
      <c r="S3163" s="31"/>
      <c r="T3163" s="31"/>
      <c r="U3163" s="31"/>
      <c r="V3163" s="31"/>
    </row>
    <row r="3164" spans="6:22" x14ac:dyDescent="0.25">
      <c r="F3164" s="31"/>
      <c r="G3164" s="31"/>
      <c r="H3164" s="31"/>
      <c r="I3164" s="31"/>
      <c r="J3164" s="31"/>
      <c r="K3164" s="31"/>
      <c r="L3164" s="31"/>
      <c r="M3164" s="31"/>
      <c r="N3164" s="31"/>
      <c r="O3164" s="31"/>
      <c r="P3164" s="31"/>
      <c r="Q3164" s="31"/>
      <c r="R3164" s="31"/>
      <c r="S3164" s="31"/>
      <c r="T3164" s="31"/>
      <c r="U3164" s="31"/>
      <c r="V3164" s="31"/>
    </row>
    <row r="3165" spans="6:22" x14ac:dyDescent="0.25">
      <c r="F3165" s="31"/>
      <c r="G3165" s="31"/>
      <c r="H3165" s="31"/>
      <c r="I3165" s="31"/>
      <c r="J3165" s="31"/>
      <c r="K3165" s="31"/>
      <c r="L3165" s="31"/>
      <c r="M3165" s="31"/>
      <c r="N3165" s="31"/>
      <c r="O3165" s="31"/>
      <c r="P3165" s="31"/>
      <c r="Q3165" s="31"/>
      <c r="R3165" s="31"/>
      <c r="S3165" s="31"/>
      <c r="T3165" s="31"/>
      <c r="U3165" s="31"/>
      <c r="V3165" s="31"/>
    </row>
    <row r="3166" spans="6:22" x14ac:dyDescent="0.25">
      <c r="F3166" s="31"/>
      <c r="G3166" s="31"/>
      <c r="H3166" s="31"/>
      <c r="I3166" s="31"/>
      <c r="J3166" s="31"/>
      <c r="K3166" s="31"/>
      <c r="L3166" s="31"/>
      <c r="M3166" s="31"/>
      <c r="N3166" s="31"/>
      <c r="O3166" s="31"/>
      <c r="P3166" s="31"/>
      <c r="Q3166" s="31"/>
      <c r="R3166" s="31"/>
      <c r="S3166" s="31"/>
      <c r="T3166" s="31"/>
      <c r="U3166" s="31"/>
      <c r="V3166" s="31"/>
    </row>
    <row r="3167" spans="6:22" x14ac:dyDescent="0.25">
      <c r="F3167" s="31"/>
      <c r="G3167" s="31"/>
      <c r="H3167" s="31"/>
      <c r="I3167" s="31"/>
      <c r="J3167" s="31"/>
      <c r="K3167" s="31"/>
      <c r="L3167" s="31"/>
      <c r="M3167" s="31"/>
      <c r="N3167" s="31"/>
      <c r="O3167" s="31"/>
      <c r="P3167" s="31"/>
      <c r="Q3167" s="31"/>
      <c r="R3167" s="31"/>
      <c r="S3167" s="31"/>
      <c r="T3167" s="31"/>
      <c r="U3167" s="31"/>
      <c r="V3167" s="31"/>
    </row>
    <row r="3168" spans="6:22" x14ac:dyDescent="0.25">
      <c r="F3168" s="31"/>
      <c r="G3168" s="31"/>
      <c r="H3168" s="31"/>
      <c r="I3168" s="31"/>
      <c r="J3168" s="31"/>
      <c r="K3168" s="31"/>
      <c r="L3168" s="31"/>
      <c r="M3168" s="31"/>
      <c r="N3168" s="31"/>
      <c r="O3168" s="31"/>
      <c r="P3168" s="31"/>
      <c r="Q3168" s="31"/>
      <c r="R3168" s="31"/>
      <c r="S3168" s="31"/>
      <c r="T3168" s="31"/>
      <c r="U3168" s="31"/>
      <c r="V3168" s="31"/>
    </row>
    <row r="3169" spans="6:22" x14ac:dyDescent="0.25">
      <c r="F3169" s="31"/>
      <c r="G3169" s="31"/>
      <c r="H3169" s="31"/>
      <c r="I3169" s="31"/>
      <c r="J3169" s="31"/>
      <c r="K3169" s="31"/>
      <c r="L3169" s="31"/>
      <c r="M3169" s="31"/>
      <c r="N3169" s="31"/>
      <c r="O3169" s="31"/>
      <c r="P3169" s="31"/>
      <c r="Q3169" s="31"/>
      <c r="R3169" s="31"/>
      <c r="S3169" s="31"/>
      <c r="T3169" s="31"/>
      <c r="U3169" s="31"/>
      <c r="V3169" s="31"/>
    </row>
    <row r="3170" spans="6:22" x14ac:dyDescent="0.25">
      <c r="F3170" s="31"/>
      <c r="G3170" s="31"/>
      <c r="H3170" s="31"/>
      <c r="I3170" s="31"/>
      <c r="J3170" s="31"/>
      <c r="K3170" s="31"/>
      <c r="L3170" s="31"/>
      <c r="M3170" s="31"/>
      <c r="N3170" s="31"/>
      <c r="O3170" s="31"/>
      <c r="P3170" s="31"/>
      <c r="Q3170" s="31"/>
      <c r="R3170" s="31"/>
      <c r="S3170" s="31"/>
      <c r="T3170" s="31"/>
      <c r="U3170" s="31"/>
      <c r="V3170" s="31"/>
    </row>
    <row r="3171" spans="6:22" x14ac:dyDescent="0.25">
      <c r="F3171" s="31"/>
      <c r="G3171" s="31"/>
      <c r="H3171" s="31"/>
      <c r="I3171" s="31"/>
      <c r="J3171" s="31"/>
      <c r="K3171" s="31"/>
      <c r="L3171" s="31"/>
      <c r="M3171" s="31"/>
      <c r="N3171" s="31"/>
      <c r="O3171" s="31"/>
      <c r="P3171" s="31"/>
      <c r="Q3171" s="31"/>
      <c r="R3171" s="31"/>
      <c r="S3171" s="31"/>
      <c r="T3171" s="31"/>
      <c r="U3171" s="31"/>
      <c r="V3171" s="31"/>
    </row>
    <row r="3172" spans="6:22" x14ac:dyDescent="0.25">
      <c r="F3172" s="31"/>
      <c r="G3172" s="31"/>
      <c r="H3172" s="31"/>
      <c r="I3172" s="31"/>
      <c r="J3172" s="31"/>
      <c r="K3172" s="31"/>
      <c r="L3172" s="31"/>
      <c r="M3172" s="31"/>
      <c r="N3172" s="31"/>
      <c r="O3172" s="31"/>
      <c r="P3172" s="31"/>
      <c r="Q3172" s="31"/>
      <c r="R3172" s="31"/>
      <c r="S3172" s="31"/>
      <c r="T3172" s="31"/>
      <c r="U3172" s="31"/>
      <c r="V3172" s="31"/>
    </row>
    <row r="3173" spans="6:22" x14ac:dyDescent="0.25">
      <c r="F3173" s="31"/>
      <c r="G3173" s="31"/>
      <c r="H3173" s="31"/>
      <c r="I3173" s="31"/>
      <c r="J3173" s="31"/>
      <c r="K3173" s="31"/>
      <c r="L3173" s="31"/>
      <c r="M3173" s="31"/>
      <c r="N3173" s="31"/>
      <c r="O3173" s="31"/>
      <c r="P3173" s="31"/>
      <c r="Q3173" s="31"/>
      <c r="R3173" s="31"/>
      <c r="S3173" s="31"/>
      <c r="T3173" s="31"/>
      <c r="U3173" s="31"/>
      <c r="V3173" s="31"/>
    </row>
    <row r="3174" spans="6:22" x14ac:dyDescent="0.25">
      <c r="F3174" s="31"/>
      <c r="G3174" s="31"/>
      <c r="H3174" s="31"/>
      <c r="I3174" s="31"/>
      <c r="J3174" s="31"/>
      <c r="K3174" s="31"/>
      <c r="L3174" s="31"/>
      <c r="M3174" s="31"/>
      <c r="N3174" s="31"/>
      <c r="O3174" s="31"/>
      <c r="P3174" s="31"/>
      <c r="Q3174" s="31"/>
      <c r="R3174" s="31"/>
      <c r="S3174" s="31"/>
      <c r="T3174" s="31"/>
      <c r="U3174" s="31"/>
      <c r="V3174" s="31"/>
    </row>
    <row r="3175" spans="6:22" x14ac:dyDescent="0.25">
      <c r="F3175" s="31"/>
      <c r="G3175" s="31"/>
      <c r="H3175" s="31"/>
      <c r="I3175" s="31"/>
      <c r="J3175" s="31"/>
      <c r="K3175" s="31"/>
      <c r="L3175" s="31"/>
      <c r="M3175" s="31"/>
      <c r="N3175" s="31"/>
      <c r="O3175" s="31"/>
      <c r="P3175" s="31"/>
      <c r="Q3175" s="31"/>
      <c r="R3175" s="31"/>
      <c r="S3175" s="31"/>
      <c r="T3175" s="31"/>
      <c r="U3175" s="31"/>
      <c r="V3175" s="31"/>
    </row>
    <row r="3176" spans="6:22" x14ac:dyDescent="0.25">
      <c r="F3176" s="31"/>
      <c r="G3176" s="31"/>
      <c r="H3176" s="31"/>
      <c r="I3176" s="31"/>
      <c r="J3176" s="31"/>
      <c r="K3176" s="31"/>
      <c r="L3176" s="31"/>
      <c r="M3176" s="31"/>
      <c r="N3176" s="31"/>
      <c r="O3176" s="31"/>
      <c r="P3176" s="31"/>
      <c r="Q3176" s="31"/>
      <c r="R3176" s="31"/>
      <c r="S3176" s="31"/>
      <c r="T3176" s="31"/>
      <c r="U3176" s="31"/>
      <c r="V3176" s="31"/>
    </row>
    <row r="3177" spans="6:22" x14ac:dyDescent="0.25">
      <c r="F3177" s="31"/>
      <c r="G3177" s="31"/>
      <c r="H3177" s="31"/>
      <c r="I3177" s="31"/>
      <c r="J3177" s="31"/>
      <c r="K3177" s="31"/>
      <c r="L3177" s="31"/>
      <c r="M3177" s="31"/>
      <c r="N3177" s="31"/>
      <c r="O3177" s="31"/>
      <c r="P3177" s="31"/>
      <c r="Q3177" s="31"/>
      <c r="R3177" s="31"/>
      <c r="S3177" s="31"/>
      <c r="T3177" s="31"/>
      <c r="U3177" s="31"/>
      <c r="V3177" s="31"/>
    </row>
    <row r="3178" spans="6:22" x14ac:dyDescent="0.25">
      <c r="F3178" s="31"/>
      <c r="G3178" s="31"/>
      <c r="H3178" s="31"/>
      <c r="I3178" s="31"/>
      <c r="J3178" s="31"/>
      <c r="K3178" s="31"/>
      <c r="L3178" s="31"/>
      <c r="M3178" s="31"/>
      <c r="N3178" s="31"/>
      <c r="O3178" s="31"/>
      <c r="P3178" s="31"/>
      <c r="Q3178" s="31"/>
      <c r="R3178" s="31"/>
      <c r="S3178" s="31"/>
      <c r="T3178" s="31"/>
      <c r="U3178" s="31"/>
      <c r="V3178" s="31"/>
    </row>
    <row r="3179" spans="6:22" x14ac:dyDescent="0.25">
      <c r="F3179" s="31"/>
      <c r="G3179" s="31"/>
      <c r="H3179" s="31"/>
      <c r="I3179" s="31"/>
      <c r="J3179" s="31"/>
      <c r="K3179" s="31"/>
      <c r="L3179" s="31"/>
      <c r="M3179" s="31"/>
      <c r="N3179" s="31"/>
      <c r="O3179" s="31"/>
      <c r="P3179" s="31"/>
      <c r="Q3179" s="31"/>
      <c r="R3179" s="31"/>
      <c r="S3179" s="31"/>
      <c r="T3179" s="31"/>
      <c r="U3179" s="31"/>
      <c r="V3179" s="31"/>
    </row>
    <row r="3180" spans="6:22" x14ac:dyDescent="0.25">
      <c r="F3180" s="31"/>
      <c r="G3180" s="31"/>
      <c r="H3180" s="31"/>
      <c r="I3180" s="31"/>
      <c r="J3180" s="31"/>
      <c r="K3180" s="31"/>
      <c r="L3180" s="31"/>
      <c r="M3180" s="31"/>
      <c r="N3180" s="31"/>
      <c r="O3180" s="31"/>
      <c r="P3180" s="31"/>
      <c r="Q3180" s="31"/>
      <c r="R3180" s="31"/>
      <c r="S3180" s="31"/>
      <c r="T3180" s="31"/>
      <c r="U3180" s="31"/>
      <c r="V3180" s="31"/>
    </row>
    <row r="3181" spans="6:22" x14ac:dyDescent="0.25">
      <c r="F3181" s="31"/>
      <c r="G3181" s="31"/>
      <c r="H3181" s="31"/>
      <c r="I3181" s="31"/>
      <c r="J3181" s="31"/>
      <c r="K3181" s="31"/>
      <c r="L3181" s="31"/>
      <c r="M3181" s="31"/>
      <c r="N3181" s="31"/>
      <c r="O3181" s="31"/>
      <c r="P3181" s="31"/>
      <c r="Q3181" s="31"/>
      <c r="R3181" s="31"/>
      <c r="S3181" s="31"/>
      <c r="T3181" s="31"/>
      <c r="U3181" s="31"/>
      <c r="V3181" s="31"/>
    </row>
    <row r="3182" spans="6:22" x14ac:dyDescent="0.25">
      <c r="F3182" s="31"/>
      <c r="G3182" s="31"/>
      <c r="H3182" s="31"/>
      <c r="I3182" s="31"/>
      <c r="J3182" s="31"/>
      <c r="K3182" s="31"/>
      <c r="L3182" s="31"/>
      <c r="M3182" s="31"/>
      <c r="N3182" s="31"/>
      <c r="O3182" s="31"/>
      <c r="P3182" s="31"/>
      <c r="Q3182" s="31"/>
      <c r="R3182" s="31"/>
      <c r="S3182" s="31"/>
      <c r="T3182" s="31"/>
      <c r="U3182" s="31"/>
      <c r="V3182" s="31"/>
    </row>
    <row r="3183" spans="6:22" x14ac:dyDescent="0.25">
      <c r="F3183" s="31"/>
      <c r="G3183" s="31"/>
      <c r="H3183" s="31"/>
      <c r="I3183" s="31"/>
      <c r="J3183" s="31"/>
      <c r="K3183" s="31"/>
      <c r="L3183" s="31"/>
      <c r="M3183" s="31"/>
      <c r="N3183" s="31"/>
      <c r="O3183" s="31"/>
      <c r="P3183" s="31"/>
      <c r="Q3183" s="31"/>
      <c r="R3183" s="31"/>
      <c r="S3183" s="31"/>
      <c r="T3183" s="31"/>
      <c r="U3183" s="31"/>
      <c r="V3183" s="31"/>
    </row>
    <row r="3184" spans="6:22" x14ac:dyDescent="0.25">
      <c r="F3184" s="31"/>
      <c r="G3184" s="31"/>
      <c r="H3184" s="31"/>
      <c r="I3184" s="31"/>
      <c r="J3184" s="31"/>
      <c r="K3184" s="31"/>
      <c r="L3184" s="31"/>
      <c r="M3184" s="31"/>
      <c r="N3184" s="31"/>
      <c r="O3184" s="31"/>
      <c r="P3184" s="31"/>
      <c r="Q3184" s="31"/>
      <c r="R3184" s="31"/>
      <c r="S3184" s="31"/>
      <c r="T3184" s="31"/>
      <c r="U3184" s="31"/>
      <c r="V3184" s="31"/>
    </row>
    <row r="3185" spans="6:22" x14ac:dyDescent="0.25">
      <c r="F3185" s="31"/>
      <c r="G3185" s="31"/>
      <c r="H3185" s="31"/>
      <c r="I3185" s="31"/>
      <c r="J3185" s="31"/>
      <c r="K3185" s="31"/>
      <c r="L3185" s="31"/>
      <c r="M3185" s="31"/>
      <c r="N3185" s="31"/>
      <c r="O3185" s="31"/>
      <c r="P3185" s="31"/>
      <c r="Q3185" s="31"/>
      <c r="R3185" s="31"/>
      <c r="S3185" s="31"/>
      <c r="T3185" s="31"/>
      <c r="U3185" s="31"/>
      <c r="V3185" s="31"/>
    </row>
    <row r="3186" spans="6:22" x14ac:dyDescent="0.25">
      <c r="F3186" s="31"/>
      <c r="G3186" s="31"/>
      <c r="H3186" s="31"/>
      <c r="I3186" s="31"/>
      <c r="J3186" s="31"/>
      <c r="K3186" s="31"/>
      <c r="L3186" s="31"/>
      <c r="M3186" s="31"/>
      <c r="N3186" s="31"/>
      <c r="O3186" s="31"/>
      <c r="P3186" s="31"/>
      <c r="Q3186" s="31"/>
      <c r="R3186" s="31"/>
      <c r="S3186" s="31"/>
      <c r="T3186" s="31"/>
      <c r="U3186" s="31"/>
      <c r="V3186" s="31"/>
    </row>
    <row r="3187" spans="6:22" x14ac:dyDescent="0.25">
      <c r="F3187" s="31"/>
      <c r="G3187" s="31"/>
      <c r="H3187" s="31"/>
      <c r="I3187" s="31"/>
      <c r="J3187" s="31"/>
      <c r="K3187" s="31"/>
      <c r="L3187" s="31"/>
      <c r="M3187" s="31"/>
      <c r="N3187" s="31"/>
      <c r="O3187" s="31"/>
      <c r="P3187" s="31"/>
      <c r="Q3187" s="31"/>
      <c r="R3187" s="31"/>
      <c r="S3187" s="31"/>
      <c r="T3187" s="31"/>
      <c r="U3187" s="31"/>
      <c r="V3187" s="31"/>
    </row>
    <row r="3188" spans="6:22" x14ac:dyDescent="0.25">
      <c r="F3188" s="31"/>
      <c r="G3188" s="31"/>
      <c r="H3188" s="31"/>
      <c r="I3188" s="31"/>
      <c r="J3188" s="31"/>
      <c r="K3188" s="31"/>
      <c r="L3188" s="31"/>
      <c r="M3188" s="31"/>
      <c r="N3188" s="31"/>
      <c r="O3188" s="31"/>
      <c r="P3188" s="31"/>
      <c r="Q3188" s="31"/>
      <c r="R3188" s="31"/>
      <c r="S3188" s="31"/>
      <c r="T3188" s="31"/>
      <c r="U3188" s="31"/>
      <c r="V3188" s="31"/>
    </row>
    <row r="3189" spans="6:22" x14ac:dyDescent="0.25">
      <c r="F3189" s="31"/>
      <c r="G3189" s="31"/>
      <c r="H3189" s="31"/>
      <c r="I3189" s="31"/>
      <c r="J3189" s="31"/>
      <c r="K3189" s="31"/>
      <c r="L3189" s="31"/>
      <c r="M3189" s="31"/>
      <c r="N3189" s="31"/>
      <c r="O3189" s="31"/>
      <c r="P3189" s="31"/>
      <c r="Q3189" s="31"/>
      <c r="R3189" s="31"/>
      <c r="S3189" s="31"/>
      <c r="T3189" s="31"/>
      <c r="U3189" s="31"/>
      <c r="V3189" s="31"/>
    </row>
    <row r="3190" spans="6:22" x14ac:dyDescent="0.25">
      <c r="F3190" s="31"/>
      <c r="G3190" s="31"/>
      <c r="H3190" s="31"/>
      <c r="I3190" s="31"/>
      <c r="J3190" s="31"/>
      <c r="K3190" s="31"/>
      <c r="L3190" s="31"/>
      <c r="M3190" s="31"/>
      <c r="N3190" s="31"/>
      <c r="O3190" s="31"/>
      <c r="P3190" s="31"/>
      <c r="Q3190" s="31"/>
      <c r="R3190" s="31"/>
      <c r="S3190" s="31"/>
      <c r="T3190" s="31"/>
      <c r="U3190" s="31"/>
      <c r="V3190" s="31"/>
    </row>
    <row r="3191" spans="6:22" x14ac:dyDescent="0.25">
      <c r="F3191" s="31"/>
      <c r="G3191" s="31"/>
      <c r="H3191" s="31"/>
      <c r="I3191" s="31"/>
      <c r="J3191" s="31"/>
      <c r="K3191" s="31"/>
      <c r="L3191" s="31"/>
      <c r="M3191" s="31"/>
      <c r="N3191" s="31"/>
      <c r="O3191" s="31"/>
      <c r="P3191" s="31"/>
      <c r="Q3191" s="31"/>
      <c r="R3191" s="31"/>
      <c r="S3191" s="31"/>
      <c r="T3191" s="31"/>
      <c r="U3191" s="31"/>
      <c r="V3191" s="31"/>
    </row>
    <row r="3192" spans="6:22" x14ac:dyDescent="0.25">
      <c r="F3192" s="31"/>
      <c r="G3192" s="31"/>
      <c r="H3192" s="31"/>
      <c r="I3192" s="31"/>
      <c r="J3192" s="31"/>
      <c r="K3192" s="31"/>
      <c r="L3192" s="31"/>
      <c r="M3192" s="31"/>
      <c r="N3192" s="31"/>
      <c r="O3192" s="31"/>
      <c r="P3192" s="31"/>
      <c r="Q3192" s="31"/>
      <c r="R3192" s="31"/>
      <c r="S3192" s="31"/>
      <c r="T3192" s="31"/>
      <c r="U3192" s="31"/>
      <c r="V3192" s="31"/>
    </row>
    <row r="3193" spans="6:22" x14ac:dyDescent="0.25">
      <c r="F3193" s="31"/>
      <c r="G3193" s="31"/>
      <c r="H3193" s="31"/>
      <c r="I3193" s="31"/>
      <c r="J3193" s="31"/>
      <c r="K3193" s="31"/>
      <c r="L3193" s="31"/>
      <c r="M3193" s="31"/>
      <c r="N3193" s="31"/>
      <c r="O3193" s="31"/>
      <c r="P3193" s="31"/>
      <c r="Q3193" s="31"/>
      <c r="R3193" s="31"/>
      <c r="S3193" s="31"/>
      <c r="T3193" s="31"/>
      <c r="U3193" s="31"/>
      <c r="V3193" s="31"/>
    </row>
    <row r="3194" spans="6:22" x14ac:dyDescent="0.25">
      <c r="F3194" s="31"/>
      <c r="G3194" s="31"/>
      <c r="H3194" s="31"/>
      <c r="I3194" s="31"/>
      <c r="J3194" s="31"/>
      <c r="K3194" s="31"/>
      <c r="L3194" s="31"/>
      <c r="M3194" s="31"/>
      <c r="N3194" s="31"/>
      <c r="O3194" s="31"/>
      <c r="P3194" s="31"/>
      <c r="Q3194" s="31"/>
      <c r="R3194" s="31"/>
      <c r="S3194" s="31"/>
      <c r="T3194" s="31"/>
      <c r="U3194" s="31"/>
      <c r="V3194" s="31"/>
    </row>
    <row r="3195" spans="6:22" x14ac:dyDescent="0.25">
      <c r="F3195" s="31"/>
      <c r="G3195" s="31"/>
      <c r="H3195" s="31"/>
      <c r="I3195" s="31"/>
      <c r="J3195" s="31"/>
      <c r="K3195" s="31"/>
      <c r="L3195" s="31"/>
      <c r="M3195" s="31"/>
      <c r="N3195" s="31"/>
      <c r="O3195" s="31"/>
      <c r="P3195" s="31"/>
      <c r="Q3195" s="31"/>
      <c r="R3195" s="31"/>
      <c r="S3195" s="31"/>
      <c r="T3195" s="31"/>
      <c r="U3195" s="31"/>
      <c r="V3195" s="31"/>
    </row>
    <row r="3196" spans="6:22" x14ac:dyDescent="0.25">
      <c r="F3196" s="31"/>
      <c r="G3196" s="31"/>
      <c r="H3196" s="31"/>
      <c r="I3196" s="31"/>
      <c r="J3196" s="31"/>
      <c r="K3196" s="31"/>
      <c r="L3196" s="31"/>
      <c r="M3196" s="31"/>
      <c r="N3196" s="31"/>
      <c r="O3196" s="31"/>
      <c r="P3196" s="31"/>
      <c r="Q3196" s="31"/>
      <c r="R3196" s="31"/>
      <c r="S3196" s="31"/>
      <c r="T3196" s="31"/>
      <c r="U3196" s="31"/>
      <c r="V3196" s="31"/>
    </row>
    <row r="3197" spans="6:22" x14ac:dyDescent="0.25">
      <c r="F3197" s="31"/>
      <c r="G3197" s="31"/>
      <c r="H3197" s="31"/>
      <c r="I3197" s="31"/>
      <c r="J3197" s="31"/>
      <c r="K3197" s="31"/>
      <c r="L3197" s="31"/>
      <c r="M3197" s="31"/>
      <c r="N3197" s="31"/>
      <c r="O3197" s="31"/>
      <c r="P3197" s="31"/>
      <c r="Q3197" s="31"/>
      <c r="R3197" s="31"/>
      <c r="S3197" s="31"/>
      <c r="T3197" s="31"/>
      <c r="U3197" s="31"/>
      <c r="V3197" s="31"/>
    </row>
    <row r="3198" spans="6:22" x14ac:dyDescent="0.25">
      <c r="F3198" s="31"/>
      <c r="G3198" s="31"/>
      <c r="H3198" s="31"/>
      <c r="I3198" s="31"/>
      <c r="J3198" s="31"/>
      <c r="K3198" s="31"/>
      <c r="L3198" s="31"/>
      <c r="M3198" s="31"/>
      <c r="N3198" s="31"/>
      <c r="O3198" s="31"/>
      <c r="P3198" s="31"/>
      <c r="Q3198" s="31"/>
      <c r="R3198" s="31"/>
      <c r="S3198" s="31"/>
      <c r="T3198" s="31"/>
      <c r="U3198" s="31"/>
      <c r="V3198" s="31"/>
    </row>
    <row r="3199" spans="6:22" x14ac:dyDescent="0.25">
      <c r="F3199" s="31"/>
      <c r="G3199" s="31"/>
      <c r="H3199" s="31"/>
      <c r="I3199" s="31"/>
      <c r="J3199" s="31"/>
      <c r="K3199" s="31"/>
      <c r="L3199" s="31"/>
      <c r="M3199" s="31"/>
      <c r="N3199" s="31"/>
      <c r="O3199" s="31"/>
      <c r="P3199" s="31"/>
      <c r="Q3199" s="31"/>
      <c r="R3199" s="31"/>
      <c r="S3199" s="31"/>
      <c r="T3199" s="31"/>
      <c r="U3199" s="31"/>
      <c r="V3199" s="31"/>
    </row>
    <row r="3200" spans="6:22" x14ac:dyDescent="0.25">
      <c r="F3200" s="31"/>
      <c r="G3200" s="31"/>
      <c r="H3200" s="31"/>
      <c r="I3200" s="31"/>
      <c r="J3200" s="31"/>
      <c r="K3200" s="31"/>
      <c r="L3200" s="31"/>
      <c r="M3200" s="31"/>
      <c r="N3200" s="31"/>
      <c r="O3200" s="31"/>
      <c r="P3200" s="31"/>
      <c r="Q3200" s="31"/>
      <c r="R3200" s="31"/>
      <c r="S3200" s="31"/>
      <c r="T3200" s="31"/>
      <c r="U3200" s="31"/>
      <c r="V3200" s="31"/>
    </row>
    <row r="3201" spans="6:22" x14ac:dyDescent="0.25">
      <c r="F3201" s="31"/>
      <c r="G3201" s="31"/>
      <c r="H3201" s="31"/>
      <c r="I3201" s="31"/>
      <c r="J3201" s="31"/>
      <c r="K3201" s="31"/>
      <c r="L3201" s="31"/>
      <c r="M3201" s="31"/>
      <c r="N3201" s="31"/>
      <c r="O3201" s="31"/>
      <c r="P3201" s="31"/>
      <c r="Q3201" s="31"/>
      <c r="R3201" s="31"/>
      <c r="S3201" s="31"/>
      <c r="T3201" s="31"/>
      <c r="U3201" s="31"/>
      <c r="V3201" s="31"/>
    </row>
    <row r="3202" spans="6:22" x14ac:dyDescent="0.25">
      <c r="F3202" s="31"/>
      <c r="G3202" s="31"/>
      <c r="H3202" s="31"/>
      <c r="I3202" s="31"/>
      <c r="J3202" s="31"/>
      <c r="K3202" s="31"/>
      <c r="L3202" s="31"/>
      <c r="M3202" s="31"/>
      <c r="N3202" s="31"/>
      <c r="O3202" s="31"/>
      <c r="P3202" s="31"/>
      <c r="Q3202" s="31"/>
      <c r="R3202" s="31"/>
      <c r="S3202" s="31"/>
      <c r="T3202" s="31"/>
      <c r="U3202" s="31"/>
      <c r="V3202" s="31"/>
    </row>
    <row r="3203" spans="6:22" x14ac:dyDescent="0.25">
      <c r="F3203" s="31"/>
      <c r="G3203" s="31"/>
      <c r="H3203" s="31"/>
      <c r="I3203" s="31"/>
      <c r="J3203" s="31"/>
      <c r="K3203" s="31"/>
      <c r="L3203" s="31"/>
      <c r="M3203" s="31"/>
      <c r="N3203" s="31"/>
      <c r="O3203" s="31"/>
      <c r="P3203" s="31"/>
      <c r="Q3203" s="31"/>
      <c r="R3203" s="31"/>
      <c r="S3203" s="31"/>
      <c r="T3203" s="31"/>
      <c r="U3203" s="31"/>
      <c r="V3203" s="31"/>
    </row>
    <row r="3204" spans="6:22" x14ac:dyDescent="0.25">
      <c r="F3204" s="31"/>
      <c r="G3204" s="31"/>
      <c r="H3204" s="31"/>
      <c r="I3204" s="31"/>
      <c r="J3204" s="31"/>
      <c r="K3204" s="31"/>
      <c r="L3204" s="31"/>
      <c r="M3204" s="31"/>
      <c r="N3204" s="31"/>
      <c r="O3204" s="31"/>
      <c r="P3204" s="31"/>
      <c r="Q3204" s="31"/>
      <c r="R3204" s="31"/>
      <c r="S3204" s="31"/>
      <c r="T3204" s="31"/>
      <c r="U3204" s="31"/>
      <c r="V3204" s="31"/>
    </row>
    <row r="3205" spans="6:22" x14ac:dyDescent="0.25">
      <c r="F3205" s="31"/>
      <c r="G3205" s="31"/>
      <c r="H3205" s="31"/>
      <c r="I3205" s="31"/>
      <c r="J3205" s="31"/>
      <c r="K3205" s="31"/>
      <c r="L3205" s="31"/>
      <c r="M3205" s="31"/>
      <c r="N3205" s="31"/>
      <c r="O3205" s="31"/>
      <c r="P3205" s="31"/>
      <c r="Q3205" s="31"/>
      <c r="R3205" s="31"/>
      <c r="S3205" s="31"/>
      <c r="T3205" s="31"/>
      <c r="U3205" s="31"/>
      <c r="V3205" s="31"/>
    </row>
    <row r="3206" spans="6:22" x14ac:dyDescent="0.25">
      <c r="F3206" s="31"/>
      <c r="G3206" s="31"/>
      <c r="H3206" s="31"/>
      <c r="I3206" s="31"/>
      <c r="J3206" s="31"/>
      <c r="K3206" s="31"/>
      <c r="L3206" s="31"/>
      <c r="M3206" s="31"/>
      <c r="N3206" s="31"/>
      <c r="O3206" s="31"/>
      <c r="P3206" s="31"/>
      <c r="Q3206" s="31"/>
      <c r="R3206" s="31"/>
      <c r="S3206" s="31"/>
      <c r="T3206" s="31"/>
      <c r="U3206" s="31"/>
      <c r="V3206" s="31"/>
    </row>
    <row r="3207" spans="6:22" x14ac:dyDescent="0.25">
      <c r="F3207" s="31"/>
      <c r="G3207" s="31"/>
      <c r="H3207" s="31"/>
      <c r="I3207" s="31"/>
      <c r="J3207" s="31"/>
      <c r="K3207" s="31"/>
      <c r="L3207" s="31"/>
      <c r="M3207" s="31"/>
      <c r="N3207" s="31"/>
      <c r="O3207" s="31"/>
      <c r="P3207" s="31"/>
      <c r="Q3207" s="31"/>
      <c r="R3207" s="31"/>
      <c r="S3207" s="31"/>
      <c r="T3207" s="31"/>
      <c r="U3207" s="31"/>
      <c r="V3207" s="31"/>
    </row>
    <row r="3208" spans="6:22" x14ac:dyDescent="0.25">
      <c r="F3208" s="31"/>
      <c r="G3208" s="31"/>
      <c r="H3208" s="31"/>
      <c r="I3208" s="31"/>
      <c r="J3208" s="31"/>
      <c r="K3208" s="31"/>
      <c r="L3208" s="31"/>
      <c r="M3208" s="31"/>
      <c r="N3208" s="31"/>
      <c r="O3208" s="31"/>
      <c r="P3208" s="31"/>
      <c r="Q3208" s="31"/>
      <c r="R3208" s="31"/>
      <c r="S3208" s="31"/>
      <c r="T3208" s="31"/>
      <c r="U3208" s="31"/>
      <c r="V3208" s="31"/>
    </row>
    <row r="3209" spans="6:22" x14ac:dyDescent="0.25">
      <c r="F3209" s="31"/>
      <c r="G3209" s="31"/>
      <c r="H3209" s="31"/>
      <c r="I3209" s="31"/>
      <c r="J3209" s="31"/>
      <c r="K3209" s="31"/>
      <c r="L3209" s="31"/>
      <c r="M3209" s="31"/>
      <c r="N3209" s="31"/>
      <c r="O3209" s="31"/>
      <c r="P3209" s="31"/>
      <c r="Q3209" s="31"/>
      <c r="R3209" s="31"/>
      <c r="S3209" s="31"/>
      <c r="T3209" s="31"/>
      <c r="U3209" s="31"/>
      <c r="V3209" s="31"/>
    </row>
    <row r="3210" spans="6:22" x14ac:dyDescent="0.25">
      <c r="F3210" s="31"/>
      <c r="G3210" s="31"/>
      <c r="H3210" s="31"/>
      <c r="I3210" s="31"/>
      <c r="J3210" s="31"/>
      <c r="K3210" s="31"/>
      <c r="L3210" s="31"/>
      <c r="M3210" s="31"/>
      <c r="N3210" s="31"/>
      <c r="O3210" s="31"/>
      <c r="P3210" s="31"/>
      <c r="Q3210" s="31"/>
      <c r="R3210" s="31"/>
      <c r="S3210" s="31"/>
      <c r="T3210" s="31"/>
      <c r="U3210" s="31"/>
      <c r="V3210" s="31"/>
    </row>
    <row r="3211" spans="6:22" x14ac:dyDescent="0.25">
      <c r="F3211" s="31"/>
      <c r="G3211" s="31"/>
      <c r="H3211" s="31"/>
      <c r="I3211" s="31"/>
      <c r="J3211" s="31"/>
      <c r="K3211" s="31"/>
      <c r="L3211" s="31"/>
      <c r="M3211" s="31"/>
      <c r="N3211" s="31"/>
      <c r="O3211" s="31"/>
      <c r="P3211" s="31"/>
      <c r="Q3211" s="31"/>
      <c r="R3211" s="31"/>
      <c r="S3211" s="31"/>
      <c r="T3211" s="31"/>
      <c r="U3211" s="31"/>
      <c r="V3211" s="31"/>
    </row>
    <row r="3212" spans="6:22" x14ac:dyDescent="0.25">
      <c r="F3212" s="31"/>
      <c r="G3212" s="31"/>
      <c r="H3212" s="31"/>
      <c r="I3212" s="31"/>
      <c r="J3212" s="31"/>
      <c r="K3212" s="31"/>
      <c r="L3212" s="31"/>
      <c r="M3212" s="31"/>
      <c r="N3212" s="31"/>
      <c r="O3212" s="31"/>
      <c r="P3212" s="31"/>
      <c r="Q3212" s="31"/>
      <c r="R3212" s="31"/>
      <c r="S3212" s="31"/>
      <c r="T3212" s="31"/>
      <c r="U3212" s="31"/>
      <c r="V3212" s="31"/>
    </row>
    <row r="3213" spans="6:22" x14ac:dyDescent="0.25">
      <c r="F3213" s="31"/>
      <c r="G3213" s="31"/>
      <c r="H3213" s="31"/>
      <c r="I3213" s="31"/>
      <c r="J3213" s="31"/>
      <c r="K3213" s="31"/>
      <c r="L3213" s="31"/>
      <c r="M3213" s="31"/>
      <c r="N3213" s="31"/>
      <c r="O3213" s="31"/>
      <c r="P3213" s="31"/>
      <c r="Q3213" s="31"/>
      <c r="R3213" s="31"/>
      <c r="S3213" s="31"/>
      <c r="T3213" s="31"/>
      <c r="U3213" s="31"/>
      <c r="V3213" s="31"/>
    </row>
    <row r="3214" spans="6:22" x14ac:dyDescent="0.25">
      <c r="F3214" s="31"/>
      <c r="G3214" s="31"/>
      <c r="H3214" s="31"/>
      <c r="I3214" s="31"/>
      <c r="J3214" s="31"/>
      <c r="K3214" s="31"/>
      <c r="L3214" s="31"/>
      <c r="M3214" s="31"/>
      <c r="N3214" s="31"/>
      <c r="O3214" s="31"/>
      <c r="P3214" s="31"/>
      <c r="Q3214" s="31"/>
      <c r="R3214" s="31"/>
      <c r="S3214" s="31"/>
      <c r="T3214" s="31"/>
      <c r="U3214" s="31"/>
      <c r="V3214" s="31"/>
    </row>
    <row r="3215" spans="6:22" x14ac:dyDescent="0.25">
      <c r="F3215" s="31"/>
      <c r="G3215" s="31"/>
      <c r="H3215" s="31"/>
      <c r="I3215" s="31"/>
      <c r="J3215" s="31"/>
      <c r="K3215" s="31"/>
      <c r="L3215" s="31"/>
      <c r="M3215" s="31"/>
      <c r="N3215" s="31"/>
      <c r="O3215" s="31"/>
      <c r="P3215" s="31"/>
      <c r="Q3215" s="31"/>
      <c r="R3215" s="31"/>
      <c r="S3215" s="31"/>
      <c r="T3215" s="31"/>
      <c r="U3215" s="31"/>
      <c r="V3215" s="31"/>
    </row>
    <row r="3216" spans="6:22" x14ac:dyDescent="0.25">
      <c r="F3216" s="31"/>
      <c r="G3216" s="31"/>
      <c r="H3216" s="31"/>
      <c r="I3216" s="31"/>
      <c r="J3216" s="31"/>
      <c r="K3216" s="31"/>
      <c r="L3216" s="31"/>
      <c r="M3216" s="31"/>
      <c r="N3216" s="31"/>
      <c r="O3216" s="31"/>
      <c r="P3216" s="31"/>
      <c r="Q3216" s="31"/>
      <c r="R3216" s="31"/>
      <c r="S3216" s="31"/>
      <c r="T3216" s="31"/>
      <c r="U3216" s="31"/>
      <c r="V3216" s="31"/>
    </row>
    <row r="3217" spans="6:22" x14ac:dyDescent="0.25">
      <c r="F3217" s="31"/>
      <c r="G3217" s="31"/>
      <c r="H3217" s="31"/>
      <c r="I3217" s="31"/>
      <c r="J3217" s="31"/>
      <c r="K3217" s="31"/>
      <c r="L3217" s="31"/>
      <c r="M3217" s="31"/>
      <c r="N3217" s="31"/>
      <c r="O3217" s="31"/>
      <c r="P3217" s="31"/>
      <c r="Q3217" s="31"/>
      <c r="R3217" s="31"/>
      <c r="S3217" s="31"/>
      <c r="T3217" s="31"/>
      <c r="U3217" s="31"/>
      <c r="V3217" s="31"/>
    </row>
    <row r="3218" spans="6:22" x14ac:dyDescent="0.25">
      <c r="F3218" s="31"/>
      <c r="G3218" s="31"/>
      <c r="H3218" s="31"/>
      <c r="I3218" s="31"/>
      <c r="J3218" s="31"/>
      <c r="K3218" s="31"/>
      <c r="L3218" s="31"/>
      <c r="M3218" s="31"/>
      <c r="N3218" s="31"/>
      <c r="O3218" s="31"/>
      <c r="P3218" s="31"/>
      <c r="Q3218" s="31"/>
      <c r="R3218" s="31"/>
      <c r="S3218" s="31"/>
      <c r="T3218" s="31"/>
      <c r="U3218" s="31"/>
      <c r="V3218" s="31"/>
    </row>
    <row r="3219" spans="6:22" x14ac:dyDescent="0.25">
      <c r="F3219" s="31"/>
      <c r="G3219" s="31"/>
      <c r="H3219" s="31"/>
      <c r="I3219" s="31"/>
      <c r="J3219" s="31"/>
      <c r="K3219" s="31"/>
      <c r="L3219" s="31"/>
      <c r="M3219" s="31"/>
      <c r="N3219" s="31"/>
      <c r="O3219" s="31"/>
      <c r="P3219" s="31"/>
      <c r="Q3219" s="31"/>
      <c r="R3219" s="31"/>
      <c r="S3219" s="31"/>
      <c r="T3219" s="31"/>
      <c r="U3219" s="31"/>
      <c r="V3219" s="31"/>
    </row>
    <row r="3220" spans="6:22" x14ac:dyDescent="0.25">
      <c r="F3220" s="31"/>
      <c r="G3220" s="31"/>
      <c r="H3220" s="31"/>
      <c r="I3220" s="31"/>
      <c r="J3220" s="31"/>
      <c r="K3220" s="31"/>
      <c r="L3220" s="31"/>
      <c r="M3220" s="31"/>
      <c r="N3220" s="31"/>
      <c r="O3220" s="31"/>
      <c r="P3220" s="31"/>
      <c r="Q3220" s="31"/>
      <c r="R3220" s="31"/>
      <c r="S3220" s="31"/>
      <c r="T3220" s="31"/>
      <c r="U3220" s="31"/>
      <c r="V3220" s="31"/>
    </row>
    <row r="3221" spans="6:22" x14ac:dyDescent="0.25">
      <c r="F3221" s="31"/>
      <c r="G3221" s="31"/>
      <c r="H3221" s="31"/>
      <c r="I3221" s="31"/>
      <c r="J3221" s="31"/>
      <c r="K3221" s="31"/>
      <c r="L3221" s="31"/>
      <c r="M3221" s="31"/>
      <c r="N3221" s="31"/>
      <c r="O3221" s="31"/>
      <c r="P3221" s="31"/>
      <c r="Q3221" s="31"/>
      <c r="R3221" s="31"/>
      <c r="S3221" s="31"/>
      <c r="T3221" s="31"/>
      <c r="U3221" s="31"/>
      <c r="V3221" s="31"/>
    </row>
    <row r="3222" spans="6:22" x14ac:dyDescent="0.25">
      <c r="F3222" s="31"/>
      <c r="G3222" s="31"/>
      <c r="H3222" s="31"/>
      <c r="I3222" s="31"/>
      <c r="J3222" s="31"/>
      <c r="K3222" s="31"/>
      <c r="L3222" s="31"/>
      <c r="M3222" s="31"/>
      <c r="N3222" s="31"/>
      <c r="O3222" s="31"/>
      <c r="P3222" s="31"/>
      <c r="Q3222" s="31"/>
      <c r="R3222" s="31"/>
      <c r="S3222" s="31"/>
      <c r="T3222" s="31"/>
      <c r="U3222" s="31"/>
      <c r="V3222" s="31"/>
    </row>
    <row r="3223" spans="6:22" x14ac:dyDescent="0.25">
      <c r="F3223" s="31"/>
      <c r="G3223" s="31"/>
      <c r="H3223" s="31"/>
      <c r="I3223" s="31"/>
      <c r="J3223" s="31"/>
      <c r="K3223" s="31"/>
      <c r="L3223" s="31"/>
      <c r="M3223" s="31"/>
      <c r="N3223" s="31"/>
      <c r="O3223" s="31"/>
      <c r="P3223" s="31"/>
      <c r="Q3223" s="31"/>
      <c r="R3223" s="31"/>
      <c r="S3223" s="31"/>
      <c r="T3223" s="31"/>
      <c r="U3223" s="31"/>
      <c r="V3223" s="31"/>
    </row>
    <row r="3224" spans="6:22" x14ac:dyDescent="0.25">
      <c r="F3224" s="31"/>
      <c r="G3224" s="31"/>
      <c r="H3224" s="31"/>
      <c r="I3224" s="31"/>
      <c r="J3224" s="31"/>
      <c r="K3224" s="31"/>
      <c r="L3224" s="31"/>
      <c r="M3224" s="31"/>
      <c r="N3224" s="31"/>
      <c r="O3224" s="31"/>
      <c r="P3224" s="31"/>
      <c r="Q3224" s="31"/>
      <c r="R3224" s="31"/>
      <c r="S3224" s="31"/>
      <c r="T3224" s="31"/>
      <c r="U3224" s="31"/>
      <c r="V3224" s="31"/>
    </row>
    <row r="3225" spans="6:22" x14ac:dyDescent="0.25">
      <c r="F3225" s="31"/>
      <c r="G3225" s="31"/>
      <c r="H3225" s="31"/>
      <c r="I3225" s="31"/>
      <c r="J3225" s="31"/>
      <c r="K3225" s="31"/>
      <c r="L3225" s="31"/>
      <c r="M3225" s="31"/>
      <c r="N3225" s="31"/>
      <c r="O3225" s="31"/>
      <c r="P3225" s="31"/>
      <c r="Q3225" s="31"/>
      <c r="R3225" s="31"/>
      <c r="S3225" s="31"/>
      <c r="T3225" s="31"/>
      <c r="U3225" s="31"/>
      <c r="V3225" s="31"/>
    </row>
    <row r="3226" spans="6:22" x14ac:dyDescent="0.25">
      <c r="F3226" s="31"/>
      <c r="G3226" s="31"/>
      <c r="H3226" s="31"/>
      <c r="I3226" s="31"/>
      <c r="J3226" s="31"/>
      <c r="K3226" s="31"/>
      <c r="L3226" s="31"/>
      <c r="M3226" s="31"/>
      <c r="N3226" s="31"/>
      <c r="O3226" s="31"/>
      <c r="P3226" s="31"/>
      <c r="Q3226" s="31"/>
      <c r="R3226" s="31"/>
      <c r="S3226" s="31"/>
      <c r="T3226" s="31"/>
      <c r="U3226" s="31"/>
      <c r="V3226" s="31"/>
    </row>
    <row r="3227" spans="6:22" x14ac:dyDescent="0.25">
      <c r="F3227" s="31"/>
      <c r="G3227" s="31"/>
      <c r="H3227" s="31"/>
      <c r="I3227" s="31"/>
      <c r="J3227" s="31"/>
      <c r="K3227" s="31"/>
      <c r="L3227" s="31"/>
      <c r="M3227" s="31"/>
      <c r="N3227" s="31"/>
      <c r="O3227" s="31"/>
      <c r="P3227" s="31"/>
      <c r="Q3227" s="31"/>
      <c r="R3227" s="31"/>
      <c r="S3227" s="31"/>
      <c r="T3227" s="31"/>
      <c r="U3227" s="31"/>
      <c r="V3227" s="31"/>
    </row>
    <row r="3228" spans="6:22" x14ac:dyDescent="0.25">
      <c r="F3228" s="31"/>
      <c r="G3228" s="31"/>
      <c r="H3228" s="31"/>
      <c r="I3228" s="31"/>
      <c r="J3228" s="31"/>
      <c r="K3228" s="31"/>
      <c r="L3228" s="31"/>
      <c r="M3228" s="31"/>
      <c r="N3228" s="31"/>
      <c r="O3228" s="31"/>
      <c r="P3228" s="31"/>
      <c r="Q3228" s="31"/>
      <c r="R3228" s="31"/>
      <c r="S3228" s="31"/>
      <c r="T3228" s="31"/>
      <c r="U3228" s="31"/>
      <c r="V3228" s="31"/>
    </row>
    <row r="3229" spans="6:22" x14ac:dyDescent="0.25">
      <c r="F3229" s="31"/>
      <c r="G3229" s="31"/>
      <c r="H3229" s="31"/>
      <c r="I3229" s="31"/>
      <c r="J3229" s="31"/>
      <c r="K3229" s="31"/>
      <c r="L3229" s="31"/>
      <c r="M3229" s="31"/>
      <c r="N3229" s="31"/>
      <c r="O3229" s="31"/>
      <c r="P3229" s="31"/>
      <c r="Q3229" s="31"/>
      <c r="R3229" s="31"/>
      <c r="S3229" s="31"/>
      <c r="T3229" s="31"/>
      <c r="U3229" s="31"/>
      <c r="V3229" s="31"/>
    </row>
    <row r="3230" spans="6:22" x14ac:dyDescent="0.25">
      <c r="F3230" s="31"/>
      <c r="G3230" s="31"/>
      <c r="H3230" s="31"/>
      <c r="I3230" s="31"/>
      <c r="J3230" s="31"/>
      <c r="K3230" s="31"/>
      <c r="L3230" s="31"/>
      <c r="M3230" s="31"/>
      <c r="N3230" s="31"/>
      <c r="O3230" s="31"/>
      <c r="P3230" s="31"/>
      <c r="Q3230" s="31"/>
      <c r="R3230" s="31"/>
      <c r="S3230" s="31"/>
      <c r="T3230" s="31"/>
      <c r="U3230" s="31"/>
      <c r="V3230" s="31"/>
    </row>
    <row r="3231" spans="6:22" x14ac:dyDescent="0.25">
      <c r="F3231" s="31"/>
      <c r="G3231" s="31"/>
      <c r="H3231" s="31"/>
      <c r="I3231" s="31"/>
      <c r="J3231" s="31"/>
      <c r="K3231" s="31"/>
      <c r="L3231" s="31"/>
      <c r="M3231" s="31"/>
      <c r="N3231" s="31"/>
      <c r="O3231" s="31"/>
      <c r="P3231" s="31"/>
      <c r="Q3231" s="31"/>
      <c r="R3231" s="31"/>
      <c r="S3231" s="31"/>
      <c r="T3231" s="31"/>
      <c r="U3231" s="31"/>
      <c r="V3231" s="31"/>
    </row>
    <row r="3232" spans="6:22" x14ac:dyDescent="0.25">
      <c r="F3232" s="31"/>
      <c r="G3232" s="31"/>
      <c r="H3232" s="31"/>
      <c r="I3232" s="31"/>
      <c r="J3232" s="31"/>
      <c r="K3232" s="31"/>
      <c r="L3232" s="31"/>
      <c r="M3232" s="31"/>
      <c r="N3232" s="31"/>
      <c r="O3232" s="31"/>
      <c r="P3232" s="31"/>
      <c r="Q3232" s="31"/>
      <c r="R3232" s="31"/>
      <c r="S3232" s="31"/>
      <c r="T3232" s="31"/>
      <c r="U3232" s="31"/>
      <c r="V3232" s="31"/>
    </row>
    <row r="3233" spans="6:22" x14ac:dyDescent="0.25">
      <c r="F3233" s="31"/>
      <c r="G3233" s="31"/>
      <c r="H3233" s="31"/>
      <c r="I3233" s="31"/>
      <c r="J3233" s="31"/>
      <c r="K3233" s="31"/>
      <c r="L3233" s="31"/>
      <c r="M3233" s="31"/>
      <c r="N3233" s="31"/>
      <c r="O3233" s="31"/>
      <c r="P3233" s="31"/>
      <c r="Q3233" s="31"/>
      <c r="R3233" s="31"/>
      <c r="S3233" s="31"/>
      <c r="T3233" s="31"/>
      <c r="U3233" s="31"/>
      <c r="V3233" s="31"/>
    </row>
    <row r="3234" spans="6:22" x14ac:dyDescent="0.25">
      <c r="F3234" s="31"/>
      <c r="G3234" s="31"/>
      <c r="H3234" s="31"/>
      <c r="I3234" s="31"/>
      <c r="J3234" s="31"/>
      <c r="K3234" s="31"/>
      <c r="L3234" s="31"/>
      <c r="M3234" s="31"/>
      <c r="N3234" s="31"/>
      <c r="O3234" s="31"/>
      <c r="P3234" s="31"/>
      <c r="Q3234" s="31"/>
      <c r="R3234" s="31"/>
      <c r="S3234" s="31"/>
      <c r="T3234" s="31"/>
      <c r="U3234" s="31"/>
      <c r="V3234" s="31"/>
    </row>
    <row r="3235" spans="6:22" x14ac:dyDescent="0.25">
      <c r="F3235" s="31"/>
      <c r="G3235" s="31"/>
      <c r="H3235" s="31"/>
      <c r="I3235" s="31"/>
      <c r="J3235" s="31"/>
      <c r="K3235" s="31"/>
      <c r="L3235" s="31"/>
      <c r="M3235" s="31"/>
      <c r="N3235" s="31"/>
      <c r="O3235" s="31"/>
      <c r="P3235" s="31"/>
      <c r="Q3235" s="31"/>
      <c r="R3235" s="31"/>
      <c r="S3235" s="31"/>
      <c r="T3235" s="31"/>
      <c r="U3235" s="31"/>
      <c r="V3235" s="31"/>
    </row>
    <row r="3236" spans="6:22" x14ac:dyDescent="0.25">
      <c r="F3236" s="31"/>
      <c r="G3236" s="31"/>
      <c r="H3236" s="31"/>
      <c r="I3236" s="31"/>
      <c r="J3236" s="31"/>
      <c r="K3236" s="31"/>
      <c r="L3236" s="31"/>
      <c r="M3236" s="31"/>
      <c r="N3236" s="31"/>
      <c r="O3236" s="31"/>
      <c r="P3236" s="31"/>
      <c r="Q3236" s="31"/>
      <c r="R3236" s="31"/>
      <c r="S3236" s="31"/>
      <c r="T3236" s="31"/>
      <c r="U3236" s="31"/>
      <c r="V3236" s="31"/>
    </row>
    <row r="3237" spans="6:22" x14ac:dyDescent="0.25">
      <c r="F3237" s="31"/>
      <c r="G3237" s="31"/>
      <c r="H3237" s="31"/>
      <c r="I3237" s="31"/>
      <c r="J3237" s="31"/>
      <c r="K3237" s="31"/>
      <c r="L3237" s="31"/>
      <c r="M3237" s="31"/>
      <c r="N3237" s="31"/>
      <c r="O3237" s="31"/>
      <c r="P3237" s="31"/>
      <c r="Q3237" s="31"/>
      <c r="R3237" s="31"/>
      <c r="S3237" s="31"/>
      <c r="T3237" s="31"/>
      <c r="U3237" s="31"/>
      <c r="V3237" s="31"/>
    </row>
    <row r="3238" spans="6:22" x14ac:dyDescent="0.25">
      <c r="F3238" s="31"/>
      <c r="G3238" s="31"/>
      <c r="H3238" s="31"/>
      <c r="I3238" s="31"/>
      <c r="J3238" s="31"/>
      <c r="K3238" s="31"/>
      <c r="L3238" s="31"/>
      <c r="M3238" s="31"/>
      <c r="N3238" s="31"/>
      <c r="O3238" s="31"/>
      <c r="P3238" s="31"/>
      <c r="Q3238" s="31"/>
      <c r="R3238" s="31"/>
      <c r="S3238" s="31"/>
      <c r="T3238" s="31"/>
      <c r="U3238" s="31"/>
      <c r="V3238" s="31"/>
    </row>
    <row r="3239" spans="6:22" x14ac:dyDescent="0.25">
      <c r="F3239" s="31"/>
      <c r="G3239" s="31"/>
      <c r="H3239" s="31"/>
      <c r="I3239" s="31"/>
      <c r="J3239" s="31"/>
      <c r="K3239" s="31"/>
      <c r="L3239" s="31"/>
      <c r="M3239" s="31"/>
      <c r="N3239" s="31"/>
      <c r="O3239" s="31"/>
      <c r="P3239" s="31"/>
      <c r="Q3239" s="31"/>
      <c r="R3239" s="31"/>
      <c r="S3239" s="31"/>
      <c r="T3239" s="31"/>
      <c r="U3239" s="31"/>
      <c r="V3239" s="31"/>
    </row>
    <row r="3240" spans="6:22" x14ac:dyDescent="0.25">
      <c r="F3240" s="31"/>
      <c r="G3240" s="31"/>
      <c r="H3240" s="31"/>
      <c r="I3240" s="31"/>
      <c r="J3240" s="31"/>
      <c r="K3240" s="31"/>
      <c r="L3240" s="31"/>
      <c r="M3240" s="31"/>
      <c r="N3240" s="31"/>
      <c r="O3240" s="31"/>
      <c r="P3240" s="31"/>
      <c r="Q3240" s="31"/>
      <c r="R3240" s="31"/>
      <c r="S3240" s="31"/>
      <c r="T3240" s="31"/>
      <c r="U3240" s="31"/>
      <c r="V3240" s="31"/>
    </row>
    <row r="3241" spans="6:22" x14ac:dyDescent="0.25">
      <c r="F3241" s="31"/>
      <c r="G3241" s="31"/>
      <c r="H3241" s="31"/>
      <c r="I3241" s="31"/>
      <c r="J3241" s="31"/>
      <c r="K3241" s="31"/>
      <c r="L3241" s="31"/>
      <c r="M3241" s="31"/>
      <c r="N3241" s="31"/>
      <c r="O3241" s="31"/>
      <c r="P3241" s="31"/>
      <c r="Q3241" s="31"/>
      <c r="R3241" s="31"/>
      <c r="S3241" s="31"/>
      <c r="T3241" s="31"/>
      <c r="U3241" s="31"/>
      <c r="V3241" s="31"/>
    </row>
    <row r="3242" spans="6:22" x14ac:dyDescent="0.25">
      <c r="F3242" s="31"/>
      <c r="G3242" s="31"/>
      <c r="H3242" s="31"/>
      <c r="I3242" s="31"/>
      <c r="J3242" s="31"/>
      <c r="K3242" s="31"/>
      <c r="L3242" s="31"/>
      <c r="M3242" s="31"/>
      <c r="N3242" s="31"/>
      <c r="O3242" s="31"/>
      <c r="P3242" s="31"/>
      <c r="Q3242" s="31"/>
      <c r="R3242" s="31"/>
      <c r="S3242" s="31"/>
      <c r="T3242" s="31"/>
      <c r="U3242" s="31"/>
      <c r="V3242" s="31"/>
    </row>
    <row r="3243" spans="6:22" x14ac:dyDescent="0.25">
      <c r="F3243" s="31"/>
      <c r="G3243" s="31"/>
      <c r="H3243" s="31"/>
      <c r="I3243" s="31"/>
      <c r="J3243" s="31"/>
      <c r="K3243" s="31"/>
      <c r="L3243" s="31"/>
      <c r="M3243" s="31"/>
      <c r="N3243" s="31"/>
      <c r="O3243" s="31"/>
      <c r="P3243" s="31"/>
      <c r="Q3243" s="31"/>
      <c r="R3243" s="31"/>
      <c r="S3243" s="31"/>
      <c r="T3243" s="31"/>
      <c r="U3243" s="31"/>
      <c r="V3243" s="31"/>
    </row>
    <row r="3244" spans="6:22" x14ac:dyDescent="0.25">
      <c r="F3244" s="31"/>
      <c r="G3244" s="31"/>
      <c r="H3244" s="31"/>
      <c r="I3244" s="31"/>
      <c r="J3244" s="31"/>
      <c r="K3244" s="31"/>
      <c r="L3244" s="31"/>
      <c r="M3244" s="31"/>
      <c r="N3244" s="31"/>
      <c r="O3244" s="31"/>
      <c r="P3244" s="31"/>
      <c r="Q3244" s="31"/>
      <c r="R3244" s="31"/>
      <c r="S3244" s="31"/>
      <c r="T3244" s="31"/>
      <c r="U3244" s="31"/>
      <c r="V3244" s="31"/>
    </row>
    <row r="3245" spans="6:22" x14ac:dyDescent="0.25">
      <c r="F3245" s="31"/>
      <c r="G3245" s="31"/>
      <c r="H3245" s="31"/>
      <c r="I3245" s="31"/>
      <c r="J3245" s="31"/>
      <c r="K3245" s="31"/>
      <c r="L3245" s="31"/>
      <c r="M3245" s="31"/>
      <c r="N3245" s="31"/>
      <c r="O3245" s="31"/>
      <c r="P3245" s="31"/>
      <c r="Q3245" s="31"/>
      <c r="R3245" s="31"/>
      <c r="S3245" s="31"/>
      <c r="T3245" s="31"/>
      <c r="U3245" s="31"/>
      <c r="V3245" s="31"/>
    </row>
    <row r="3246" spans="6:22" x14ac:dyDescent="0.25">
      <c r="F3246" s="31"/>
      <c r="G3246" s="31"/>
      <c r="H3246" s="31"/>
      <c r="I3246" s="31"/>
      <c r="J3246" s="31"/>
      <c r="K3246" s="31"/>
      <c r="L3246" s="31"/>
      <c r="M3246" s="31"/>
      <c r="N3246" s="31"/>
      <c r="O3246" s="31"/>
      <c r="P3246" s="31"/>
      <c r="Q3246" s="31"/>
      <c r="R3246" s="31"/>
      <c r="S3246" s="31"/>
      <c r="T3246" s="31"/>
      <c r="U3246" s="31"/>
      <c r="V3246" s="31"/>
    </row>
    <row r="3247" spans="6:22" x14ac:dyDescent="0.25">
      <c r="F3247" s="31"/>
      <c r="G3247" s="31"/>
      <c r="H3247" s="31"/>
      <c r="I3247" s="31"/>
      <c r="J3247" s="31"/>
      <c r="K3247" s="31"/>
      <c r="L3247" s="31"/>
      <c r="M3247" s="31"/>
      <c r="N3247" s="31"/>
      <c r="O3247" s="31"/>
      <c r="P3247" s="31"/>
      <c r="Q3247" s="31"/>
      <c r="R3247" s="31"/>
      <c r="S3247" s="31"/>
      <c r="T3247" s="31"/>
      <c r="U3247" s="31"/>
      <c r="V3247" s="31"/>
    </row>
    <row r="3248" spans="6:22" x14ac:dyDescent="0.25">
      <c r="F3248" s="31"/>
      <c r="G3248" s="31"/>
      <c r="H3248" s="31"/>
      <c r="I3248" s="31"/>
      <c r="J3248" s="31"/>
      <c r="K3248" s="31"/>
      <c r="L3248" s="31"/>
      <c r="M3248" s="31"/>
      <c r="N3248" s="31"/>
      <c r="O3248" s="31"/>
      <c r="P3248" s="31"/>
      <c r="Q3248" s="31"/>
      <c r="R3248" s="31"/>
      <c r="S3248" s="31"/>
      <c r="T3248" s="31"/>
      <c r="U3248" s="31"/>
      <c r="V3248" s="31"/>
    </row>
    <row r="3249" spans="6:22" x14ac:dyDescent="0.25">
      <c r="F3249" s="31"/>
      <c r="G3249" s="31"/>
      <c r="H3249" s="31"/>
      <c r="I3249" s="31"/>
      <c r="J3249" s="31"/>
      <c r="K3249" s="31"/>
      <c r="L3249" s="31"/>
      <c r="M3249" s="31"/>
      <c r="N3249" s="31"/>
      <c r="O3249" s="31"/>
      <c r="P3249" s="31"/>
      <c r="Q3249" s="31"/>
      <c r="R3249" s="31"/>
      <c r="S3249" s="31"/>
      <c r="T3249" s="31"/>
      <c r="U3249" s="31"/>
      <c r="V3249" s="31"/>
    </row>
    <row r="3250" spans="6:22" x14ac:dyDescent="0.25">
      <c r="F3250" s="31"/>
      <c r="G3250" s="31"/>
      <c r="H3250" s="31"/>
      <c r="I3250" s="31"/>
      <c r="J3250" s="31"/>
      <c r="K3250" s="31"/>
      <c r="L3250" s="31"/>
      <c r="M3250" s="31"/>
      <c r="N3250" s="31"/>
      <c r="O3250" s="31"/>
      <c r="P3250" s="31"/>
      <c r="Q3250" s="31"/>
      <c r="R3250" s="31"/>
      <c r="S3250" s="31"/>
      <c r="T3250" s="31"/>
      <c r="U3250" s="31"/>
      <c r="V3250" s="31"/>
    </row>
    <row r="3251" spans="6:22" x14ac:dyDescent="0.25">
      <c r="F3251" s="31"/>
      <c r="G3251" s="31"/>
      <c r="H3251" s="31"/>
      <c r="I3251" s="31"/>
      <c r="J3251" s="31"/>
      <c r="K3251" s="31"/>
      <c r="L3251" s="31"/>
      <c r="M3251" s="31"/>
      <c r="N3251" s="31"/>
      <c r="O3251" s="31"/>
      <c r="P3251" s="31"/>
      <c r="Q3251" s="31"/>
      <c r="R3251" s="31"/>
      <c r="S3251" s="31"/>
      <c r="T3251" s="31"/>
      <c r="U3251" s="31"/>
      <c r="V3251" s="31"/>
    </row>
    <row r="3252" spans="6:22" x14ac:dyDescent="0.25">
      <c r="F3252" s="31"/>
      <c r="G3252" s="31"/>
      <c r="H3252" s="31"/>
      <c r="I3252" s="31"/>
      <c r="J3252" s="31"/>
      <c r="K3252" s="31"/>
      <c r="L3252" s="31"/>
      <c r="M3252" s="31"/>
      <c r="N3252" s="31"/>
      <c r="O3252" s="31"/>
      <c r="P3252" s="31"/>
      <c r="Q3252" s="31"/>
      <c r="R3252" s="31"/>
      <c r="S3252" s="31"/>
      <c r="T3252" s="31"/>
      <c r="U3252" s="31"/>
      <c r="V3252" s="31"/>
    </row>
    <row r="3253" spans="6:22" x14ac:dyDescent="0.25">
      <c r="F3253" s="31"/>
      <c r="G3253" s="31"/>
      <c r="H3253" s="31"/>
      <c r="I3253" s="31"/>
      <c r="J3253" s="31"/>
      <c r="K3253" s="31"/>
      <c r="L3253" s="31"/>
      <c r="M3253" s="31"/>
      <c r="N3253" s="31"/>
      <c r="O3253" s="31"/>
      <c r="P3253" s="31"/>
      <c r="Q3253" s="31"/>
      <c r="R3253" s="31"/>
      <c r="S3253" s="31"/>
      <c r="T3253" s="31"/>
      <c r="U3253" s="31"/>
      <c r="V3253" s="31"/>
    </row>
    <row r="3254" spans="6:22" x14ac:dyDescent="0.25">
      <c r="F3254" s="31"/>
      <c r="G3254" s="31"/>
      <c r="H3254" s="31"/>
      <c r="I3254" s="31"/>
      <c r="J3254" s="31"/>
      <c r="K3254" s="31"/>
      <c r="L3254" s="31"/>
      <c r="M3254" s="31"/>
      <c r="N3254" s="31"/>
      <c r="O3254" s="31"/>
      <c r="P3254" s="31"/>
      <c r="Q3254" s="31"/>
      <c r="R3254" s="31"/>
      <c r="S3254" s="31"/>
      <c r="T3254" s="31"/>
      <c r="U3254" s="31"/>
      <c r="V3254" s="31"/>
    </row>
    <row r="3255" spans="6:22" x14ac:dyDescent="0.25">
      <c r="F3255" s="31"/>
      <c r="G3255" s="31"/>
      <c r="H3255" s="31"/>
      <c r="I3255" s="31"/>
      <c r="J3255" s="31"/>
      <c r="K3255" s="31"/>
      <c r="L3255" s="31"/>
      <c r="M3255" s="31"/>
      <c r="N3255" s="31"/>
      <c r="O3255" s="31"/>
      <c r="P3255" s="31"/>
      <c r="Q3255" s="31"/>
      <c r="R3255" s="31"/>
      <c r="S3255" s="31"/>
      <c r="T3255" s="31"/>
      <c r="U3255" s="31"/>
      <c r="V3255" s="31"/>
    </row>
    <row r="3256" spans="6:22" x14ac:dyDescent="0.25">
      <c r="F3256" s="31"/>
      <c r="G3256" s="31"/>
      <c r="H3256" s="31"/>
      <c r="I3256" s="31"/>
      <c r="J3256" s="31"/>
      <c r="K3256" s="31"/>
      <c r="L3256" s="31"/>
      <c r="M3256" s="31"/>
      <c r="N3256" s="31"/>
      <c r="O3256" s="31"/>
      <c r="P3256" s="31"/>
      <c r="Q3256" s="31"/>
      <c r="R3256" s="31"/>
      <c r="S3256" s="31"/>
      <c r="T3256" s="31"/>
      <c r="U3256" s="31"/>
      <c r="V3256" s="31"/>
    </row>
    <row r="3257" spans="6:22" x14ac:dyDescent="0.25">
      <c r="F3257" s="31"/>
      <c r="G3257" s="31"/>
      <c r="H3257" s="31"/>
      <c r="I3257" s="31"/>
      <c r="J3257" s="31"/>
      <c r="K3257" s="31"/>
      <c r="L3257" s="31"/>
      <c r="M3257" s="31"/>
      <c r="N3257" s="31"/>
      <c r="O3257" s="31"/>
      <c r="P3257" s="31"/>
      <c r="Q3257" s="31"/>
      <c r="R3257" s="31"/>
      <c r="S3257" s="31"/>
      <c r="T3257" s="31"/>
      <c r="U3257" s="31"/>
      <c r="V3257" s="31"/>
    </row>
    <row r="3258" spans="6:22" x14ac:dyDescent="0.25">
      <c r="F3258" s="31"/>
      <c r="G3258" s="31"/>
      <c r="H3258" s="31"/>
      <c r="I3258" s="31"/>
      <c r="J3258" s="31"/>
      <c r="K3258" s="31"/>
      <c r="L3258" s="31"/>
      <c r="M3258" s="31"/>
      <c r="N3258" s="31"/>
      <c r="O3258" s="31"/>
      <c r="P3258" s="31"/>
      <c r="Q3258" s="31"/>
      <c r="R3258" s="31"/>
      <c r="S3258" s="31"/>
      <c r="T3258" s="31"/>
      <c r="U3258" s="31"/>
      <c r="V3258" s="31"/>
    </row>
    <row r="3259" spans="6:22" x14ac:dyDescent="0.25">
      <c r="F3259" s="31"/>
      <c r="G3259" s="31"/>
      <c r="H3259" s="31"/>
      <c r="I3259" s="31"/>
      <c r="J3259" s="31"/>
      <c r="K3259" s="31"/>
      <c r="L3259" s="31"/>
      <c r="M3259" s="31"/>
      <c r="N3259" s="31"/>
      <c r="O3259" s="31"/>
      <c r="P3259" s="31"/>
      <c r="Q3259" s="31"/>
      <c r="R3259" s="31"/>
      <c r="S3259" s="31"/>
      <c r="T3259" s="31"/>
      <c r="U3259" s="31"/>
      <c r="V3259" s="31"/>
    </row>
    <row r="3260" spans="6:22" x14ac:dyDescent="0.25">
      <c r="F3260" s="31"/>
      <c r="G3260" s="31"/>
      <c r="H3260" s="31"/>
      <c r="I3260" s="31"/>
      <c r="J3260" s="31"/>
      <c r="K3260" s="31"/>
      <c r="L3260" s="31"/>
      <c r="M3260" s="31"/>
      <c r="N3260" s="31"/>
      <c r="O3260" s="31"/>
      <c r="P3260" s="31"/>
      <c r="Q3260" s="31"/>
      <c r="R3260" s="31"/>
      <c r="S3260" s="31"/>
      <c r="T3260" s="31"/>
      <c r="U3260" s="31"/>
      <c r="V3260" s="31"/>
    </row>
    <row r="3261" spans="6:22" x14ac:dyDescent="0.25">
      <c r="F3261" s="31"/>
      <c r="G3261" s="31"/>
      <c r="H3261" s="31"/>
      <c r="I3261" s="31"/>
      <c r="J3261" s="31"/>
      <c r="K3261" s="31"/>
      <c r="L3261" s="31"/>
      <c r="M3261" s="31"/>
      <c r="N3261" s="31"/>
      <c r="O3261" s="31"/>
      <c r="P3261" s="31"/>
      <c r="Q3261" s="31"/>
      <c r="R3261" s="31"/>
      <c r="S3261" s="31"/>
      <c r="T3261" s="31"/>
      <c r="U3261" s="31"/>
      <c r="V3261" s="31"/>
    </row>
    <row r="3262" spans="6:22" x14ac:dyDescent="0.25">
      <c r="F3262" s="31"/>
      <c r="G3262" s="31"/>
      <c r="H3262" s="31"/>
      <c r="I3262" s="31"/>
      <c r="J3262" s="31"/>
      <c r="K3262" s="31"/>
      <c r="L3262" s="31"/>
      <c r="M3262" s="31"/>
      <c r="N3262" s="31"/>
      <c r="O3262" s="31"/>
      <c r="P3262" s="31"/>
      <c r="Q3262" s="31"/>
      <c r="R3262" s="31"/>
      <c r="S3262" s="31"/>
      <c r="T3262" s="31"/>
      <c r="U3262" s="31"/>
      <c r="V3262" s="31"/>
    </row>
    <row r="3263" spans="6:22" x14ac:dyDescent="0.25">
      <c r="F3263" s="31"/>
      <c r="G3263" s="31"/>
      <c r="H3263" s="31"/>
      <c r="I3263" s="31"/>
      <c r="J3263" s="31"/>
      <c r="K3263" s="31"/>
      <c r="L3263" s="31"/>
      <c r="M3263" s="31"/>
      <c r="N3263" s="31"/>
      <c r="O3263" s="31"/>
      <c r="P3263" s="31"/>
      <c r="Q3263" s="31"/>
      <c r="R3263" s="31"/>
      <c r="S3263" s="31"/>
      <c r="T3263" s="31"/>
      <c r="U3263" s="31"/>
      <c r="V3263" s="31"/>
    </row>
    <row r="3264" spans="6:22" x14ac:dyDescent="0.25">
      <c r="F3264" s="31"/>
      <c r="G3264" s="31"/>
      <c r="H3264" s="31"/>
      <c r="I3264" s="31"/>
      <c r="J3264" s="31"/>
      <c r="K3264" s="31"/>
      <c r="L3264" s="31"/>
      <c r="M3264" s="31"/>
      <c r="N3264" s="31"/>
      <c r="O3264" s="31"/>
      <c r="P3264" s="31"/>
      <c r="Q3264" s="31"/>
      <c r="R3264" s="31"/>
      <c r="S3264" s="31"/>
      <c r="T3264" s="31"/>
      <c r="U3264" s="31"/>
      <c r="V3264" s="31"/>
    </row>
    <row r="3265" spans="6:22" x14ac:dyDescent="0.25">
      <c r="F3265" s="31"/>
      <c r="G3265" s="31"/>
      <c r="H3265" s="31"/>
      <c r="I3265" s="31"/>
      <c r="J3265" s="31"/>
      <c r="K3265" s="31"/>
      <c r="L3265" s="31"/>
      <c r="M3265" s="31"/>
      <c r="N3265" s="31"/>
      <c r="O3265" s="31"/>
      <c r="P3265" s="31"/>
      <c r="Q3265" s="31"/>
      <c r="R3265" s="31"/>
      <c r="S3265" s="31"/>
      <c r="T3265" s="31"/>
      <c r="U3265" s="31"/>
      <c r="V3265" s="31"/>
    </row>
    <row r="3266" spans="6:22" x14ac:dyDescent="0.25">
      <c r="F3266" s="31"/>
      <c r="G3266" s="31"/>
      <c r="H3266" s="31"/>
      <c r="I3266" s="31"/>
      <c r="J3266" s="31"/>
      <c r="K3266" s="31"/>
      <c r="L3266" s="31"/>
      <c r="M3266" s="31"/>
      <c r="N3266" s="31"/>
      <c r="O3266" s="31"/>
      <c r="P3266" s="31"/>
      <c r="Q3266" s="31"/>
      <c r="R3266" s="31"/>
      <c r="S3266" s="31"/>
      <c r="T3266" s="31"/>
      <c r="U3266" s="31"/>
      <c r="V3266" s="31"/>
    </row>
    <row r="3267" spans="6:22" x14ac:dyDescent="0.25">
      <c r="F3267" s="31"/>
      <c r="G3267" s="31"/>
      <c r="H3267" s="31"/>
      <c r="I3267" s="31"/>
      <c r="J3267" s="31"/>
      <c r="K3267" s="31"/>
      <c r="L3267" s="31"/>
      <c r="M3267" s="31"/>
      <c r="N3267" s="31"/>
      <c r="O3267" s="31"/>
      <c r="P3267" s="31"/>
      <c r="Q3267" s="31"/>
      <c r="R3267" s="31"/>
      <c r="S3267" s="31"/>
      <c r="T3267" s="31"/>
      <c r="U3267" s="31"/>
      <c r="V3267" s="31"/>
    </row>
    <row r="3268" spans="6:22" x14ac:dyDescent="0.25">
      <c r="F3268" s="31"/>
      <c r="G3268" s="31"/>
      <c r="H3268" s="31"/>
      <c r="I3268" s="31"/>
      <c r="J3268" s="31"/>
      <c r="K3268" s="31"/>
      <c r="L3268" s="31"/>
      <c r="M3268" s="31"/>
      <c r="N3268" s="31"/>
      <c r="O3268" s="31"/>
      <c r="P3268" s="31"/>
      <c r="Q3268" s="31"/>
      <c r="R3268" s="31"/>
      <c r="S3268" s="31"/>
      <c r="T3268" s="31"/>
      <c r="U3268" s="31"/>
      <c r="V3268" s="31"/>
    </row>
    <row r="3269" spans="6:22" x14ac:dyDescent="0.25">
      <c r="F3269" s="31"/>
      <c r="G3269" s="31"/>
      <c r="H3269" s="31"/>
      <c r="I3269" s="31"/>
      <c r="J3269" s="31"/>
      <c r="K3269" s="31"/>
      <c r="L3269" s="31"/>
      <c r="M3269" s="31"/>
      <c r="N3269" s="31"/>
      <c r="O3269" s="31"/>
      <c r="P3269" s="31"/>
      <c r="Q3269" s="31"/>
      <c r="R3269" s="31"/>
      <c r="S3269" s="31"/>
      <c r="T3269" s="31"/>
      <c r="U3269" s="31"/>
      <c r="V3269" s="31"/>
    </row>
    <row r="3270" spans="6:22" x14ac:dyDescent="0.25">
      <c r="F3270" s="31"/>
      <c r="G3270" s="31"/>
      <c r="H3270" s="31"/>
      <c r="I3270" s="31"/>
      <c r="J3270" s="31"/>
      <c r="K3270" s="31"/>
      <c r="L3270" s="31"/>
      <c r="M3270" s="31"/>
      <c r="N3270" s="31"/>
      <c r="O3270" s="31"/>
      <c r="P3270" s="31"/>
      <c r="Q3270" s="31"/>
      <c r="R3270" s="31"/>
      <c r="S3270" s="31"/>
      <c r="T3270" s="31"/>
      <c r="U3270" s="31"/>
      <c r="V3270" s="31"/>
    </row>
    <row r="3271" spans="6:22" x14ac:dyDescent="0.25">
      <c r="F3271" s="31"/>
      <c r="G3271" s="31"/>
      <c r="H3271" s="31"/>
      <c r="I3271" s="31"/>
      <c r="J3271" s="31"/>
      <c r="K3271" s="31"/>
      <c r="L3271" s="31"/>
      <c r="M3271" s="31"/>
      <c r="N3271" s="31"/>
      <c r="O3271" s="31"/>
      <c r="P3271" s="31"/>
      <c r="Q3271" s="31"/>
      <c r="R3271" s="31"/>
      <c r="S3271" s="31"/>
      <c r="T3271" s="31"/>
      <c r="U3271" s="31"/>
      <c r="V3271" s="31"/>
    </row>
    <row r="3272" spans="6:22" x14ac:dyDescent="0.25">
      <c r="F3272" s="31"/>
      <c r="G3272" s="31"/>
      <c r="H3272" s="31"/>
      <c r="I3272" s="31"/>
      <c r="J3272" s="31"/>
      <c r="K3272" s="31"/>
      <c r="L3272" s="31"/>
      <c r="M3272" s="31"/>
      <c r="N3272" s="31"/>
      <c r="O3272" s="31"/>
      <c r="P3272" s="31"/>
      <c r="Q3272" s="31"/>
      <c r="R3272" s="31"/>
      <c r="S3272" s="31"/>
      <c r="T3272" s="31"/>
      <c r="U3272" s="31"/>
      <c r="V3272" s="31"/>
    </row>
    <row r="3273" spans="6:22" x14ac:dyDescent="0.25">
      <c r="F3273" s="31"/>
      <c r="G3273" s="31"/>
      <c r="H3273" s="31"/>
      <c r="I3273" s="31"/>
      <c r="J3273" s="31"/>
      <c r="K3273" s="31"/>
      <c r="L3273" s="31"/>
      <c r="M3273" s="31"/>
      <c r="N3273" s="31"/>
      <c r="O3273" s="31"/>
      <c r="P3273" s="31"/>
      <c r="Q3273" s="31"/>
      <c r="R3273" s="31"/>
      <c r="S3273" s="31"/>
      <c r="T3273" s="31"/>
      <c r="U3273" s="31"/>
      <c r="V3273" s="31"/>
    </row>
    <row r="3274" spans="6:22" x14ac:dyDescent="0.25">
      <c r="F3274" s="31"/>
      <c r="G3274" s="31"/>
      <c r="H3274" s="31"/>
      <c r="I3274" s="31"/>
      <c r="J3274" s="31"/>
      <c r="K3274" s="31"/>
      <c r="L3274" s="31"/>
      <c r="M3274" s="31"/>
      <c r="N3274" s="31"/>
      <c r="O3274" s="31"/>
      <c r="P3274" s="31"/>
      <c r="Q3274" s="31"/>
      <c r="R3274" s="31"/>
      <c r="S3274" s="31"/>
      <c r="T3274" s="31"/>
      <c r="U3274" s="31"/>
      <c r="V3274" s="31"/>
    </row>
    <row r="3275" spans="6:22" x14ac:dyDescent="0.25">
      <c r="F3275" s="31"/>
      <c r="G3275" s="31"/>
      <c r="H3275" s="31"/>
      <c r="I3275" s="31"/>
      <c r="J3275" s="31"/>
      <c r="K3275" s="31"/>
      <c r="L3275" s="31"/>
      <c r="M3275" s="31"/>
      <c r="N3275" s="31"/>
      <c r="O3275" s="31"/>
      <c r="P3275" s="31"/>
      <c r="Q3275" s="31"/>
      <c r="R3275" s="31"/>
      <c r="S3275" s="31"/>
      <c r="T3275" s="31"/>
      <c r="U3275" s="31"/>
      <c r="V3275" s="31"/>
    </row>
    <row r="3276" spans="6:22" x14ac:dyDescent="0.25">
      <c r="F3276" s="31"/>
      <c r="G3276" s="31"/>
      <c r="H3276" s="31"/>
      <c r="I3276" s="31"/>
      <c r="J3276" s="31"/>
      <c r="K3276" s="31"/>
      <c r="L3276" s="31"/>
      <c r="M3276" s="31"/>
      <c r="N3276" s="31"/>
      <c r="O3276" s="31"/>
      <c r="P3276" s="31"/>
      <c r="Q3276" s="31"/>
      <c r="R3276" s="31"/>
      <c r="S3276" s="31"/>
      <c r="T3276" s="31"/>
      <c r="U3276" s="31"/>
      <c r="V3276" s="31"/>
    </row>
    <row r="3277" spans="6:22" x14ac:dyDescent="0.25">
      <c r="F3277" s="31"/>
      <c r="G3277" s="31"/>
      <c r="H3277" s="31"/>
      <c r="I3277" s="31"/>
      <c r="J3277" s="31"/>
      <c r="K3277" s="31"/>
      <c r="L3277" s="31"/>
      <c r="M3277" s="31"/>
      <c r="N3277" s="31"/>
      <c r="O3277" s="31"/>
      <c r="P3277" s="31"/>
      <c r="Q3277" s="31"/>
      <c r="R3277" s="31"/>
      <c r="S3277" s="31"/>
      <c r="T3277" s="31"/>
      <c r="U3277" s="31"/>
      <c r="V3277" s="31"/>
    </row>
    <row r="3278" spans="6:22" x14ac:dyDescent="0.25">
      <c r="F3278" s="31"/>
      <c r="G3278" s="31"/>
      <c r="H3278" s="31"/>
      <c r="I3278" s="31"/>
      <c r="J3278" s="31"/>
      <c r="K3278" s="31"/>
      <c r="L3278" s="31"/>
      <c r="M3278" s="31"/>
      <c r="N3278" s="31"/>
      <c r="O3278" s="31"/>
      <c r="P3278" s="31"/>
      <c r="Q3278" s="31"/>
      <c r="R3278" s="31"/>
      <c r="S3278" s="31"/>
      <c r="T3278" s="31"/>
      <c r="U3278" s="31"/>
      <c r="V3278" s="31"/>
    </row>
    <row r="3279" spans="6:22" x14ac:dyDescent="0.25">
      <c r="F3279" s="31"/>
      <c r="G3279" s="31"/>
      <c r="H3279" s="31"/>
      <c r="I3279" s="31"/>
      <c r="J3279" s="31"/>
      <c r="K3279" s="31"/>
      <c r="L3279" s="31"/>
      <c r="M3279" s="31"/>
      <c r="N3279" s="31"/>
      <c r="O3279" s="31"/>
      <c r="P3279" s="31"/>
      <c r="Q3279" s="31"/>
      <c r="R3279" s="31"/>
      <c r="S3279" s="31"/>
      <c r="T3279" s="31"/>
      <c r="U3279" s="31"/>
      <c r="V3279" s="31"/>
    </row>
    <row r="3280" spans="6:22" x14ac:dyDescent="0.25">
      <c r="F3280" s="31"/>
      <c r="G3280" s="31"/>
      <c r="H3280" s="31"/>
      <c r="I3280" s="31"/>
      <c r="J3280" s="31"/>
      <c r="K3280" s="31"/>
      <c r="L3280" s="31"/>
      <c r="M3280" s="31"/>
      <c r="N3280" s="31"/>
      <c r="O3280" s="31"/>
      <c r="P3280" s="31"/>
      <c r="Q3280" s="31"/>
      <c r="R3280" s="31"/>
      <c r="S3280" s="31"/>
      <c r="T3280" s="31"/>
      <c r="U3280" s="31"/>
      <c r="V3280" s="31"/>
    </row>
    <row r="3281" spans="6:22" x14ac:dyDescent="0.25">
      <c r="F3281" s="31"/>
      <c r="G3281" s="31"/>
      <c r="H3281" s="31"/>
      <c r="I3281" s="31"/>
      <c r="J3281" s="31"/>
      <c r="K3281" s="31"/>
      <c r="L3281" s="31"/>
      <c r="M3281" s="31"/>
      <c r="N3281" s="31"/>
      <c r="O3281" s="31"/>
      <c r="P3281" s="31"/>
      <c r="Q3281" s="31"/>
      <c r="R3281" s="31"/>
      <c r="S3281" s="31"/>
      <c r="T3281" s="31"/>
      <c r="U3281" s="31"/>
      <c r="V3281" s="31"/>
    </row>
    <row r="3282" spans="6:22" x14ac:dyDescent="0.25">
      <c r="F3282" s="31"/>
      <c r="G3282" s="31"/>
      <c r="H3282" s="31"/>
      <c r="I3282" s="31"/>
      <c r="J3282" s="31"/>
      <c r="K3282" s="31"/>
      <c r="L3282" s="31"/>
      <c r="M3282" s="31"/>
      <c r="N3282" s="31"/>
      <c r="O3282" s="31"/>
      <c r="P3282" s="31"/>
      <c r="Q3282" s="31"/>
      <c r="R3282" s="31"/>
      <c r="S3282" s="31"/>
      <c r="T3282" s="31"/>
      <c r="U3282" s="31"/>
      <c r="V3282" s="31"/>
    </row>
    <row r="3283" spans="6:22" x14ac:dyDescent="0.25">
      <c r="F3283" s="31"/>
      <c r="G3283" s="31"/>
      <c r="H3283" s="31"/>
      <c r="I3283" s="31"/>
      <c r="J3283" s="31"/>
      <c r="K3283" s="31"/>
      <c r="L3283" s="31"/>
      <c r="M3283" s="31"/>
      <c r="N3283" s="31"/>
      <c r="O3283" s="31"/>
      <c r="P3283" s="31"/>
      <c r="Q3283" s="31"/>
      <c r="R3283" s="31"/>
      <c r="S3283" s="31"/>
      <c r="T3283" s="31"/>
      <c r="U3283" s="31"/>
      <c r="V3283" s="31"/>
    </row>
    <row r="3284" spans="6:22" x14ac:dyDescent="0.25">
      <c r="F3284" s="31"/>
      <c r="G3284" s="31"/>
      <c r="H3284" s="31"/>
      <c r="I3284" s="31"/>
      <c r="J3284" s="31"/>
      <c r="K3284" s="31"/>
      <c r="L3284" s="31"/>
      <c r="M3284" s="31"/>
      <c r="N3284" s="31"/>
      <c r="O3284" s="31"/>
      <c r="P3284" s="31"/>
      <c r="Q3284" s="31"/>
      <c r="R3284" s="31"/>
      <c r="S3284" s="31"/>
      <c r="T3284" s="31"/>
      <c r="U3284" s="31"/>
      <c r="V3284" s="31"/>
    </row>
    <row r="3285" spans="6:22" x14ac:dyDescent="0.25">
      <c r="F3285" s="31"/>
      <c r="G3285" s="31"/>
      <c r="H3285" s="31"/>
      <c r="I3285" s="31"/>
      <c r="J3285" s="31"/>
      <c r="K3285" s="31"/>
      <c r="L3285" s="31"/>
      <c r="M3285" s="31"/>
      <c r="N3285" s="31"/>
      <c r="O3285" s="31"/>
      <c r="P3285" s="31"/>
      <c r="Q3285" s="31"/>
      <c r="R3285" s="31"/>
      <c r="S3285" s="31"/>
      <c r="T3285" s="31"/>
      <c r="U3285" s="31"/>
      <c r="V3285" s="31"/>
    </row>
    <row r="3286" spans="6:22" x14ac:dyDescent="0.25">
      <c r="F3286" s="31"/>
      <c r="G3286" s="31"/>
      <c r="H3286" s="31"/>
      <c r="I3286" s="31"/>
      <c r="J3286" s="31"/>
      <c r="K3286" s="31"/>
      <c r="L3286" s="31"/>
      <c r="M3286" s="31"/>
      <c r="N3286" s="31"/>
      <c r="O3286" s="31"/>
      <c r="P3286" s="31"/>
      <c r="Q3286" s="31"/>
      <c r="R3286" s="31"/>
      <c r="S3286" s="31"/>
      <c r="T3286" s="31"/>
      <c r="U3286" s="31"/>
      <c r="V3286" s="31"/>
    </row>
    <row r="3287" spans="6:22" x14ac:dyDescent="0.25">
      <c r="F3287" s="31"/>
      <c r="G3287" s="31"/>
      <c r="H3287" s="31"/>
      <c r="I3287" s="31"/>
      <c r="J3287" s="31"/>
      <c r="K3287" s="31"/>
      <c r="L3287" s="31"/>
      <c r="M3287" s="31"/>
      <c r="N3287" s="31"/>
      <c r="O3287" s="31"/>
      <c r="P3287" s="31"/>
      <c r="Q3287" s="31"/>
      <c r="R3287" s="31"/>
      <c r="S3287" s="31"/>
      <c r="T3287" s="31"/>
      <c r="U3287" s="31"/>
      <c r="V3287" s="31"/>
    </row>
    <row r="3288" spans="6:22" x14ac:dyDescent="0.25">
      <c r="F3288" s="31"/>
      <c r="G3288" s="31"/>
      <c r="H3288" s="31"/>
      <c r="I3288" s="31"/>
      <c r="J3288" s="31"/>
      <c r="K3288" s="31"/>
      <c r="L3288" s="31"/>
      <c r="M3288" s="31"/>
      <c r="N3288" s="31"/>
      <c r="O3288" s="31"/>
      <c r="P3288" s="31"/>
      <c r="Q3288" s="31"/>
      <c r="R3288" s="31"/>
      <c r="S3288" s="31"/>
      <c r="T3288" s="31"/>
      <c r="U3288" s="31"/>
      <c r="V3288" s="31"/>
    </row>
    <row r="3289" spans="6:22" x14ac:dyDescent="0.25">
      <c r="F3289" s="31"/>
      <c r="G3289" s="31"/>
      <c r="H3289" s="31"/>
      <c r="I3289" s="31"/>
      <c r="J3289" s="31"/>
      <c r="K3289" s="31"/>
      <c r="L3289" s="31"/>
      <c r="M3289" s="31"/>
      <c r="N3289" s="31"/>
      <c r="O3289" s="31"/>
      <c r="P3289" s="31"/>
      <c r="Q3289" s="31"/>
      <c r="R3289" s="31"/>
      <c r="S3289" s="31"/>
      <c r="T3289" s="31"/>
      <c r="U3289" s="31"/>
      <c r="V3289" s="31"/>
    </row>
    <row r="3290" spans="6:22" x14ac:dyDescent="0.25">
      <c r="F3290" s="31"/>
      <c r="G3290" s="31"/>
      <c r="H3290" s="31"/>
      <c r="I3290" s="31"/>
      <c r="J3290" s="31"/>
      <c r="K3290" s="31"/>
      <c r="L3290" s="31"/>
      <c r="M3290" s="31"/>
      <c r="N3290" s="31"/>
      <c r="O3290" s="31"/>
      <c r="P3290" s="31"/>
      <c r="Q3290" s="31"/>
      <c r="R3290" s="31"/>
      <c r="S3290" s="31"/>
      <c r="T3290" s="31"/>
      <c r="U3290" s="31"/>
      <c r="V3290" s="31"/>
    </row>
    <row r="3291" spans="6:22" x14ac:dyDescent="0.25">
      <c r="F3291" s="31"/>
      <c r="G3291" s="31"/>
      <c r="H3291" s="31"/>
      <c r="I3291" s="31"/>
      <c r="J3291" s="31"/>
      <c r="K3291" s="31"/>
      <c r="L3291" s="31"/>
      <c r="M3291" s="31"/>
      <c r="N3291" s="31"/>
      <c r="O3291" s="31"/>
      <c r="P3291" s="31"/>
      <c r="Q3291" s="31"/>
      <c r="R3291" s="31"/>
      <c r="S3291" s="31"/>
      <c r="T3291" s="31"/>
      <c r="U3291" s="31"/>
      <c r="V3291" s="31"/>
    </row>
    <row r="3292" spans="6:22" x14ac:dyDescent="0.25">
      <c r="F3292" s="31"/>
      <c r="G3292" s="31"/>
      <c r="H3292" s="31"/>
      <c r="I3292" s="31"/>
      <c r="J3292" s="31"/>
      <c r="K3292" s="31"/>
      <c r="L3292" s="31"/>
      <c r="M3292" s="31"/>
      <c r="N3292" s="31"/>
      <c r="O3292" s="31"/>
      <c r="P3292" s="31"/>
      <c r="Q3292" s="31"/>
      <c r="R3292" s="31"/>
      <c r="S3292" s="31"/>
      <c r="T3292" s="31"/>
      <c r="U3292" s="31"/>
      <c r="V3292" s="31"/>
    </row>
    <row r="3293" spans="6:22" x14ac:dyDescent="0.25">
      <c r="F3293" s="31"/>
      <c r="G3293" s="31"/>
      <c r="H3293" s="31"/>
      <c r="I3293" s="31"/>
      <c r="J3293" s="31"/>
      <c r="K3293" s="31"/>
      <c r="L3293" s="31"/>
      <c r="M3293" s="31"/>
      <c r="N3293" s="31"/>
      <c r="O3293" s="31"/>
      <c r="P3293" s="31"/>
      <c r="Q3293" s="31"/>
      <c r="R3293" s="31"/>
      <c r="S3293" s="31"/>
      <c r="T3293" s="31"/>
      <c r="U3293" s="31"/>
      <c r="V3293" s="31"/>
    </row>
    <row r="3294" spans="6:22" x14ac:dyDescent="0.25">
      <c r="F3294" s="31"/>
      <c r="G3294" s="31"/>
      <c r="H3294" s="31"/>
      <c r="I3294" s="31"/>
      <c r="J3294" s="31"/>
      <c r="K3294" s="31"/>
      <c r="L3294" s="31"/>
      <c r="M3294" s="31"/>
      <c r="N3294" s="31"/>
      <c r="O3294" s="31"/>
      <c r="P3294" s="31"/>
      <c r="Q3294" s="31"/>
      <c r="R3294" s="31"/>
      <c r="S3294" s="31"/>
      <c r="T3294" s="31"/>
      <c r="U3294" s="31"/>
      <c r="V3294" s="31"/>
    </row>
    <row r="3295" spans="6:22" x14ac:dyDescent="0.25">
      <c r="F3295" s="31"/>
      <c r="G3295" s="31"/>
      <c r="H3295" s="31"/>
      <c r="I3295" s="31"/>
      <c r="J3295" s="31"/>
      <c r="K3295" s="31"/>
      <c r="L3295" s="31"/>
      <c r="M3295" s="31"/>
      <c r="N3295" s="31"/>
      <c r="O3295" s="31"/>
      <c r="P3295" s="31"/>
      <c r="Q3295" s="31"/>
      <c r="R3295" s="31"/>
      <c r="S3295" s="31"/>
      <c r="T3295" s="31"/>
      <c r="U3295" s="31"/>
      <c r="V3295" s="31"/>
    </row>
    <row r="3296" spans="6:22" x14ac:dyDescent="0.25">
      <c r="F3296" s="31"/>
      <c r="G3296" s="31"/>
      <c r="H3296" s="31"/>
      <c r="I3296" s="31"/>
      <c r="J3296" s="31"/>
      <c r="K3296" s="31"/>
      <c r="L3296" s="31"/>
      <c r="M3296" s="31"/>
      <c r="N3296" s="31"/>
      <c r="O3296" s="31"/>
      <c r="P3296" s="31"/>
      <c r="Q3296" s="31"/>
      <c r="R3296" s="31"/>
      <c r="S3296" s="31"/>
      <c r="T3296" s="31"/>
      <c r="U3296" s="31"/>
      <c r="V3296" s="31"/>
    </row>
    <row r="3297" spans="6:22" x14ac:dyDescent="0.25">
      <c r="F3297" s="31"/>
      <c r="G3297" s="31"/>
      <c r="H3297" s="31"/>
      <c r="I3297" s="31"/>
      <c r="J3297" s="31"/>
      <c r="K3297" s="31"/>
      <c r="L3297" s="31"/>
      <c r="M3297" s="31"/>
      <c r="N3297" s="31"/>
      <c r="O3297" s="31"/>
      <c r="P3297" s="31"/>
      <c r="Q3297" s="31"/>
      <c r="R3297" s="31"/>
      <c r="S3297" s="31"/>
      <c r="T3297" s="31"/>
      <c r="U3297" s="31"/>
      <c r="V3297" s="31"/>
    </row>
    <row r="3298" spans="6:22" x14ac:dyDescent="0.25">
      <c r="F3298" s="31"/>
      <c r="G3298" s="31"/>
      <c r="H3298" s="31"/>
      <c r="I3298" s="31"/>
      <c r="J3298" s="31"/>
      <c r="K3298" s="31"/>
      <c r="L3298" s="31"/>
      <c r="M3298" s="31"/>
      <c r="N3298" s="31"/>
      <c r="O3298" s="31"/>
      <c r="P3298" s="31"/>
      <c r="Q3298" s="31"/>
      <c r="R3298" s="31"/>
      <c r="S3298" s="31"/>
      <c r="T3298" s="31"/>
      <c r="U3298" s="31"/>
      <c r="V3298" s="31"/>
    </row>
    <row r="3299" spans="6:22" x14ac:dyDescent="0.25">
      <c r="F3299" s="31"/>
      <c r="G3299" s="31"/>
      <c r="H3299" s="31"/>
      <c r="I3299" s="31"/>
      <c r="J3299" s="31"/>
      <c r="K3299" s="31"/>
      <c r="L3299" s="31"/>
      <c r="M3299" s="31"/>
      <c r="N3299" s="31"/>
      <c r="O3299" s="31"/>
      <c r="P3299" s="31"/>
      <c r="Q3299" s="31"/>
      <c r="R3299" s="31"/>
      <c r="S3299" s="31"/>
      <c r="T3299" s="31"/>
      <c r="U3299" s="31"/>
      <c r="V3299" s="31"/>
    </row>
    <row r="3300" spans="6:22" x14ac:dyDescent="0.25">
      <c r="F3300" s="31"/>
      <c r="G3300" s="31"/>
      <c r="H3300" s="31"/>
      <c r="I3300" s="31"/>
      <c r="J3300" s="31"/>
      <c r="K3300" s="31"/>
      <c r="L3300" s="31"/>
      <c r="M3300" s="31"/>
      <c r="N3300" s="31"/>
      <c r="O3300" s="31"/>
      <c r="P3300" s="31"/>
      <c r="Q3300" s="31"/>
      <c r="R3300" s="31"/>
      <c r="S3300" s="31"/>
      <c r="T3300" s="31"/>
      <c r="U3300" s="31"/>
      <c r="V3300" s="31"/>
    </row>
    <row r="3301" spans="6:22" x14ac:dyDescent="0.25">
      <c r="F3301" s="31"/>
      <c r="G3301" s="31"/>
      <c r="H3301" s="31"/>
      <c r="I3301" s="31"/>
      <c r="J3301" s="31"/>
      <c r="K3301" s="31"/>
      <c r="L3301" s="31"/>
      <c r="M3301" s="31"/>
      <c r="N3301" s="31"/>
      <c r="O3301" s="31"/>
      <c r="P3301" s="31"/>
      <c r="Q3301" s="31"/>
      <c r="R3301" s="31"/>
      <c r="S3301" s="31"/>
      <c r="T3301" s="31"/>
      <c r="U3301" s="31"/>
      <c r="V3301" s="31"/>
    </row>
    <row r="3302" spans="6:22" x14ac:dyDescent="0.25">
      <c r="F3302" s="31"/>
      <c r="G3302" s="31"/>
      <c r="H3302" s="31"/>
      <c r="I3302" s="31"/>
      <c r="J3302" s="31"/>
      <c r="K3302" s="31"/>
      <c r="L3302" s="31"/>
      <c r="M3302" s="31"/>
      <c r="N3302" s="31"/>
      <c r="O3302" s="31"/>
      <c r="P3302" s="31"/>
      <c r="Q3302" s="31"/>
      <c r="R3302" s="31"/>
      <c r="S3302" s="31"/>
      <c r="T3302" s="31"/>
      <c r="U3302" s="31"/>
      <c r="V3302" s="31"/>
    </row>
    <row r="3303" spans="6:22" x14ac:dyDescent="0.25">
      <c r="F3303" s="31"/>
      <c r="G3303" s="31"/>
      <c r="H3303" s="31"/>
      <c r="I3303" s="31"/>
      <c r="J3303" s="31"/>
      <c r="K3303" s="31"/>
      <c r="L3303" s="31"/>
      <c r="M3303" s="31"/>
      <c r="N3303" s="31"/>
      <c r="O3303" s="31"/>
      <c r="P3303" s="31"/>
      <c r="Q3303" s="31"/>
      <c r="R3303" s="31"/>
      <c r="S3303" s="31"/>
      <c r="T3303" s="31"/>
      <c r="U3303" s="31"/>
      <c r="V3303" s="31"/>
    </row>
    <row r="3304" spans="6:22" x14ac:dyDescent="0.25">
      <c r="F3304" s="31"/>
      <c r="G3304" s="31"/>
      <c r="H3304" s="31"/>
      <c r="I3304" s="31"/>
      <c r="J3304" s="31"/>
      <c r="K3304" s="31"/>
      <c r="L3304" s="31"/>
      <c r="M3304" s="31"/>
      <c r="N3304" s="31"/>
      <c r="O3304" s="31"/>
      <c r="P3304" s="31"/>
      <c r="Q3304" s="31"/>
      <c r="R3304" s="31"/>
      <c r="S3304" s="31"/>
      <c r="T3304" s="31"/>
      <c r="U3304" s="31"/>
      <c r="V3304" s="31"/>
    </row>
    <row r="3305" spans="6:22" x14ac:dyDescent="0.25">
      <c r="F3305" s="31"/>
      <c r="G3305" s="31"/>
      <c r="H3305" s="31"/>
      <c r="I3305" s="31"/>
      <c r="J3305" s="31"/>
      <c r="K3305" s="31"/>
      <c r="L3305" s="31"/>
      <c r="M3305" s="31"/>
      <c r="N3305" s="31"/>
      <c r="O3305" s="31"/>
      <c r="P3305" s="31"/>
      <c r="Q3305" s="31"/>
      <c r="R3305" s="31"/>
      <c r="S3305" s="31"/>
      <c r="T3305" s="31"/>
      <c r="U3305" s="31"/>
      <c r="V3305" s="31"/>
    </row>
    <row r="3306" spans="6:22" x14ac:dyDescent="0.25">
      <c r="F3306" s="31"/>
      <c r="G3306" s="31"/>
      <c r="H3306" s="31"/>
      <c r="I3306" s="31"/>
      <c r="J3306" s="31"/>
      <c r="K3306" s="31"/>
      <c r="L3306" s="31"/>
      <c r="M3306" s="31"/>
      <c r="N3306" s="31"/>
      <c r="O3306" s="31"/>
      <c r="P3306" s="31"/>
      <c r="Q3306" s="31"/>
      <c r="R3306" s="31"/>
      <c r="S3306" s="31"/>
      <c r="T3306" s="31"/>
      <c r="U3306" s="31"/>
      <c r="V3306" s="31"/>
    </row>
    <row r="3307" spans="6:22" x14ac:dyDescent="0.25">
      <c r="F3307" s="31"/>
      <c r="G3307" s="31"/>
      <c r="H3307" s="31"/>
      <c r="I3307" s="31"/>
      <c r="J3307" s="31"/>
      <c r="K3307" s="31"/>
      <c r="L3307" s="31"/>
      <c r="M3307" s="31"/>
      <c r="N3307" s="31"/>
      <c r="O3307" s="31"/>
      <c r="P3307" s="31"/>
      <c r="Q3307" s="31"/>
      <c r="R3307" s="31"/>
      <c r="S3307" s="31"/>
      <c r="T3307" s="31"/>
      <c r="U3307" s="31"/>
      <c r="V3307" s="31"/>
    </row>
    <row r="3308" spans="6:22" x14ac:dyDescent="0.25">
      <c r="F3308" s="31"/>
      <c r="G3308" s="31"/>
      <c r="H3308" s="31"/>
      <c r="I3308" s="31"/>
      <c r="J3308" s="31"/>
      <c r="K3308" s="31"/>
      <c r="L3308" s="31"/>
      <c r="M3308" s="31"/>
      <c r="N3308" s="31"/>
      <c r="O3308" s="31"/>
      <c r="P3308" s="31"/>
      <c r="Q3308" s="31"/>
      <c r="R3308" s="31"/>
      <c r="S3308" s="31"/>
      <c r="T3308" s="31"/>
      <c r="U3308" s="31"/>
      <c r="V3308" s="31"/>
    </row>
    <row r="3309" spans="6:22" x14ac:dyDescent="0.25">
      <c r="F3309" s="31"/>
      <c r="G3309" s="31"/>
      <c r="H3309" s="31"/>
      <c r="I3309" s="31"/>
      <c r="J3309" s="31"/>
      <c r="K3309" s="31"/>
      <c r="L3309" s="31"/>
      <c r="M3309" s="31"/>
      <c r="N3309" s="31"/>
      <c r="O3309" s="31"/>
      <c r="P3309" s="31"/>
      <c r="Q3309" s="31"/>
      <c r="R3309" s="31"/>
      <c r="S3309" s="31"/>
      <c r="T3309" s="31"/>
      <c r="U3309" s="31"/>
      <c r="V3309" s="31"/>
    </row>
    <row r="3310" spans="6:22" x14ac:dyDescent="0.25">
      <c r="F3310" s="31"/>
      <c r="G3310" s="31"/>
      <c r="H3310" s="31"/>
      <c r="I3310" s="31"/>
      <c r="J3310" s="31"/>
      <c r="K3310" s="31"/>
      <c r="L3310" s="31"/>
      <c r="M3310" s="31"/>
      <c r="N3310" s="31"/>
      <c r="O3310" s="31"/>
      <c r="P3310" s="31"/>
      <c r="Q3310" s="31"/>
      <c r="R3310" s="31"/>
      <c r="S3310" s="31"/>
      <c r="T3310" s="31"/>
      <c r="U3310" s="31"/>
      <c r="V3310" s="31"/>
    </row>
    <row r="3311" spans="6:22" x14ac:dyDescent="0.25">
      <c r="F3311" s="31"/>
      <c r="G3311" s="31"/>
      <c r="H3311" s="31"/>
      <c r="I3311" s="31"/>
      <c r="J3311" s="31"/>
      <c r="K3311" s="31"/>
      <c r="L3311" s="31"/>
      <c r="M3311" s="31"/>
      <c r="N3311" s="31"/>
      <c r="O3311" s="31"/>
      <c r="P3311" s="31"/>
      <c r="Q3311" s="31"/>
      <c r="R3311" s="31"/>
      <c r="S3311" s="31"/>
      <c r="T3311" s="31"/>
      <c r="U3311" s="31"/>
      <c r="V3311" s="31"/>
    </row>
    <row r="3312" spans="6:22" x14ac:dyDescent="0.25">
      <c r="F3312" s="31"/>
      <c r="G3312" s="31"/>
      <c r="H3312" s="31"/>
      <c r="I3312" s="31"/>
      <c r="J3312" s="31"/>
      <c r="K3312" s="31"/>
      <c r="L3312" s="31"/>
      <c r="M3312" s="31"/>
      <c r="N3312" s="31"/>
      <c r="O3312" s="31"/>
      <c r="P3312" s="31"/>
      <c r="Q3312" s="31"/>
      <c r="R3312" s="31"/>
      <c r="S3312" s="31"/>
      <c r="T3312" s="31"/>
      <c r="U3312" s="31"/>
      <c r="V3312" s="31"/>
    </row>
    <row r="3313" spans="6:22" x14ac:dyDescent="0.25">
      <c r="F3313" s="31"/>
      <c r="G3313" s="31"/>
      <c r="H3313" s="31"/>
      <c r="I3313" s="31"/>
      <c r="J3313" s="31"/>
      <c r="K3313" s="31"/>
      <c r="L3313" s="31"/>
      <c r="M3313" s="31"/>
      <c r="N3313" s="31"/>
      <c r="O3313" s="31"/>
      <c r="P3313" s="31"/>
      <c r="Q3313" s="31"/>
      <c r="R3313" s="31"/>
      <c r="S3313" s="31"/>
      <c r="T3313" s="31"/>
      <c r="U3313" s="31"/>
      <c r="V3313" s="31"/>
    </row>
    <row r="3314" spans="6:22" x14ac:dyDescent="0.25">
      <c r="F3314" s="31"/>
      <c r="G3314" s="31"/>
      <c r="H3314" s="31"/>
      <c r="I3314" s="31"/>
      <c r="J3314" s="31"/>
      <c r="K3314" s="31"/>
      <c r="L3314" s="31"/>
      <c r="M3314" s="31"/>
      <c r="N3314" s="31"/>
      <c r="O3314" s="31"/>
      <c r="P3314" s="31"/>
      <c r="Q3314" s="31"/>
      <c r="R3314" s="31"/>
      <c r="S3314" s="31"/>
      <c r="T3314" s="31"/>
      <c r="U3314" s="31"/>
      <c r="V3314" s="31"/>
    </row>
    <row r="3315" spans="6:22" x14ac:dyDescent="0.25">
      <c r="F3315" s="31"/>
      <c r="G3315" s="31"/>
      <c r="H3315" s="31"/>
      <c r="I3315" s="31"/>
      <c r="J3315" s="31"/>
      <c r="K3315" s="31"/>
      <c r="L3315" s="31"/>
      <c r="M3315" s="31"/>
      <c r="N3315" s="31"/>
      <c r="O3315" s="31"/>
      <c r="P3315" s="31"/>
      <c r="Q3315" s="31"/>
      <c r="R3315" s="31"/>
      <c r="S3315" s="31"/>
      <c r="T3315" s="31"/>
      <c r="U3315" s="31"/>
      <c r="V3315" s="31"/>
    </row>
    <row r="3316" spans="6:22" x14ac:dyDescent="0.25">
      <c r="F3316" s="31"/>
      <c r="G3316" s="31"/>
      <c r="H3316" s="31"/>
      <c r="I3316" s="31"/>
      <c r="J3316" s="31"/>
      <c r="K3316" s="31"/>
      <c r="L3316" s="31"/>
      <c r="M3316" s="31"/>
      <c r="N3316" s="31"/>
      <c r="O3316" s="31"/>
      <c r="P3316" s="31"/>
      <c r="Q3316" s="31"/>
      <c r="R3316" s="31"/>
      <c r="S3316" s="31"/>
      <c r="T3316" s="31"/>
      <c r="U3316" s="31"/>
      <c r="V3316" s="31"/>
    </row>
    <row r="3317" spans="6:22" x14ac:dyDescent="0.25">
      <c r="F3317" s="31"/>
      <c r="G3317" s="31"/>
      <c r="H3317" s="31"/>
      <c r="I3317" s="31"/>
      <c r="J3317" s="31"/>
      <c r="K3317" s="31"/>
      <c r="L3317" s="31"/>
      <c r="M3317" s="31"/>
      <c r="N3317" s="31"/>
      <c r="O3317" s="31"/>
      <c r="P3317" s="31"/>
      <c r="Q3317" s="31"/>
      <c r="R3317" s="31"/>
      <c r="S3317" s="31"/>
      <c r="T3317" s="31"/>
      <c r="U3317" s="31"/>
      <c r="V3317" s="31"/>
    </row>
    <row r="3318" spans="6:22" x14ac:dyDescent="0.25">
      <c r="F3318" s="31"/>
      <c r="G3318" s="31"/>
      <c r="H3318" s="31"/>
      <c r="I3318" s="31"/>
      <c r="J3318" s="31"/>
      <c r="K3318" s="31"/>
      <c r="L3318" s="31"/>
      <c r="M3318" s="31"/>
      <c r="N3318" s="31"/>
      <c r="O3318" s="31"/>
      <c r="P3318" s="31"/>
      <c r="Q3318" s="31"/>
      <c r="R3318" s="31"/>
      <c r="S3318" s="31"/>
      <c r="T3318" s="31"/>
      <c r="U3318" s="31"/>
      <c r="V3318" s="31"/>
    </row>
    <row r="3319" spans="6:22" x14ac:dyDescent="0.25">
      <c r="F3319" s="31"/>
      <c r="G3319" s="31"/>
      <c r="H3319" s="31"/>
      <c r="I3319" s="31"/>
      <c r="J3319" s="31"/>
      <c r="K3319" s="31"/>
      <c r="L3319" s="31"/>
      <c r="M3319" s="31"/>
      <c r="N3319" s="31"/>
      <c r="O3319" s="31"/>
      <c r="P3319" s="31"/>
      <c r="Q3319" s="31"/>
      <c r="R3319" s="31"/>
      <c r="S3319" s="31"/>
      <c r="T3319" s="31"/>
      <c r="U3319" s="31"/>
      <c r="V3319" s="31"/>
    </row>
    <row r="3320" spans="6:22" x14ac:dyDescent="0.25">
      <c r="F3320" s="31"/>
      <c r="G3320" s="31"/>
      <c r="H3320" s="31"/>
      <c r="I3320" s="31"/>
      <c r="J3320" s="31"/>
      <c r="K3320" s="31"/>
      <c r="L3320" s="31"/>
      <c r="M3320" s="31"/>
      <c r="N3320" s="31"/>
      <c r="O3320" s="31"/>
      <c r="P3320" s="31"/>
      <c r="Q3320" s="31"/>
      <c r="R3320" s="31"/>
      <c r="S3320" s="31"/>
      <c r="T3320" s="31"/>
      <c r="U3320" s="31"/>
      <c r="V3320" s="31"/>
    </row>
    <row r="3321" spans="6:22" x14ac:dyDescent="0.25">
      <c r="F3321" s="31"/>
      <c r="G3321" s="31"/>
      <c r="H3321" s="31"/>
      <c r="I3321" s="31"/>
      <c r="J3321" s="31"/>
      <c r="K3321" s="31"/>
      <c r="L3321" s="31"/>
      <c r="M3321" s="31"/>
      <c r="N3321" s="31"/>
      <c r="O3321" s="31"/>
      <c r="P3321" s="31"/>
      <c r="Q3321" s="31"/>
      <c r="R3321" s="31"/>
      <c r="S3321" s="31"/>
      <c r="T3321" s="31"/>
      <c r="U3321" s="31"/>
      <c r="V3321" s="31"/>
    </row>
    <row r="3322" spans="6:22" x14ac:dyDescent="0.25">
      <c r="F3322" s="31"/>
      <c r="G3322" s="31"/>
      <c r="H3322" s="31"/>
      <c r="I3322" s="31"/>
      <c r="J3322" s="31"/>
      <c r="K3322" s="31"/>
      <c r="L3322" s="31"/>
      <c r="M3322" s="31"/>
      <c r="N3322" s="31"/>
      <c r="O3322" s="31"/>
      <c r="P3322" s="31"/>
      <c r="Q3322" s="31"/>
      <c r="R3322" s="31"/>
      <c r="S3322" s="31"/>
      <c r="T3322" s="31"/>
      <c r="U3322" s="31"/>
      <c r="V3322" s="31"/>
    </row>
    <row r="3323" spans="6:22" x14ac:dyDescent="0.25">
      <c r="F3323" s="31"/>
      <c r="G3323" s="31"/>
      <c r="H3323" s="31"/>
      <c r="I3323" s="31"/>
      <c r="J3323" s="31"/>
      <c r="K3323" s="31"/>
      <c r="L3323" s="31"/>
      <c r="M3323" s="31"/>
      <c r="N3323" s="31"/>
      <c r="O3323" s="31"/>
      <c r="P3323" s="31"/>
      <c r="Q3323" s="31"/>
      <c r="R3323" s="31"/>
      <c r="S3323" s="31"/>
      <c r="T3323" s="31"/>
      <c r="U3323" s="31"/>
      <c r="V3323" s="31"/>
    </row>
    <row r="3324" spans="6:22" x14ac:dyDescent="0.25">
      <c r="F3324" s="31"/>
      <c r="G3324" s="31"/>
      <c r="H3324" s="31"/>
      <c r="I3324" s="31"/>
      <c r="J3324" s="31"/>
      <c r="K3324" s="31"/>
      <c r="L3324" s="31"/>
      <c r="M3324" s="31"/>
      <c r="N3324" s="31"/>
      <c r="O3324" s="31"/>
      <c r="P3324" s="31"/>
      <c r="Q3324" s="31"/>
      <c r="R3324" s="31"/>
      <c r="S3324" s="31"/>
      <c r="T3324" s="31"/>
      <c r="U3324" s="31"/>
      <c r="V3324" s="31"/>
    </row>
    <row r="3325" spans="6:22" x14ac:dyDescent="0.25">
      <c r="F3325" s="31"/>
      <c r="G3325" s="31"/>
      <c r="H3325" s="31"/>
      <c r="I3325" s="31"/>
      <c r="J3325" s="31"/>
      <c r="K3325" s="31"/>
      <c r="L3325" s="31"/>
      <c r="M3325" s="31"/>
      <c r="N3325" s="31"/>
      <c r="O3325" s="31"/>
      <c r="P3325" s="31"/>
      <c r="Q3325" s="31"/>
      <c r="R3325" s="31"/>
      <c r="S3325" s="31"/>
      <c r="T3325" s="31"/>
      <c r="U3325" s="31"/>
      <c r="V3325" s="31"/>
    </row>
    <row r="3326" spans="6:22" x14ac:dyDescent="0.25">
      <c r="F3326" s="31"/>
      <c r="G3326" s="31"/>
      <c r="H3326" s="31"/>
      <c r="I3326" s="31"/>
      <c r="J3326" s="31"/>
      <c r="K3326" s="31"/>
      <c r="L3326" s="31"/>
      <c r="M3326" s="31"/>
      <c r="N3326" s="31"/>
      <c r="O3326" s="31"/>
      <c r="P3326" s="31"/>
      <c r="Q3326" s="31"/>
      <c r="R3326" s="31"/>
      <c r="S3326" s="31"/>
      <c r="T3326" s="31"/>
      <c r="U3326" s="31"/>
      <c r="V3326" s="31"/>
    </row>
    <row r="3327" spans="6:22" x14ac:dyDescent="0.25">
      <c r="F3327" s="31"/>
      <c r="G3327" s="31"/>
      <c r="H3327" s="31"/>
      <c r="I3327" s="31"/>
      <c r="J3327" s="31"/>
      <c r="K3327" s="31"/>
      <c r="L3327" s="31"/>
      <c r="M3327" s="31"/>
      <c r="N3327" s="31"/>
      <c r="O3327" s="31"/>
      <c r="P3327" s="31"/>
      <c r="Q3327" s="31"/>
      <c r="R3327" s="31"/>
      <c r="S3327" s="31"/>
      <c r="T3327" s="31"/>
      <c r="U3327" s="31"/>
      <c r="V3327" s="31"/>
    </row>
    <row r="3328" spans="6:22" x14ac:dyDescent="0.25">
      <c r="F3328" s="31"/>
      <c r="G3328" s="31"/>
      <c r="H3328" s="31"/>
      <c r="I3328" s="31"/>
      <c r="J3328" s="31"/>
      <c r="K3328" s="31"/>
      <c r="L3328" s="31"/>
      <c r="M3328" s="31"/>
      <c r="N3328" s="31"/>
      <c r="O3328" s="31"/>
      <c r="P3328" s="31"/>
      <c r="Q3328" s="31"/>
      <c r="R3328" s="31"/>
      <c r="S3328" s="31"/>
      <c r="T3328" s="31"/>
      <c r="U3328" s="31"/>
      <c r="V3328" s="31"/>
    </row>
    <row r="3329" spans="6:22" x14ac:dyDescent="0.25">
      <c r="F3329" s="31"/>
      <c r="G3329" s="31"/>
      <c r="H3329" s="31"/>
      <c r="I3329" s="31"/>
      <c r="J3329" s="31"/>
      <c r="K3329" s="31"/>
      <c r="L3329" s="31"/>
      <c r="M3329" s="31"/>
      <c r="N3329" s="31"/>
      <c r="O3329" s="31"/>
      <c r="P3329" s="31"/>
      <c r="Q3329" s="31"/>
      <c r="R3329" s="31"/>
      <c r="S3329" s="31"/>
      <c r="T3329" s="31"/>
      <c r="U3329" s="31"/>
      <c r="V3329" s="31"/>
    </row>
    <row r="3330" spans="6:22" x14ac:dyDescent="0.25">
      <c r="F3330" s="31"/>
      <c r="G3330" s="31"/>
      <c r="H3330" s="31"/>
      <c r="I3330" s="31"/>
      <c r="J3330" s="31"/>
      <c r="K3330" s="31"/>
      <c r="L3330" s="31"/>
      <c r="M3330" s="31"/>
      <c r="N3330" s="31"/>
      <c r="O3330" s="31"/>
      <c r="P3330" s="31"/>
      <c r="Q3330" s="31"/>
      <c r="R3330" s="31"/>
      <c r="S3330" s="31"/>
      <c r="T3330" s="31"/>
      <c r="U3330" s="31"/>
      <c r="V3330" s="31"/>
    </row>
    <row r="3331" spans="6:22" x14ac:dyDescent="0.25">
      <c r="F3331" s="31"/>
      <c r="G3331" s="31"/>
      <c r="H3331" s="31"/>
      <c r="I3331" s="31"/>
      <c r="J3331" s="31"/>
      <c r="K3331" s="31"/>
      <c r="L3331" s="31"/>
      <c r="M3331" s="31"/>
      <c r="N3331" s="31"/>
      <c r="O3331" s="31"/>
      <c r="P3331" s="31"/>
      <c r="Q3331" s="31"/>
      <c r="R3331" s="31"/>
      <c r="S3331" s="31"/>
      <c r="T3331" s="31"/>
      <c r="U3331" s="31"/>
      <c r="V3331" s="31"/>
    </row>
    <row r="3332" spans="6:22" x14ac:dyDescent="0.25">
      <c r="F3332" s="31"/>
      <c r="G3332" s="31"/>
      <c r="H3332" s="31"/>
      <c r="I3332" s="31"/>
      <c r="J3332" s="31"/>
      <c r="K3332" s="31"/>
      <c r="L3332" s="31"/>
      <c r="M3332" s="31"/>
      <c r="N3332" s="31"/>
      <c r="O3332" s="31"/>
      <c r="P3332" s="31"/>
      <c r="Q3332" s="31"/>
      <c r="R3332" s="31"/>
      <c r="S3332" s="31"/>
      <c r="T3332" s="31"/>
      <c r="U3332" s="31"/>
      <c r="V3332" s="31"/>
    </row>
    <row r="3333" spans="6:22" x14ac:dyDescent="0.25">
      <c r="F3333" s="31"/>
      <c r="G3333" s="31"/>
      <c r="H3333" s="31"/>
      <c r="I3333" s="31"/>
      <c r="J3333" s="31"/>
      <c r="K3333" s="31"/>
      <c r="L3333" s="31"/>
      <c r="M3333" s="31"/>
      <c r="N3333" s="31"/>
      <c r="O3333" s="31"/>
      <c r="P3333" s="31"/>
      <c r="Q3333" s="31"/>
      <c r="R3333" s="31"/>
      <c r="S3333" s="31"/>
      <c r="T3333" s="31"/>
      <c r="U3333" s="31"/>
      <c r="V3333" s="31"/>
    </row>
    <row r="3334" spans="6:22" x14ac:dyDescent="0.25">
      <c r="F3334" s="31"/>
      <c r="G3334" s="31"/>
      <c r="H3334" s="31"/>
      <c r="I3334" s="31"/>
      <c r="J3334" s="31"/>
      <c r="K3334" s="31"/>
      <c r="L3334" s="31"/>
      <c r="M3334" s="31"/>
      <c r="N3334" s="31"/>
      <c r="O3334" s="31"/>
      <c r="P3334" s="31"/>
      <c r="Q3334" s="31"/>
      <c r="R3334" s="31"/>
      <c r="S3334" s="31"/>
      <c r="T3334" s="31"/>
      <c r="U3334" s="31"/>
      <c r="V3334" s="31"/>
    </row>
    <row r="3335" spans="6:22" x14ac:dyDescent="0.25">
      <c r="F3335" s="31"/>
      <c r="G3335" s="31"/>
      <c r="H3335" s="31"/>
      <c r="I3335" s="31"/>
      <c r="J3335" s="31"/>
      <c r="K3335" s="31"/>
      <c r="L3335" s="31"/>
      <c r="M3335" s="31"/>
      <c r="N3335" s="31"/>
      <c r="O3335" s="31"/>
      <c r="P3335" s="31"/>
      <c r="Q3335" s="31"/>
      <c r="R3335" s="31"/>
      <c r="S3335" s="31"/>
      <c r="T3335" s="31"/>
      <c r="U3335" s="31"/>
      <c r="V3335" s="31"/>
    </row>
    <row r="3336" spans="6:22" x14ac:dyDescent="0.25">
      <c r="F3336" s="31"/>
      <c r="G3336" s="31"/>
      <c r="H3336" s="31"/>
      <c r="I3336" s="31"/>
      <c r="J3336" s="31"/>
      <c r="K3336" s="31"/>
      <c r="L3336" s="31"/>
      <c r="M3336" s="31"/>
      <c r="N3336" s="31"/>
      <c r="O3336" s="31"/>
      <c r="P3336" s="31"/>
      <c r="Q3336" s="31"/>
      <c r="R3336" s="31"/>
      <c r="S3336" s="31"/>
      <c r="T3336" s="31"/>
      <c r="U3336" s="31"/>
      <c r="V3336" s="31"/>
    </row>
    <row r="3337" spans="6:22" x14ac:dyDescent="0.25">
      <c r="F3337" s="31"/>
      <c r="G3337" s="31"/>
      <c r="H3337" s="31"/>
      <c r="I3337" s="31"/>
      <c r="J3337" s="31"/>
      <c r="K3337" s="31"/>
      <c r="L3337" s="31"/>
      <c r="M3337" s="31"/>
      <c r="N3337" s="31"/>
      <c r="O3337" s="31"/>
      <c r="P3337" s="31"/>
      <c r="Q3337" s="31"/>
      <c r="R3337" s="31"/>
      <c r="S3337" s="31"/>
      <c r="T3337" s="31"/>
      <c r="U3337" s="31"/>
      <c r="V3337" s="31"/>
    </row>
    <row r="3338" spans="6:22" x14ac:dyDescent="0.25">
      <c r="F3338" s="31"/>
      <c r="G3338" s="31"/>
      <c r="H3338" s="31"/>
      <c r="I3338" s="31"/>
      <c r="J3338" s="31"/>
      <c r="K3338" s="31"/>
      <c r="L3338" s="31"/>
      <c r="M3338" s="31"/>
      <c r="N3338" s="31"/>
      <c r="O3338" s="31"/>
      <c r="P3338" s="31"/>
      <c r="Q3338" s="31"/>
      <c r="R3338" s="31"/>
      <c r="S3338" s="31"/>
      <c r="T3338" s="31"/>
      <c r="U3338" s="31"/>
      <c r="V3338" s="31"/>
    </row>
    <row r="3339" spans="6:22" x14ac:dyDescent="0.25">
      <c r="F3339" s="31"/>
      <c r="G3339" s="31"/>
      <c r="H3339" s="31"/>
      <c r="I3339" s="31"/>
      <c r="J3339" s="31"/>
      <c r="K3339" s="31"/>
      <c r="L3339" s="31"/>
      <c r="M3339" s="31"/>
      <c r="N3339" s="31"/>
      <c r="O3339" s="31"/>
      <c r="P3339" s="31"/>
      <c r="Q3339" s="31"/>
      <c r="R3339" s="31"/>
      <c r="S3339" s="31"/>
      <c r="T3339" s="31"/>
      <c r="U3339" s="31"/>
      <c r="V3339" s="31"/>
    </row>
    <row r="3340" spans="6:22" x14ac:dyDescent="0.25">
      <c r="F3340" s="31"/>
      <c r="G3340" s="31"/>
      <c r="H3340" s="31"/>
      <c r="I3340" s="31"/>
      <c r="J3340" s="31"/>
      <c r="K3340" s="31"/>
      <c r="L3340" s="31"/>
      <c r="M3340" s="31"/>
      <c r="N3340" s="31"/>
      <c r="O3340" s="31"/>
      <c r="P3340" s="31"/>
      <c r="Q3340" s="31"/>
      <c r="R3340" s="31"/>
      <c r="S3340" s="31"/>
      <c r="T3340" s="31"/>
      <c r="U3340" s="31"/>
      <c r="V3340" s="31"/>
    </row>
    <row r="3341" spans="6:22" x14ac:dyDescent="0.25">
      <c r="F3341" s="31"/>
      <c r="G3341" s="31"/>
      <c r="H3341" s="31"/>
      <c r="I3341" s="31"/>
      <c r="J3341" s="31"/>
      <c r="K3341" s="31"/>
      <c r="L3341" s="31"/>
      <c r="M3341" s="31"/>
      <c r="N3341" s="31"/>
      <c r="O3341" s="31"/>
      <c r="P3341" s="31"/>
      <c r="Q3341" s="31"/>
      <c r="R3341" s="31"/>
      <c r="S3341" s="31"/>
      <c r="T3341" s="31"/>
      <c r="U3341" s="31"/>
      <c r="V3341" s="31"/>
    </row>
    <row r="3342" spans="6:22" x14ac:dyDescent="0.25">
      <c r="F3342" s="31"/>
      <c r="G3342" s="31"/>
      <c r="H3342" s="31"/>
      <c r="I3342" s="31"/>
      <c r="J3342" s="31"/>
      <c r="K3342" s="31"/>
      <c r="L3342" s="31"/>
      <c r="M3342" s="31"/>
      <c r="N3342" s="31"/>
      <c r="O3342" s="31"/>
      <c r="P3342" s="31"/>
      <c r="Q3342" s="31"/>
      <c r="R3342" s="31"/>
      <c r="S3342" s="31"/>
      <c r="T3342" s="31"/>
      <c r="U3342" s="31"/>
      <c r="V3342" s="31"/>
    </row>
    <row r="3343" spans="6:22" x14ac:dyDescent="0.25">
      <c r="F3343" s="31"/>
      <c r="G3343" s="31"/>
      <c r="H3343" s="31"/>
      <c r="I3343" s="31"/>
      <c r="J3343" s="31"/>
      <c r="K3343" s="31"/>
      <c r="L3343" s="31"/>
      <c r="M3343" s="31"/>
      <c r="N3343" s="31"/>
      <c r="O3343" s="31"/>
      <c r="P3343" s="31"/>
      <c r="Q3343" s="31"/>
      <c r="R3343" s="31"/>
      <c r="S3343" s="31"/>
      <c r="T3343" s="31"/>
      <c r="U3343" s="31"/>
      <c r="V3343" s="31"/>
    </row>
    <row r="3344" spans="6:22" x14ac:dyDescent="0.25">
      <c r="F3344" s="31"/>
      <c r="G3344" s="31"/>
      <c r="H3344" s="31"/>
      <c r="I3344" s="31"/>
      <c r="J3344" s="31"/>
      <c r="K3344" s="31"/>
      <c r="L3344" s="31"/>
      <c r="M3344" s="31"/>
      <c r="N3344" s="31"/>
      <c r="O3344" s="31"/>
      <c r="P3344" s="31"/>
      <c r="Q3344" s="31"/>
      <c r="R3344" s="31"/>
      <c r="S3344" s="31"/>
      <c r="T3344" s="31"/>
      <c r="U3344" s="31"/>
      <c r="V3344" s="31"/>
    </row>
    <row r="3345" spans="6:22" x14ac:dyDescent="0.25">
      <c r="F3345" s="31"/>
      <c r="G3345" s="31"/>
      <c r="H3345" s="31"/>
      <c r="I3345" s="31"/>
      <c r="J3345" s="31"/>
      <c r="K3345" s="31"/>
      <c r="L3345" s="31"/>
      <c r="M3345" s="31"/>
      <c r="N3345" s="31"/>
      <c r="O3345" s="31"/>
      <c r="P3345" s="31"/>
      <c r="Q3345" s="31"/>
      <c r="R3345" s="31"/>
      <c r="S3345" s="31"/>
      <c r="T3345" s="31"/>
      <c r="U3345" s="31"/>
      <c r="V3345" s="31"/>
    </row>
    <row r="3346" spans="6:22" x14ac:dyDescent="0.25">
      <c r="F3346" s="31"/>
      <c r="G3346" s="31"/>
      <c r="H3346" s="31"/>
      <c r="I3346" s="31"/>
      <c r="J3346" s="31"/>
      <c r="K3346" s="31"/>
      <c r="L3346" s="31"/>
      <c r="M3346" s="31"/>
      <c r="N3346" s="31"/>
      <c r="O3346" s="31"/>
      <c r="P3346" s="31"/>
      <c r="Q3346" s="31"/>
      <c r="R3346" s="31"/>
      <c r="S3346" s="31"/>
      <c r="T3346" s="31"/>
      <c r="U3346" s="31"/>
      <c r="V3346" s="31"/>
    </row>
    <row r="3347" spans="6:22" x14ac:dyDescent="0.25">
      <c r="F3347" s="31"/>
      <c r="G3347" s="31"/>
      <c r="H3347" s="31"/>
      <c r="I3347" s="31"/>
      <c r="J3347" s="31"/>
      <c r="K3347" s="31"/>
      <c r="L3347" s="31"/>
      <c r="M3347" s="31"/>
      <c r="N3347" s="31"/>
      <c r="O3347" s="31"/>
      <c r="P3347" s="31"/>
      <c r="Q3347" s="31"/>
      <c r="R3347" s="31"/>
      <c r="S3347" s="31"/>
      <c r="T3347" s="31"/>
      <c r="U3347" s="31"/>
      <c r="V3347" s="31"/>
    </row>
    <row r="3348" spans="6:22" x14ac:dyDescent="0.25">
      <c r="F3348" s="31"/>
      <c r="G3348" s="31"/>
      <c r="H3348" s="31"/>
      <c r="I3348" s="31"/>
      <c r="J3348" s="31"/>
      <c r="K3348" s="31"/>
      <c r="L3348" s="31"/>
      <c r="M3348" s="31"/>
      <c r="N3348" s="31"/>
      <c r="O3348" s="31"/>
      <c r="P3348" s="31"/>
      <c r="Q3348" s="31"/>
      <c r="R3348" s="31"/>
      <c r="S3348" s="31"/>
      <c r="T3348" s="31"/>
      <c r="U3348" s="31"/>
      <c r="V3348" s="31"/>
    </row>
    <row r="3349" spans="6:22" x14ac:dyDescent="0.25">
      <c r="F3349" s="31"/>
      <c r="G3349" s="31"/>
      <c r="H3349" s="31"/>
      <c r="I3349" s="31"/>
      <c r="J3349" s="31"/>
      <c r="K3349" s="31"/>
      <c r="L3349" s="31"/>
      <c r="M3349" s="31"/>
      <c r="N3349" s="31"/>
      <c r="O3349" s="31"/>
      <c r="P3349" s="31"/>
      <c r="Q3349" s="31"/>
      <c r="R3349" s="31"/>
      <c r="S3349" s="31"/>
      <c r="T3349" s="31"/>
      <c r="U3349" s="31"/>
      <c r="V3349" s="31"/>
    </row>
    <row r="3350" spans="6:22" x14ac:dyDescent="0.25">
      <c r="F3350" s="31"/>
      <c r="G3350" s="31"/>
      <c r="H3350" s="31"/>
      <c r="I3350" s="31"/>
      <c r="J3350" s="31"/>
      <c r="K3350" s="31"/>
      <c r="L3350" s="31"/>
      <c r="M3350" s="31"/>
      <c r="N3350" s="31"/>
      <c r="O3350" s="31"/>
      <c r="P3350" s="31"/>
      <c r="Q3350" s="31"/>
      <c r="R3350" s="31"/>
      <c r="S3350" s="31"/>
      <c r="T3350" s="31"/>
      <c r="U3350" s="31"/>
      <c r="V3350" s="31"/>
    </row>
    <row r="3351" spans="6:22" x14ac:dyDescent="0.25">
      <c r="F3351" s="31"/>
      <c r="G3351" s="31"/>
      <c r="H3351" s="31"/>
      <c r="I3351" s="31"/>
      <c r="J3351" s="31"/>
      <c r="K3351" s="31"/>
      <c r="L3351" s="31"/>
      <c r="M3351" s="31"/>
      <c r="N3351" s="31"/>
      <c r="O3351" s="31"/>
      <c r="P3351" s="31"/>
      <c r="Q3351" s="31"/>
      <c r="R3351" s="31"/>
      <c r="S3351" s="31"/>
      <c r="T3351" s="31"/>
      <c r="U3351" s="31"/>
      <c r="V3351" s="31"/>
    </row>
    <row r="3352" spans="6:22" x14ac:dyDescent="0.25">
      <c r="F3352" s="31"/>
      <c r="G3352" s="31"/>
      <c r="H3352" s="31"/>
      <c r="I3352" s="31"/>
      <c r="J3352" s="31"/>
      <c r="K3352" s="31"/>
      <c r="L3352" s="31"/>
      <c r="M3352" s="31"/>
      <c r="N3352" s="31"/>
      <c r="O3352" s="31"/>
      <c r="P3352" s="31"/>
      <c r="Q3352" s="31"/>
      <c r="R3352" s="31"/>
      <c r="S3352" s="31"/>
      <c r="T3352" s="31"/>
      <c r="U3352" s="31"/>
      <c r="V3352" s="31"/>
    </row>
    <row r="3353" spans="6:22" x14ac:dyDescent="0.25">
      <c r="F3353" s="31"/>
      <c r="G3353" s="31"/>
      <c r="H3353" s="31"/>
      <c r="I3353" s="31"/>
      <c r="J3353" s="31"/>
      <c r="K3353" s="31"/>
      <c r="L3353" s="31"/>
      <c r="M3353" s="31"/>
      <c r="N3353" s="31"/>
      <c r="O3353" s="31"/>
      <c r="P3353" s="31"/>
      <c r="Q3353" s="31"/>
      <c r="R3353" s="31"/>
      <c r="S3353" s="31"/>
      <c r="T3353" s="31"/>
      <c r="U3353" s="31"/>
      <c r="V3353" s="31"/>
    </row>
    <row r="3354" spans="6:22" x14ac:dyDescent="0.25">
      <c r="F3354" s="31"/>
      <c r="G3354" s="31"/>
      <c r="H3354" s="31"/>
      <c r="I3354" s="31"/>
      <c r="J3354" s="31"/>
      <c r="K3354" s="31"/>
      <c r="L3354" s="31"/>
      <c r="M3354" s="31"/>
      <c r="N3354" s="31"/>
      <c r="O3354" s="31"/>
      <c r="P3354" s="31"/>
      <c r="Q3354" s="31"/>
      <c r="R3354" s="31"/>
      <c r="S3354" s="31"/>
      <c r="T3354" s="31"/>
      <c r="U3354" s="31"/>
      <c r="V3354" s="31"/>
    </row>
    <row r="3355" spans="6:22" x14ac:dyDescent="0.25">
      <c r="F3355" s="31"/>
      <c r="G3355" s="31"/>
      <c r="H3355" s="31"/>
      <c r="I3355" s="31"/>
      <c r="J3355" s="31"/>
      <c r="K3355" s="31"/>
      <c r="L3355" s="31"/>
      <c r="M3355" s="31"/>
      <c r="N3355" s="31"/>
      <c r="O3355" s="31"/>
      <c r="P3355" s="31"/>
      <c r="Q3355" s="31"/>
      <c r="R3355" s="31"/>
      <c r="S3355" s="31"/>
      <c r="T3355" s="31"/>
      <c r="U3355" s="31"/>
      <c r="V3355" s="31"/>
    </row>
    <row r="3356" spans="6:22" x14ac:dyDescent="0.25">
      <c r="F3356" s="31"/>
      <c r="G3356" s="31"/>
      <c r="H3356" s="31"/>
      <c r="I3356" s="31"/>
      <c r="J3356" s="31"/>
      <c r="K3356" s="31"/>
      <c r="L3356" s="31"/>
      <c r="M3356" s="31"/>
      <c r="N3356" s="31"/>
      <c r="O3356" s="31"/>
      <c r="P3356" s="31"/>
      <c r="Q3356" s="31"/>
      <c r="R3356" s="31"/>
      <c r="S3356" s="31"/>
      <c r="T3356" s="31"/>
      <c r="U3356" s="31"/>
      <c r="V3356" s="31"/>
    </row>
    <row r="3357" spans="6:22" x14ac:dyDescent="0.25">
      <c r="F3357" s="31"/>
      <c r="G3357" s="31"/>
      <c r="H3357" s="31"/>
      <c r="I3357" s="31"/>
      <c r="J3357" s="31"/>
      <c r="K3357" s="31"/>
      <c r="L3357" s="31"/>
      <c r="M3357" s="31"/>
      <c r="N3357" s="31"/>
      <c r="O3357" s="31"/>
      <c r="P3357" s="31"/>
      <c r="Q3357" s="31"/>
      <c r="R3357" s="31"/>
      <c r="S3357" s="31"/>
      <c r="T3357" s="31"/>
      <c r="U3357" s="31"/>
      <c r="V3357" s="31"/>
    </row>
    <row r="3358" spans="6:22" x14ac:dyDescent="0.25">
      <c r="F3358" s="31"/>
      <c r="G3358" s="31"/>
      <c r="H3358" s="31"/>
      <c r="I3358" s="31"/>
      <c r="J3358" s="31"/>
      <c r="K3358" s="31"/>
      <c r="L3358" s="31"/>
      <c r="M3358" s="31"/>
      <c r="N3358" s="31"/>
      <c r="O3358" s="31"/>
      <c r="P3358" s="31"/>
      <c r="Q3358" s="31"/>
      <c r="R3358" s="31"/>
      <c r="S3358" s="31"/>
      <c r="T3358" s="31"/>
      <c r="U3358" s="31"/>
      <c r="V3358" s="31"/>
    </row>
    <row r="3359" spans="6:22" x14ac:dyDescent="0.25">
      <c r="F3359" s="31"/>
      <c r="G3359" s="31"/>
      <c r="H3359" s="31"/>
      <c r="I3359" s="31"/>
      <c r="J3359" s="31"/>
      <c r="K3359" s="31"/>
      <c r="L3359" s="31"/>
      <c r="M3359" s="31"/>
      <c r="N3359" s="31"/>
      <c r="O3359" s="31"/>
      <c r="P3359" s="31"/>
      <c r="Q3359" s="31"/>
      <c r="R3359" s="31"/>
      <c r="S3359" s="31"/>
      <c r="T3359" s="31"/>
      <c r="U3359" s="31"/>
      <c r="V3359" s="31"/>
    </row>
    <row r="3360" spans="6:22" x14ac:dyDescent="0.25">
      <c r="F3360" s="31"/>
      <c r="G3360" s="31"/>
      <c r="H3360" s="31"/>
      <c r="I3360" s="31"/>
      <c r="J3360" s="31"/>
      <c r="K3360" s="31"/>
      <c r="L3360" s="31"/>
      <c r="M3360" s="31"/>
      <c r="N3360" s="31"/>
      <c r="O3360" s="31"/>
      <c r="P3360" s="31"/>
      <c r="Q3360" s="31"/>
      <c r="R3360" s="31"/>
      <c r="S3360" s="31"/>
      <c r="T3360" s="31"/>
      <c r="U3360" s="31"/>
      <c r="V3360" s="31"/>
    </row>
    <row r="3361" spans="6:22" x14ac:dyDescent="0.25">
      <c r="F3361" s="31"/>
      <c r="G3361" s="31"/>
      <c r="H3361" s="31"/>
      <c r="I3361" s="31"/>
      <c r="J3361" s="31"/>
      <c r="K3361" s="31"/>
      <c r="L3361" s="31"/>
      <c r="M3361" s="31"/>
      <c r="N3361" s="31"/>
      <c r="O3361" s="31"/>
      <c r="P3361" s="31"/>
      <c r="Q3361" s="31"/>
      <c r="R3361" s="31"/>
      <c r="S3361" s="31"/>
      <c r="T3361" s="31"/>
      <c r="U3361" s="31"/>
      <c r="V3361" s="31"/>
    </row>
    <row r="3362" spans="6:22" x14ac:dyDescent="0.25">
      <c r="F3362" s="31"/>
      <c r="G3362" s="31"/>
      <c r="H3362" s="31"/>
      <c r="I3362" s="31"/>
      <c r="J3362" s="31"/>
      <c r="K3362" s="31"/>
      <c r="L3362" s="31"/>
      <c r="M3362" s="31"/>
      <c r="N3362" s="31"/>
      <c r="O3362" s="31"/>
      <c r="P3362" s="31"/>
      <c r="Q3362" s="31"/>
      <c r="R3362" s="31"/>
      <c r="S3362" s="31"/>
      <c r="T3362" s="31"/>
      <c r="U3362" s="31"/>
      <c r="V3362" s="31"/>
    </row>
    <row r="3363" spans="6:22" x14ac:dyDescent="0.25">
      <c r="F3363" s="31"/>
      <c r="G3363" s="31"/>
      <c r="H3363" s="31"/>
      <c r="I3363" s="31"/>
      <c r="J3363" s="31"/>
      <c r="K3363" s="31"/>
      <c r="L3363" s="31"/>
      <c r="M3363" s="31"/>
      <c r="N3363" s="31"/>
      <c r="O3363" s="31"/>
      <c r="P3363" s="31"/>
      <c r="Q3363" s="31"/>
      <c r="R3363" s="31"/>
      <c r="S3363" s="31"/>
      <c r="T3363" s="31"/>
      <c r="U3363" s="31"/>
      <c r="V3363" s="31"/>
    </row>
    <row r="3364" spans="6:22" x14ac:dyDescent="0.25">
      <c r="F3364" s="31"/>
      <c r="G3364" s="31"/>
      <c r="H3364" s="31"/>
      <c r="I3364" s="31"/>
      <c r="J3364" s="31"/>
      <c r="K3364" s="31"/>
      <c r="L3364" s="31"/>
      <c r="M3364" s="31"/>
      <c r="N3364" s="31"/>
      <c r="O3364" s="31"/>
      <c r="P3364" s="31"/>
      <c r="Q3364" s="31"/>
      <c r="R3364" s="31"/>
      <c r="S3364" s="31"/>
      <c r="T3364" s="31"/>
      <c r="U3364" s="31"/>
      <c r="V3364" s="31"/>
    </row>
    <row r="3365" spans="6:22" x14ac:dyDescent="0.25">
      <c r="F3365" s="31"/>
      <c r="G3365" s="31"/>
      <c r="H3365" s="31"/>
      <c r="I3365" s="31"/>
      <c r="J3365" s="31"/>
      <c r="K3365" s="31"/>
      <c r="L3365" s="31"/>
      <c r="M3365" s="31"/>
      <c r="N3365" s="31"/>
      <c r="O3365" s="31"/>
      <c r="P3365" s="31"/>
      <c r="Q3365" s="31"/>
      <c r="R3365" s="31"/>
      <c r="S3365" s="31"/>
      <c r="T3365" s="31"/>
      <c r="U3365" s="31"/>
      <c r="V3365" s="31"/>
    </row>
    <row r="3366" spans="6:22" x14ac:dyDescent="0.25">
      <c r="F3366" s="31"/>
      <c r="G3366" s="31"/>
      <c r="H3366" s="31"/>
      <c r="I3366" s="31"/>
      <c r="J3366" s="31"/>
      <c r="K3366" s="31"/>
      <c r="L3366" s="31"/>
      <c r="M3366" s="31"/>
      <c r="N3366" s="31"/>
      <c r="O3366" s="31"/>
      <c r="P3366" s="31"/>
      <c r="Q3366" s="31"/>
      <c r="R3366" s="31"/>
      <c r="S3366" s="31"/>
      <c r="T3366" s="31"/>
      <c r="U3366" s="31"/>
      <c r="V3366" s="31"/>
    </row>
    <row r="3367" spans="6:22" x14ac:dyDescent="0.25">
      <c r="F3367" s="31"/>
      <c r="G3367" s="31"/>
      <c r="H3367" s="31"/>
      <c r="I3367" s="31"/>
      <c r="J3367" s="31"/>
      <c r="K3367" s="31"/>
      <c r="L3367" s="31"/>
      <c r="M3367" s="31"/>
      <c r="N3367" s="31"/>
      <c r="O3367" s="31"/>
      <c r="P3367" s="31"/>
      <c r="Q3367" s="31"/>
      <c r="R3367" s="31"/>
      <c r="S3367" s="31"/>
      <c r="T3367" s="31"/>
      <c r="U3367" s="31"/>
      <c r="V3367" s="31"/>
    </row>
    <row r="3368" spans="6:22" x14ac:dyDescent="0.25">
      <c r="F3368" s="31"/>
      <c r="G3368" s="31"/>
      <c r="H3368" s="31"/>
      <c r="I3368" s="31"/>
      <c r="J3368" s="31"/>
      <c r="K3368" s="31"/>
      <c r="L3368" s="31"/>
      <c r="M3368" s="31"/>
      <c r="N3368" s="31"/>
      <c r="O3368" s="31"/>
      <c r="P3368" s="31"/>
      <c r="Q3368" s="31"/>
      <c r="R3368" s="31"/>
      <c r="S3368" s="31"/>
      <c r="T3368" s="31"/>
      <c r="U3368" s="31"/>
      <c r="V3368" s="31"/>
    </row>
    <row r="3369" spans="6:22" x14ac:dyDescent="0.25">
      <c r="F3369" s="31"/>
      <c r="G3369" s="31"/>
      <c r="H3369" s="31"/>
      <c r="I3369" s="31"/>
      <c r="J3369" s="31"/>
      <c r="K3369" s="31"/>
      <c r="L3369" s="31"/>
      <c r="M3369" s="31"/>
      <c r="N3369" s="31"/>
      <c r="O3369" s="31"/>
      <c r="P3369" s="31"/>
      <c r="Q3369" s="31"/>
      <c r="R3369" s="31"/>
      <c r="S3369" s="31"/>
      <c r="T3369" s="31"/>
      <c r="U3369" s="31"/>
      <c r="V3369" s="31"/>
    </row>
    <row r="3370" spans="6:22" x14ac:dyDescent="0.25">
      <c r="F3370" s="31"/>
      <c r="G3370" s="31"/>
      <c r="H3370" s="31"/>
      <c r="I3370" s="31"/>
      <c r="J3370" s="31"/>
      <c r="K3370" s="31"/>
      <c r="L3370" s="31"/>
      <c r="M3370" s="31"/>
      <c r="N3370" s="31"/>
      <c r="O3370" s="31"/>
      <c r="P3370" s="31"/>
      <c r="Q3370" s="31"/>
      <c r="R3370" s="31"/>
      <c r="S3370" s="31"/>
      <c r="T3370" s="31"/>
      <c r="U3370" s="31"/>
      <c r="V3370" s="31"/>
    </row>
    <row r="3371" spans="6:22" x14ac:dyDescent="0.25">
      <c r="F3371" s="31"/>
      <c r="G3371" s="31"/>
      <c r="H3371" s="31"/>
      <c r="I3371" s="31"/>
      <c r="J3371" s="31"/>
      <c r="K3371" s="31"/>
      <c r="L3371" s="31"/>
      <c r="M3371" s="31"/>
      <c r="N3371" s="31"/>
      <c r="O3371" s="31"/>
      <c r="P3371" s="31"/>
      <c r="Q3371" s="31"/>
      <c r="R3371" s="31"/>
      <c r="S3371" s="31"/>
      <c r="T3371" s="31"/>
      <c r="U3371" s="31"/>
      <c r="V3371" s="31"/>
    </row>
    <row r="3372" spans="6:22" x14ac:dyDescent="0.25">
      <c r="F3372" s="31"/>
      <c r="G3372" s="31"/>
      <c r="H3372" s="31"/>
      <c r="I3372" s="31"/>
      <c r="J3372" s="31"/>
      <c r="K3372" s="31"/>
      <c r="L3372" s="31"/>
      <c r="M3372" s="31"/>
      <c r="N3372" s="31"/>
      <c r="O3372" s="31"/>
      <c r="P3372" s="31"/>
      <c r="Q3372" s="31"/>
      <c r="R3372" s="31"/>
      <c r="S3372" s="31"/>
      <c r="T3372" s="31"/>
      <c r="U3372" s="31"/>
      <c r="V3372" s="31"/>
    </row>
    <row r="3373" spans="6:22" x14ac:dyDescent="0.25">
      <c r="F3373" s="31"/>
      <c r="G3373" s="31"/>
      <c r="H3373" s="31"/>
      <c r="I3373" s="31"/>
      <c r="J3373" s="31"/>
      <c r="K3373" s="31"/>
      <c r="L3373" s="31"/>
      <c r="M3373" s="31"/>
      <c r="N3373" s="31"/>
      <c r="O3373" s="31"/>
      <c r="P3373" s="31"/>
      <c r="Q3373" s="31"/>
      <c r="R3373" s="31"/>
      <c r="S3373" s="31"/>
      <c r="T3373" s="31"/>
      <c r="U3373" s="31"/>
      <c r="V3373" s="31"/>
    </row>
    <row r="3374" spans="6:22" x14ac:dyDescent="0.25">
      <c r="F3374" s="31"/>
      <c r="G3374" s="31"/>
      <c r="H3374" s="31"/>
      <c r="I3374" s="31"/>
      <c r="J3374" s="31"/>
      <c r="K3374" s="31"/>
      <c r="L3374" s="31"/>
      <c r="M3374" s="31"/>
      <c r="N3374" s="31"/>
      <c r="O3374" s="31"/>
      <c r="P3374" s="31"/>
      <c r="Q3374" s="31"/>
      <c r="R3374" s="31"/>
      <c r="S3374" s="31"/>
      <c r="T3374" s="31"/>
      <c r="U3374" s="31"/>
      <c r="V3374" s="31"/>
    </row>
    <row r="3375" spans="6:22" x14ac:dyDescent="0.25">
      <c r="F3375" s="31"/>
      <c r="G3375" s="31"/>
      <c r="H3375" s="31"/>
      <c r="I3375" s="31"/>
      <c r="J3375" s="31"/>
      <c r="K3375" s="31"/>
      <c r="L3375" s="31"/>
      <c r="M3375" s="31"/>
      <c r="N3375" s="31"/>
      <c r="O3375" s="31"/>
      <c r="P3375" s="31"/>
      <c r="Q3375" s="31"/>
      <c r="R3375" s="31"/>
      <c r="S3375" s="31"/>
      <c r="T3375" s="31"/>
      <c r="U3375" s="31"/>
      <c r="V3375" s="31"/>
    </row>
    <row r="3376" spans="6:22" x14ac:dyDescent="0.25">
      <c r="F3376" s="31"/>
      <c r="G3376" s="31"/>
      <c r="H3376" s="31"/>
      <c r="I3376" s="31"/>
      <c r="J3376" s="31"/>
      <c r="K3376" s="31"/>
      <c r="L3376" s="31"/>
      <c r="M3376" s="31"/>
      <c r="N3376" s="31"/>
      <c r="O3376" s="31"/>
      <c r="P3376" s="31"/>
      <c r="Q3376" s="31"/>
      <c r="R3376" s="31"/>
      <c r="S3376" s="31"/>
      <c r="T3376" s="31"/>
      <c r="U3376" s="31"/>
      <c r="V3376" s="31"/>
    </row>
    <row r="3377" spans="6:22" x14ac:dyDescent="0.25">
      <c r="F3377" s="31"/>
      <c r="G3377" s="31"/>
      <c r="H3377" s="31"/>
      <c r="I3377" s="31"/>
      <c r="J3377" s="31"/>
      <c r="K3377" s="31"/>
      <c r="L3377" s="31"/>
      <c r="M3377" s="31"/>
      <c r="N3377" s="31"/>
      <c r="O3377" s="31"/>
      <c r="P3377" s="31"/>
      <c r="Q3377" s="31"/>
      <c r="R3377" s="31"/>
      <c r="S3377" s="31"/>
      <c r="T3377" s="31"/>
      <c r="U3377" s="31"/>
      <c r="V3377" s="31"/>
    </row>
    <row r="3378" spans="6:22" x14ac:dyDescent="0.25">
      <c r="F3378" s="31"/>
      <c r="G3378" s="31"/>
      <c r="H3378" s="31"/>
      <c r="I3378" s="31"/>
      <c r="J3378" s="31"/>
      <c r="K3378" s="31"/>
      <c r="L3378" s="31"/>
      <c r="M3378" s="31"/>
      <c r="N3378" s="31"/>
      <c r="O3378" s="31"/>
      <c r="P3378" s="31"/>
      <c r="Q3378" s="31"/>
      <c r="R3378" s="31"/>
      <c r="S3378" s="31"/>
      <c r="T3378" s="31"/>
      <c r="U3378" s="31"/>
      <c r="V3378" s="31"/>
    </row>
    <row r="3379" spans="6:22" x14ac:dyDescent="0.25">
      <c r="F3379" s="31"/>
      <c r="G3379" s="31"/>
      <c r="H3379" s="31"/>
      <c r="I3379" s="31"/>
      <c r="J3379" s="31"/>
      <c r="K3379" s="31"/>
      <c r="L3379" s="31"/>
      <c r="M3379" s="31"/>
      <c r="N3379" s="31"/>
      <c r="O3379" s="31"/>
      <c r="P3379" s="31"/>
      <c r="Q3379" s="31"/>
      <c r="R3379" s="31"/>
      <c r="S3379" s="31"/>
      <c r="T3379" s="31"/>
      <c r="U3379" s="31"/>
      <c r="V3379" s="31"/>
    </row>
    <row r="3380" spans="6:22" x14ac:dyDescent="0.25">
      <c r="F3380" s="31"/>
      <c r="G3380" s="31"/>
      <c r="H3380" s="31"/>
      <c r="I3380" s="31"/>
      <c r="J3380" s="31"/>
      <c r="K3380" s="31"/>
      <c r="L3380" s="31"/>
      <c r="M3380" s="31"/>
      <c r="N3380" s="31"/>
      <c r="O3380" s="31"/>
      <c r="P3380" s="31"/>
      <c r="Q3380" s="31"/>
      <c r="R3380" s="31"/>
      <c r="S3380" s="31"/>
      <c r="T3380" s="31"/>
      <c r="U3380" s="31"/>
      <c r="V3380" s="31"/>
    </row>
    <row r="3381" spans="6:22" x14ac:dyDescent="0.25">
      <c r="F3381" s="31"/>
      <c r="G3381" s="31"/>
      <c r="H3381" s="31"/>
      <c r="I3381" s="31"/>
      <c r="J3381" s="31"/>
      <c r="K3381" s="31"/>
      <c r="L3381" s="31"/>
      <c r="M3381" s="31"/>
      <c r="N3381" s="31"/>
      <c r="O3381" s="31"/>
      <c r="P3381" s="31"/>
      <c r="Q3381" s="31"/>
      <c r="R3381" s="31"/>
      <c r="S3381" s="31"/>
      <c r="T3381" s="31"/>
      <c r="U3381" s="31"/>
      <c r="V3381" s="31"/>
    </row>
    <row r="3382" spans="6:22" x14ac:dyDescent="0.25">
      <c r="F3382" s="31"/>
      <c r="G3382" s="31"/>
      <c r="H3382" s="31"/>
      <c r="I3382" s="31"/>
      <c r="J3382" s="31"/>
      <c r="K3382" s="31"/>
      <c r="L3382" s="31"/>
      <c r="M3382" s="31"/>
      <c r="N3382" s="31"/>
      <c r="O3382" s="31"/>
      <c r="P3382" s="31"/>
      <c r="Q3382" s="31"/>
      <c r="R3382" s="31"/>
      <c r="S3382" s="31"/>
      <c r="T3382" s="31"/>
      <c r="U3382" s="31"/>
      <c r="V3382" s="31"/>
    </row>
    <row r="3383" spans="6:22" x14ac:dyDescent="0.25">
      <c r="F3383" s="31"/>
      <c r="G3383" s="31"/>
      <c r="H3383" s="31"/>
      <c r="I3383" s="31"/>
      <c r="J3383" s="31"/>
      <c r="K3383" s="31"/>
      <c r="L3383" s="31"/>
      <c r="M3383" s="31"/>
      <c r="N3383" s="31"/>
      <c r="O3383" s="31"/>
      <c r="P3383" s="31"/>
      <c r="Q3383" s="31"/>
      <c r="R3383" s="31"/>
      <c r="S3383" s="31"/>
      <c r="T3383" s="31"/>
      <c r="U3383" s="31"/>
      <c r="V3383" s="31"/>
    </row>
    <row r="3384" spans="6:22" x14ac:dyDescent="0.25">
      <c r="F3384" s="31"/>
      <c r="G3384" s="31"/>
      <c r="H3384" s="31"/>
      <c r="I3384" s="31"/>
      <c r="J3384" s="31"/>
      <c r="K3384" s="31"/>
      <c r="L3384" s="31"/>
      <c r="M3384" s="31"/>
      <c r="N3384" s="31"/>
      <c r="O3384" s="31"/>
      <c r="P3384" s="31"/>
      <c r="Q3384" s="31"/>
      <c r="R3384" s="31"/>
      <c r="S3384" s="31"/>
      <c r="T3384" s="31"/>
      <c r="U3384" s="31"/>
      <c r="V3384" s="31"/>
    </row>
    <row r="3385" spans="6:22" x14ac:dyDescent="0.25">
      <c r="F3385" s="31"/>
      <c r="G3385" s="31"/>
      <c r="H3385" s="31"/>
      <c r="I3385" s="31"/>
      <c r="J3385" s="31"/>
      <c r="K3385" s="31"/>
      <c r="L3385" s="31"/>
      <c r="M3385" s="31"/>
      <c r="N3385" s="31"/>
      <c r="O3385" s="31"/>
      <c r="P3385" s="31"/>
      <c r="Q3385" s="31"/>
      <c r="R3385" s="31"/>
      <c r="S3385" s="31"/>
      <c r="T3385" s="31"/>
      <c r="U3385" s="31"/>
      <c r="V3385" s="31"/>
    </row>
    <row r="3386" spans="6:22" x14ac:dyDescent="0.25">
      <c r="F3386" s="31"/>
      <c r="G3386" s="31"/>
      <c r="H3386" s="31"/>
      <c r="I3386" s="31"/>
      <c r="J3386" s="31"/>
      <c r="K3386" s="31"/>
      <c r="L3386" s="31"/>
      <c r="M3386" s="31"/>
      <c r="N3386" s="31"/>
      <c r="O3386" s="31"/>
      <c r="P3386" s="31"/>
      <c r="Q3386" s="31"/>
      <c r="R3386" s="31"/>
      <c r="S3386" s="31"/>
      <c r="T3386" s="31"/>
      <c r="U3386" s="31"/>
      <c r="V3386" s="31"/>
    </row>
    <row r="3387" spans="6:22" x14ac:dyDescent="0.25">
      <c r="F3387" s="31"/>
      <c r="G3387" s="31"/>
      <c r="H3387" s="31"/>
      <c r="I3387" s="31"/>
      <c r="J3387" s="31"/>
      <c r="K3387" s="31"/>
      <c r="L3387" s="31"/>
      <c r="M3387" s="31"/>
      <c r="N3387" s="31"/>
      <c r="O3387" s="31"/>
      <c r="P3387" s="31"/>
      <c r="Q3387" s="31"/>
      <c r="R3387" s="31"/>
      <c r="S3387" s="31"/>
      <c r="T3387" s="31"/>
      <c r="U3387" s="31"/>
      <c r="V3387" s="31"/>
    </row>
    <row r="3388" spans="6:22" x14ac:dyDescent="0.25">
      <c r="F3388" s="31"/>
      <c r="G3388" s="31"/>
      <c r="H3388" s="31"/>
      <c r="I3388" s="31"/>
      <c r="J3388" s="31"/>
      <c r="K3388" s="31"/>
      <c r="L3388" s="31"/>
      <c r="M3388" s="31"/>
      <c r="N3388" s="31"/>
      <c r="O3388" s="31"/>
      <c r="P3388" s="31"/>
      <c r="Q3388" s="31"/>
      <c r="R3388" s="31"/>
      <c r="S3388" s="31"/>
      <c r="T3388" s="31"/>
      <c r="U3388" s="31"/>
      <c r="V3388" s="31"/>
    </row>
    <row r="3389" spans="6:22" x14ac:dyDescent="0.25">
      <c r="F3389" s="31"/>
      <c r="G3389" s="31"/>
      <c r="H3389" s="31"/>
      <c r="I3389" s="31"/>
      <c r="J3389" s="31"/>
      <c r="K3389" s="31"/>
      <c r="L3389" s="31"/>
      <c r="M3389" s="31"/>
      <c r="N3389" s="31"/>
      <c r="O3389" s="31"/>
      <c r="P3389" s="31"/>
      <c r="Q3389" s="31"/>
      <c r="R3389" s="31"/>
      <c r="S3389" s="31"/>
      <c r="T3389" s="31"/>
      <c r="U3389" s="31"/>
      <c r="V3389" s="31"/>
    </row>
    <row r="3390" spans="6:22" x14ac:dyDescent="0.25">
      <c r="F3390" s="31"/>
      <c r="G3390" s="31"/>
      <c r="H3390" s="31"/>
      <c r="I3390" s="31"/>
      <c r="J3390" s="31"/>
      <c r="K3390" s="31"/>
      <c r="L3390" s="31"/>
      <c r="M3390" s="31"/>
      <c r="N3390" s="31"/>
      <c r="O3390" s="31"/>
      <c r="P3390" s="31"/>
      <c r="Q3390" s="31"/>
      <c r="R3390" s="31"/>
      <c r="S3390" s="31"/>
      <c r="T3390" s="31"/>
      <c r="U3390" s="31"/>
      <c r="V3390" s="31"/>
    </row>
    <row r="3391" spans="6:22" x14ac:dyDescent="0.25">
      <c r="F3391" s="31"/>
      <c r="G3391" s="31"/>
      <c r="H3391" s="31"/>
      <c r="I3391" s="31"/>
      <c r="J3391" s="31"/>
      <c r="K3391" s="31"/>
      <c r="L3391" s="31"/>
      <c r="M3391" s="31"/>
      <c r="N3391" s="31"/>
      <c r="O3391" s="31"/>
      <c r="P3391" s="31"/>
      <c r="Q3391" s="31"/>
      <c r="R3391" s="31"/>
      <c r="S3391" s="31"/>
      <c r="T3391" s="31"/>
      <c r="U3391" s="31"/>
      <c r="V3391" s="31"/>
    </row>
    <row r="3392" spans="6:22" x14ac:dyDescent="0.25">
      <c r="F3392" s="31"/>
      <c r="G3392" s="31"/>
      <c r="H3392" s="31"/>
      <c r="I3392" s="31"/>
      <c r="J3392" s="31"/>
      <c r="K3392" s="31"/>
      <c r="L3392" s="31"/>
      <c r="M3392" s="31"/>
      <c r="N3392" s="31"/>
      <c r="O3392" s="31"/>
      <c r="P3392" s="31"/>
      <c r="Q3392" s="31"/>
      <c r="R3392" s="31"/>
      <c r="S3392" s="31"/>
      <c r="T3392" s="31"/>
      <c r="U3392" s="31"/>
      <c r="V3392" s="31"/>
    </row>
    <row r="3393" spans="6:22" x14ac:dyDescent="0.25">
      <c r="F3393" s="31"/>
      <c r="G3393" s="31"/>
      <c r="H3393" s="31"/>
      <c r="I3393" s="31"/>
      <c r="J3393" s="31"/>
      <c r="K3393" s="31"/>
      <c r="L3393" s="31"/>
      <c r="M3393" s="31"/>
      <c r="N3393" s="31"/>
      <c r="O3393" s="31"/>
      <c r="P3393" s="31"/>
      <c r="Q3393" s="31"/>
      <c r="R3393" s="31"/>
      <c r="S3393" s="31"/>
      <c r="T3393" s="31"/>
      <c r="U3393" s="31"/>
      <c r="V3393" s="31"/>
    </row>
    <row r="3394" spans="6:22" x14ac:dyDescent="0.25">
      <c r="F3394" s="31"/>
      <c r="G3394" s="31"/>
      <c r="H3394" s="31"/>
      <c r="I3394" s="31"/>
      <c r="J3394" s="31"/>
      <c r="K3394" s="31"/>
      <c r="L3394" s="31"/>
      <c r="M3394" s="31"/>
      <c r="N3394" s="31"/>
      <c r="O3394" s="31"/>
      <c r="P3394" s="31"/>
      <c r="Q3394" s="31"/>
      <c r="R3394" s="31"/>
      <c r="S3394" s="31"/>
      <c r="T3394" s="31"/>
      <c r="U3394" s="31"/>
      <c r="V3394" s="31"/>
    </row>
    <row r="3395" spans="6:22" x14ac:dyDescent="0.25">
      <c r="F3395" s="31"/>
      <c r="G3395" s="31"/>
      <c r="H3395" s="31"/>
      <c r="I3395" s="31"/>
      <c r="J3395" s="31"/>
      <c r="K3395" s="31"/>
      <c r="L3395" s="31"/>
      <c r="M3395" s="31"/>
      <c r="N3395" s="31"/>
      <c r="O3395" s="31"/>
      <c r="P3395" s="31"/>
      <c r="Q3395" s="31"/>
      <c r="R3395" s="31"/>
      <c r="S3395" s="31"/>
      <c r="T3395" s="31"/>
      <c r="U3395" s="31"/>
      <c r="V3395" s="31"/>
    </row>
    <row r="3396" spans="6:22" x14ac:dyDescent="0.25">
      <c r="F3396" s="31"/>
      <c r="G3396" s="31"/>
      <c r="H3396" s="31"/>
      <c r="I3396" s="31"/>
      <c r="J3396" s="31"/>
      <c r="K3396" s="31"/>
      <c r="L3396" s="31"/>
      <c r="M3396" s="31"/>
      <c r="N3396" s="31"/>
      <c r="O3396" s="31"/>
      <c r="P3396" s="31"/>
      <c r="Q3396" s="31"/>
      <c r="R3396" s="31"/>
      <c r="S3396" s="31"/>
      <c r="T3396" s="31"/>
      <c r="U3396" s="31"/>
      <c r="V3396" s="31"/>
    </row>
    <row r="3397" spans="6:22" x14ac:dyDescent="0.25">
      <c r="F3397" s="31"/>
      <c r="G3397" s="31"/>
      <c r="H3397" s="31"/>
      <c r="I3397" s="31"/>
      <c r="J3397" s="31"/>
      <c r="K3397" s="31"/>
      <c r="L3397" s="31"/>
      <c r="M3397" s="31"/>
      <c r="N3397" s="31"/>
      <c r="O3397" s="31"/>
      <c r="P3397" s="31"/>
      <c r="Q3397" s="31"/>
      <c r="R3397" s="31"/>
      <c r="S3397" s="31"/>
      <c r="T3397" s="31"/>
      <c r="U3397" s="31"/>
      <c r="V3397" s="31"/>
    </row>
    <row r="3398" spans="6:22" x14ac:dyDescent="0.25">
      <c r="F3398" s="31"/>
      <c r="G3398" s="31"/>
      <c r="H3398" s="31"/>
      <c r="I3398" s="31"/>
      <c r="J3398" s="31"/>
      <c r="K3398" s="31"/>
      <c r="L3398" s="31"/>
      <c r="M3398" s="31"/>
      <c r="N3398" s="31"/>
      <c r="O3398" s="31"/>
      <c r="P3398" s="31"/>
      <c r="Q3398" s="31"/>
      <c r="R3398" s="31"/>
      <c r="S3398" s="31"/>
      <c r="T3398" s="31"/>
      <c r="U3398" s="31"/>
      <c r="V3398" s="31"/>
    </row>
    <row r="3399" spans="6:22" x14ac:dyDescent="0.25">
      <c r="F3399" s="31"/>
      <c r="G3399" s="31"/>
      <c r="H3399" s="31"/>
      <c r="I3399" s="31"/>
      <c r="J3399" s="31"/>
      <c r="K3399" s="31"/>
      <c r="L3399" s="31"/>
      <c r="M3399" s="31"/>
      <c r="N3399" s="31"/>
      <c r="O3399" s="31"/>
      <c r="P3399" s="31"/>
      <c r="Q3399" s="31"/>
      <c r="R3399" s="31"/>
      <c r="S3399" s="31"/>
      <c r="T3399" s="31"/>
      <c r="U3399" s="31"/>
      <c r="V3399" s="31"/>
    </row>
    <row r="3400" spans="6:22" x14ac:dyDescent="0.25">
      <c r="F3400" s="31"/>
      <c r="G3400" s="31"/>
      <c r="H3400" s="31"/>
      <c r="I3400" s="31"/>
      <c r="J3400" s="31"/>
      <c r="K3400" s="31"/>
      <c r="L3400" s="31"/>
      <c r="M3400" s="31"/>
      <c r="N3400" s="31"/>
      <c r="O3400" s="31"/>
      <c r="P3400" s="31"/>
      <c r="Q3400" s="31"/>
      <c r="R3400" s="31"/>
      <c r="S3400" s="31"/>
      <c r="T3400" s="31"/>
      <c r="U3400" s="31"/>
      <c r="V3400" s="31"/>
    </row>
    <row r="3401" spans="6:22" x14ac:dyDescent="0.25">
      <c r="F3401" s="31"/>
      <c r="G3401" s="31"/>
      <c r="H3401" s="31"/>
      <c r="I3401" s="31"/>
      <c r="J3401" s="31"/>
      <c r="K3401" s="31"/>
      <c r="L3401" s="31"/>
      <c r="M3401" s="31"/>
      <c r="N3401" s="31"/>
      <c r="O3401" s="31"/>
      <c r="P3401" s="31"/>
      <c r="Q3401" s="31"/>
      <c r="R3401" s="31"/>
      <c r="S3401" s="31"/>
      <c r="T3401" s="31"/>
      <c r="U3401" s="31"/>
      <c r="V3401" s="31"/>
    </row>
    <row r="3402" spans="6:22" x14ac:dyDescent="0.25">
      <c r="F3402" s="31"/>
      <c r="G3402" s="31"/>
      <c r="H3402" s="31"/>
      <c r="I3402" s="31"/>
      <c r="J3402" s="31"/>
      <c r="K3402" s="31"/>
      <c r="L3402" s="31"/>
      <c r="M3402" s="31"/>
      <c r="N3402" s="31"/>
      <c r="O3402" s="31"/>
      <c r="P3402" s="31"/>
      <c r="Q3402" s="31"/>
      <c r="R3402" s="31"/>
      <c r="S3402" s="31"/>
      <c r="T3402" s="31"/>
      <c r="U3402" s="31"/>
      <c r="V3402" s="31"/>
    </row>
    <row r="3403" spans="6:22" x14ac:dyDescent="0.25">
      <c r="F3403" s="31"/>
      <c r="G3403" s="31"/>
      <c r="H3403" s="31"/>
      <c r="I3403" s="31"/>
      <c r="J3403" s="31"/>
      <c r="K3403" s="31"/>
      <c r="L3403" s="31"/>
      <c r="M3403" s="31"/>
      <c r="N3403" s="31"/>
      <c r="O3403" s="31"/>
      <c r="P3403" s="31"/>
      <c r="Q3403" s="31"/>
      <c r="R3403" s="31"/>
      <c r="S3403" s="31"/>
      <c r="T3403" s="31"/>
      <c r="U3403" s="31"/>
      <c r="V3403" s="31"/>
    </row>
    <row r="3404" spans="6:22" x14ac:dyDescent="0.25">
      <c r="F3404" s="31"/>
      <c r="G3404" s="31"/>
      <c r="H3404" s="31"/>
      <c r="I3404" s="31"/>
      <c r="J3404" s="31"/>
      <c r="K3404" s="31"/>
      <c r="L3404" s="31"/>
      <c r="M3404" s="31"/>
      <c r="N3404" s="31"/>
      <c r="O3404" s="31"/>
      <c r="P3404" s="31"/>
      <c r="Q3404" s="31"/>
      <c r="R3404" s="31"/>
      <c r="S3404" s="31"/>
      <c r="T3404" s="31"/>
      <c r="U3404" s="31"/>
      <c r="V3404" s="31"/>
    </row>
    <row r="3405" spans="6:22" x14ac:dyDescent="0.25">
      <c r="F3405" s="31"/>
      <c r="G3405" s="31"/>
      <c r="H3405" s="31"/>
      <c r="I3405" s="31"/>
      <c r="J3405" s="31"/>
      <c r="K3405" s="31"/>
      <c r="L3405" s="31"/>
      <c r="M3405" s="31"/>
      <c r="N3405" s="31"/>
      <c r="O3405" s="31"/>
      <c r="P3405" s="31"/>
      <c r="Q3405" s="31"/>
      <c r="R3405" s="31"/>
      <c r="S3405" s="31"/>
      <c r="T3405" s="31"/>
      <c r="U3405" s="31"/>
      <c r="V3405" s="31"/>
    </row>
    <row r="3406" spans="6:22" x14ac:dyDescent="0.25">
      <c r="F3406" s="31"/>
      <c r="G3406" s="31"/>
      <c r="H3406" s="31"/>
      <c r="I3406" s="31"/>
      <c r="J3406" s="31"/>
      <c r="K3406" s="31"/>
      <c r="L3406" s="31"/>
      <c r="M3406" s="31"/>
      <c r="N3406" s="31"/>
      <c r="O3406" s="31"/>
      <c r="P3406" s="31"/>
      <c r="Q3406" s="31"/>
      <c r="R3406" s="31"/>
      <c r="S3406" s="31"/>
      <c r="T3406" s="31"/>
      <c r="U3406" s="31"/>
      <c r="V3406" s="31"/>
    </row>
    <row r="3407" spans="6:22" x14ac:dyDescent="0.25">
      <c r="F3407" s="31"/>
      <c r="G3407" s="31"/>
      <c r="H3407" s="31"/>
      <c r="I3407" s="31"/>
      <c r="J3407" s="31"/>
      <c r="K3407" s="31"/>
      <c r="L3407" s="31"/>
      <c r="M3407" s="31"/>
      <c r="N3407" s="31"/>
      <c r="O3407" s="31"/>
      <c r="P3407" s="31"/>
      <c r="Q3407" s="31"/>
      <c r="R3407" s="31"/>
      <c r="S3407" s="31"/>
      <c r="T3407" s="31"/>
      <c r="U3407" s="31"/>
      <c r="V3407" s="31"/>
    </row>
    <row r="3408" spans="6:22" x14ac:dyDescent="0.25">
      <c r="F3408" s="31"/>
      <c r="G3408" s="31"/>
      <c r="H3408" s="31"/>
      <c r="I3408" s="31"/>
      <c r="J3408" s="31"/>
      <c r="K3408" s="31"/>
      <c r="L3408" s="31"/>
      <c r="M3408" s="31"/>
      <c r="N3408" s="31"/>
      <c r="O3408" s="31"/>
      <c r="P3408" s="31"/>
      <c r="Q3408" s="31"/>
      <c r="R3408" s="31"/>
      <c r="S3408" s="31"/>
      <c r="T3408" s="31"/>
      <c r="U3408" s="31"/>
      <c r="V3408" s="31"/>
    </row>
    <row r="3409" spans="6:22" x14ac:dyDescent="0.25">
      <c r="F3409" s="31"/>
      <c r="G3409" s="31"/>
      <c r="H3409" s="31"/>
      <c r="I3409" s="31"/>
      <c r="J3409" s="31"/>
      <c r="K3409" s="31"/>
      <c r="L3409" s="31"/>
      <c r="M3409" s="31"/>
      <c r="N3409" s="31"/>
      <c r="O3409" s="31"/>
      <c r="P3409" s="31"/>
      <c r="Q3409" s="31"/>
      <c r="R3409" s="31"/>
      <c r="S3409" s="31"/>
      <c r="T3409" s="31"/>
      <c r="U3409" s="31"/>
      <c r="V3409" s="31"/>
    </row>
    <row r="3410" spans="6:22" x14ac:dyDescent="0.25">
      <c r="F3410" s="31"/>
      <c r="G3410" s="31"/>
      <c r="H3410" s="31"/>
      <c r="I3410" s="31"/>
      <c r="J3410" s="31"/>
      <c r="K3410" s="31"/>
      <c r="L3410" s="31"/>
      <c r="M3410" s="31"/>
      <c r="N3410" s="31"/>
      <c r="O3410" s="31"/>
      <c r="P3410" s="31"/>
      <c r="Q3410" s="31"/>
      <c r="R3410" s="31"/>
      <c r="S3410" s="31"/>
      <c r="T3410" s="31"/>
      <c r="U3410" s="31"/>
      <c r="V3410" s="31"/>
    </row>
    <row r="3411" spans="6:22" x14ac:dyDescent="0.25">
      <c r="F3411" s="31"/>
      <c r="G3411" s="31"/>
      <c r="H3411" s="31"/>
      <c r="I3411" s="31"/>
      <c r="J3411" s="31"/>
      <c r="K3411" s="31"/>
      <c r="L3411" s="31"/>
      <c r="M3411" s="31"/>
      <c r="N3411" s="31"/>
      <c r="O3411" s="31"/>
      <c r="P3411" s="31"/>
      <c r="Q3411" s="31"/>
      <c r="R3411" s="31"/>
      <c r="S3411" s="31"/>
      <c r="T3411" s="31"/>
      <c r="U3411" s="31"/>
      <c r="V3411" s="31"/>
    </row>
    <row r="3412" spans="6:22" x14ac:dyDescent="0.25">
      <c r="F3412" s="31"/>
      <c r="G3412" s="31"/>
      <c r="H3412" s="31"/>
      <c r="I3412" s="31"/>
      <c r="J3412" s="31"/>
      <c r="K3412" s="31"/>
      <c r="L3412" s="31"/>
      <c r="M3412" s="31"/>
      <c r="N3412" s="31"/>
      <c r="O3412" s="31"/>
      <c r="P3412" s="31"/>
      <c r="Q3412" s="31"/>
      <c r="R3412" s="31"/>
      <c r="S3412" s="31"/>
      <c r="T3412" s="31"/>
      <c r="U3412" s="31"/>
      <c r="V3412" s="31"/>
    </row>
    <row r="3413" spans="6:22" x14ac:dyDescent="0.25">
      <c r="F3413" s="31"/>
      <c r="G3413" s="31"/>
      <c r="H3413" s="31"/>
      <c r="I3413" s="31"/>
      <c r="J3413" s="31"/>
      <c r="K3413" s="31"/>
      <c r="L3413" s="31"/>
      <c r="M3413" s="31"/>
      <c r="N3413" s="31"/>
      <c r="O3413" s="31"/>
      <c r="P3413" s="31"/>
      <c r="Q3413" s="31"/>
      <c r="R3413" s="31"/>
      <c r="S3413" s="31"/>
      <c r="T3413" s="31"/>
      <c r="U3413" s="31"/>
      <c r="V3413" s="31"/>
    </row>
    <row r="3414" spans="6:22" x14ac:dyDescent="0.25">
      <c r="F3414" s="31"/>
      <c r="G3414" s="31"/>
      <c r="H3414" s="31"/>
      <c r="I3414" s="31"/>
      <c r="J3414" s="31"/>
      <c r="K3414" s="31"/>
      <c r="L3414" s="31"/>
      <c r="M3414" s="31"/>
      <c r="N3414" s="31"/>
      <c r="O3414" s="31"/>
      <c r="P3414" s="31"/>
      <c r="Q3414" s="31"/>
      <c r="R3414" s="31"/>
      <c r="S3414" s="31"/>
      <c r="T3414" s="31"/>
      <c r="U3414" s="31"/>
      <c r="V3414" s="31"/>
    </row>
    <row r="3415" spans="6:22" x14ac:dyDescent="0.25">
      <c r="F3415" s="31"/>
      <c r="G3415" s="31"/>
      <c r="H3415" s="31"/>
      <c r="I3415" s="31"/>
      <c r="J3415" s="31"/>
      <c r="K3415" s="31"/>
      <c r="L3415" s="31"/>
      <c r="M3415" s="31"/>
      <c r="N3415" s="31"/>
      <c r="O3415" s="31"/>
      <c r="P3415" s="31"/>
      <c r="Q3415" s="31"/>
      <c r="R3415" s="31"/>
      <c r="S3415" s="31"/>
      <c r="T3415" s="31"/>
      <c r="U3415" s="31"/>
      <c r="V3415" s="31"/>
    </row>
    <row r="3416" spans="6:22" x14ac:dyDescent="0.25">
      <c r="F3416" s="31"/>
      <c r="G3416" s="31"/>
      <c r="H3416" s="31"/>
      <c r="I3416" s="31"/>
      <c r="J3416" s="31"/>
      <c r="K3416" s="31"/>
      <c r="L3416" s="31"/>
      <c r="M3416" s="31"/>
      <c r="N3416" s="31"/>
      <c r="O3416" s="31"/>
      <c r="P3416" s="31"/>
      <c r="Q3416" s="31"/>
      <c r="R3416" s="31"/>
      <c r="S3416" s="31"/>
      <c r="T3416" s="31"/>
      <c r="U3416" s="31"/>
      <c r="V3416" s="31"/>
    </row>
    <row r="3417" spans="6:22" x14ac:dyDescent="0.25">
      <c r="F3417" s="31"/>
      <c r="G3417" s="31"/>
      <c r="H3417" s="31"/>
      <c r="I3417" s="31"/>
      <c r="J3417" s="31"/>
      <c r="K3417" s="31"/>
      <c r="L3417" s="31"/>
      <c r="M3417" s="31"/>
      <c r="N3417" s="31"/>
      <c r="O3417" s="31"/>
      <c r="P3417" s="31"/>
      <c r="Q3417" s="31"/>
      <c r="R3417" s="31"/>
      <c r="S3417" s="31"/>
      <c r="T3417" s="31"/>
      <c r="U3417" s="31"/>
      <c r="V3417" s="31"/>
    </row>
    <row r="3418" spans="6:22" x14ac:dyDescent="0.25">
      <c r="F3418" s="31"/>
      <c r="G3418" s="31"/>
      <c r="H3418" s="31"/>
      <c r="I3418" s="31"/>
      <c r="J3418" s="31"/>
      <c r="K3418" s="31"/>
      <c r="L3418" s="31"/>
      <c r="M3418" s="31"/>
      <c r="N3418" s="31"/>
      <c r="O3418" s="31"/>
      <c r="P3418" s="31"/>
      <c r="Q3418" s="31"/>
      <c r="R3418" s="31"/>
      <c r="S3418" s="31"/>
      <c r="T3418" s="31"/>
      <c r="U3418" s="31"/>
      <c r="V3418" s="31"/>
    </row>
    <row r="3419" spans="6:22" x14ac:dyDescent="0.25">
      <c r="F3419" s="31"/>
      <c r="G3419" s="31"/>
      <c r="H3419" s="31"/>
      <c r="I3419" s="31"/>
      <c r="J3419" s="31"/>
      <c r="K3419" s="31"/>
      <c r="L3419" s="31"/>
      <c r="M3419" s="31"/>
      <c r="N3419" s="31"/>
      <c r="O3419" s="31"/>
      <c r="P3419" s="31"/>
      <c r="Q3419" s="31"/>
      <c r="R3419" s="31"/>
      <c r="S3419" s="31"/>
      <c r="T3419" s="31"/>
      <c r="U3419" s="31"/>
      <c r="V3419" s="31"/>
    </row>
    <row r="3420" spans="6:22" x14ac:dyDescent="0.25">
      <c r="F3420" s="31"/>
      <c r="G3420" s="31"/>
      <c r="H3420" s="31"/>
      <c r="I3420" s="31"/>
      <c r="J3420" s="31"/>
      <c r="K3420" s="31"/>
      <c r="L3420" s="31"/>
      <c r="M3420" s="31"/>
      <c r="N3420" s="31"/>
      <c r="O3420" s="31"/>
      <c r="P3420" s="31"/>
      <c r="Q3420" s="31"/>
      <c r="R3420" s="31"/>
      <c r="S3420" s="31"/>
      <c r="T3420" s="31"/>
      <c r="U3420" s="31"/>
      <c r="V3420" s="31"/>
    </row>
    <row r="3421" spans="6:22" x14ac:dyDescent="0.25">
      <c r="F3421" s="31"/>
      <c r="G3421" s="31"/>
      <c r="H3421" s="31"/>
      <c r="I3421" s="31"/>
      <c r="J3421" s="31"/>
      <c r="K3421" s="31"/>
      <c r="L3421" s="31"/>
      <c r="M3421" s="31"/>
      <c r="N3421" s="31"/>
      <c r="O3421" s="31"/>
      <c r="P3421" s="31"/>
      <c r="Q3421" s="31"/>
      <c r="R3421" s="31"/>
      <c r="S3421" s="31"/>
      <c r="T3421" s="31"/>
      <c r="U3421" s="31"/>
      <c r="V3421" s="31"/>
    </row>
    <row r="3422" spans="6:22" x14ac:dyDescent="0.25">
      <c r="F3422" s="31"/>
      <c r="G3422" s="31"/>
      <c r="H3422" s="31"/>
      <c r="I3422" s="31"/>
      <c r="J3422" s="31"/>
      <c r="K3422" s="31"/>
      <c r="L3422" s="31"/>
      <c r="M3422" s="31"/>
      <c r="N3422" s="31"/>
      <c r="O3422" s="31"/>
      <c r="P3422" s="31"/>
      <c r="Q3422" s="31"/>
      <c r="R3422" s="31"/>
      <c r="S3422" s="31"/>
      <c r="T3422" s="31"/>
      <c r="U3422" s="31"/>
      <c r="V3422" s="31"/>
    </row>
    <row r="3423" spans="6:22" x14ac:dyDescent="0.25">
      <c r="F3423" s="31"/>
      <c r="G3423" s="31"/>
      <c r="H3423" s="31"/>
      <c r="I3423" s="31"/>
      <c r="J3423" s="31"/>
      <c r="K3423" s="31"/>
      <c r="L3423" s="31"/>
      <c r="M3423" s="31"/>
      <c r="N3423" s="31"/>
      <c r="O3423" s="31"/>
      <c r="P3423" s="31"/>
      <c r="Q3423" s="31"/>
      <c r="R3423" s="31"/>
      <c r="S3423" s="31"/>
      <c r="T3423" s="31"/>
      <c r="U3423" s="31"/>
      <c r="V3423" s="31"/>
    </row>
    <row r="3424" spans="6:22" x14ac:dyDescent="0.25">
      <c r="F3424" s="31"/>
      <c r="G3424" s="31"/>
      <c r="H3424" s="31"/>
      <c r="I3424" s="31"/>
      <c r="J3424" s="31"/>
      <c r="K3424" s="31"/>
      <c r="L3424" s="31"/>
      <c r="M3424" s="31"/>
      <c r="N3424" s="31"/>
      <c r="O3424" s="31"/>
      <c r="P3424" s="31"/>
      <c r="Q3424" s="31"/>
      <c r="R3424" s="31"/>
      <c r="S3424" s="31"/>
      <c r="T3424" s="31"/>
      <c r="U3424" s="31"/>
      <c r="V3424" s="31"/>
    </row>
    <row r="3425" spans="6:22" x14ac:dyDescent="0.25">
      <c r="F3425" s="31"/>
      <c r="G3425" s="31"/>
      <c r="H3425" s="31"/>
      <c r="I3425" s="31"/>
      <c r="J3425" s="31"/>
      <c r="K3425" s="31"/>
      <c r="L3425" s="31"/>
      <c r="M3425" s="31"/>
      <c r="N3425" s="31"/>
      <c r="O3425" s="31"/>
      <c r="P3425" s="31"/>
      <c r="Q3425" s="31"/>
      <c r="R3425" s="31"/>
      <c r="S3425" s="31"/>
      <c r="T3425" s="31"/>
      <c r="U3425" s="31"/>
      <c r="V3425" s="31"/>
    </row>
    <row r="3426" spans="6:22" x14ac:dyDescent="0.25">
      <c r="F3426" s="31"/>
      <c r="G3426" s="31"/>
      <c r="H3426" s="31"/>
      <c r="I3426" s="31"/>
      <c r="J3426" s="31"/>
      <c r="K3426" s="31"/>
      <c r="L3426" s="31"/>
      <c r="M3426" s="31"/>
      <c r="N3426" s="31"/>
      <c r="O3426" s="31"/>
      <c r="P3426" s="31"/>
      <c r="Q3426" s="31"/>
      <c r="R3426" s="31"/>
      <c r="S3426" s="31"/>
      <c r="T3426" s="31"/>
      <c r="U3426" s="31"/>
      <c r="V3426" s="31"/>
    </row>
    <row r="3427" spans="6:22" x14ac:dyDescent="0.25">
      <c r="F3427" s="31"/>
      <c r="G3427" s="31"/>
      <c r="H3427" s="31"/>
      <c r="I3427" s="31"/>
      <c r="J3427" s="31"/>
      <c r="K3427" s="31"/>
      <c r="L3427" s="31"/>
      <c r="M3427" s="31"/>
      <c r="N3427" s="31"/>
      <c r="O3427" s="31"/>
      <c r="P3427" s="31"/>
      <c r="Q3427" s="31"/>
      <c r="R3427" s="31"/>
      <c r="S3427" s="31"/>
      <c r="T3427" s="31"/>
      <c r="U3427" s="31"/>
      <c r="V3427" s="31"/>
    </row>
    <row r="3428" spans="6:22" x14ac:dyDescent="0.25">
      <c r="F3428" s="31"/>
      <c r="G3428" s="31"/>
      <c r="H3428" s="31"/>
      <c r="I3428" s="31"/>
      <c r="J3428" s="31"/>
      <c r="K3428" s="31"/>
      <c r="L3428" s="31"/>
      <c r="M3428" s="31"/>
      <c r="N3428" s="31"/>
      <c r="O3428" s="31"/>
      <c r="P3428" s="31"/>
      <c r="Q3428" s="31"/>
      <c r="R3428" s="31"/>
      <c r="S3428" s="31"/>
      <c r="T3428" s="31"/>
      <c r="U3428" s="31"/>
      <c r="V3428" s="31"/>
    </row>
    <row r="3429" spans="6:22" x14ac:dyDescent="0.25">
      <c r="F3429" s="31"/>
      <c r="G3429" s="31"/>
      <c r="H3429" s="31"/>
      <c r="I3429" s="31"/>
      <c r="J3429" s="31"/>
      <c r="K3429" s="31"/>
      <c r="L3429" s="31"/>
      <c r="M3429" s="31"/>
      <c r="N3429" s="31"/>
      <c r="O3429" s="31"/>
      <c r="P3429" s="31"/>
      <c r="Q3429" s="31"/>
      <c r="R3429" s="31"/>
      <c r="S3429" s="31"/>
      <c r="T3429" s="31"/>
      <c r="U3429" s="31"/>
      <c r="V3429" s="31"/>
    </row>
    <row r="3430" spans="6:22" x14ac:dyDescent="0.25">
      <c r="F3430" s="31"/>
      <c r="G3430" s="31"/>
      <c r="H3430" s="31"/>
      <c r="I3430" s="31"/>
      <c r="J3430" s="31"/>
      <c r="K3430" s="31"/>
      <c r="L3430" s="31"/>
      <c r="M3430" s="31"/>
      <c r="N3430" s="31"/>
      <c r="O3430" s="31"/>
      <c r="P3430" s="31"/>
      <c r="Q3430" s="31"/>
      <c r="R3430" s="31"/>
      <c r="S3430" s="31"/>
      <c r="T3430" s="31"/>
      <c r="U3430" s="31"/>
      <c r="V3430" s="31"/>
    </row>
    <row r="3431" spans="6:22" x14ac:dyDescent="0.25">
      <c r="F3431" s="31"/>
      <c r="G3431" s="31"/>
      <c r="H3431" s="31"/>
      <c r="I3431" s="31"/>
      <c r="J3431" s="31"/>
      <c r="K3431" s="31"/>
      <c r="L3431" s="31"/>
      <c r="M3431" s="31"/>
      <c r="N3431" s="31"/>
      <c r="O3431" s="31"/>
      <c r="P3431" s="31"/>
      <c r="Q3431" s="31"/>
      <c r="R3431" s="31"/>
      <c r="S3431" s="31"/>
      <c r="T3431" s="31"/>
      <c r="U3431" s="31"/>
      <c r="V3431" s="31"/>
    </row>
    <row r="3432" spans="6:22" x14ac:dyDescent="0.25">
      <c r="F3432" s="31"/>
      <c r="G3432" s="31"/>
      <c r="H3432" s="31"/>
      <c r="I3432" s="31"/>
      <c r="J3432" s="31"/>
      <c r="K3432" s="31"/>
      <c r="L3432" s="31"/>
      <c r="M3432" s="31"/>
      <c r="N3432" s="31"/>
      <c r="O3432" s="31"/>
      <c r="P3432" s="31"/>
      <c r="Q3432" s="31"/>
      <c r="R3432" s="31"/>
      <c r="S3432" s="31"/>
      <c r="T3432" s="31"/>
      <c r="U3432" s="31"/>
      <c r="V3432" s="31"/>
    </row>
    <row r="3433" spans="6:22" x14ac:dyDescent="0.25">
      <c r="F3433" s="31"/>
      <c r="G3433" s="31"/>
      <c r="H3433" s="31"/>
      <c r="I3433" s="31"/>
      <c r="J3433" s="31"/>
      <c r="K3433" s="31"/>
      <c r="L3433" s="31"/>
      <c r="M3433" s="31"/>
      <c r="N3433" s="31"/>
      <c r="O3433" s="31"/>
      <c r="P3433" s="31"/>
      <c r="Q3433" s="31"/>
      <c r="R3433" s="31"/>
      <c r="S3433" s="31"/>
      <c r="T3433" s="31"/>
      <c r="U3433" s="31"/>
      <c r="V3433" s="31"/>
    </row>
    <row r="3434" spans="6:22" x14ac:dyDescent="0.25">
      <c r="F3434" s="31"/>
      <c r="G3434" s="31"/>
      <c r="H3434" s="31"/>
      <c r="I3434" s="31"/>
      <c r="J3434" s="31"/>
      <c r="K3434" s="31"/>
      <c r="L3434" s="31"/>
      <c r="M3434" s="31"/>
      <c r="N3434" s="31"/>
      <c r="O3434" s="31"/>
      <c r="P3434" s="31"/>
      <c r="Q3434" s="31"/>
      <c r="R3434" s="31"/>
      <c r="S3434" s="31"/>
      <c r="T3434" s="31"/>
      <c r="U3434" s="31"/>
      <c r="V3434" s="31"/>
    </row>
    <row r="3435" spans="6:22" x14ac:dyDescent="0.25">
      <c r="F3435" s="31"/>
      <c r="G3435" s="31"/>
      <c r="H3435" s="31"/>
      <c r="I3435" s="31"/>
      <c r="J3435" s="31"/>
      <c r="K3435" s="31"/>
      <c r="L3435" s="31"/>
      <c r="M3435" s="31"/>
      <c r="N3435" s="31"/>
      <c r="O3435" s="31"/>
      <c r="P3435" s="31"/>
      <c r="Q3435" s="31"/>
      <c r="R3435" s="31"/>
      <c r="S3435" s="31"/>
      <c r="T3435" s="31"/>
      <c r="U3435" s="31"/>
      <c r="V3435" s="31"/>
    </row>
    <row r="3436" spans="6:22" x14ac:dyDescent="0.25">
      <c r="F3436" s="31"/>
      <c r="G3436" s="31"/>
      <c r="H3436" s="31"/>
      <c r="I3436" s="31"/>
      <c r="J3436" s="31"/>
      <c r="K3436" s="31"/>
      <c r="L3436" s="31"/>
      <c r="M3436" s="31"/>
      <c r="N3436" s="31"/>
      <c r="O3436" s="31"/>
      <c r="P3436" s="31"/>
      <c r="Q3436" s="31"/>
      <c r="R3436" s="31"/>
      <c r="S3436" s="31"/>
      <c r="T3436" s="31"/>
      <c r="U3436" s="31"/>
      <c r="V3436" s="31"/>
    </row>
    <row r="3437" spans="6:22" x14ac:dyDescent="0.25">
      <c r="F3437" s="31"/>
      <c r="G3437" s="31"/>
      <c r="H3437" s="31"/>
      <c r="I3437" s="31"/>
      <c r="J3437" s="31"/>
      <c r="K3437" s="31"/>
      <c r="L3437" s="31"/>
      <c r="M3437" s="31"/>
      <c r="N3437" s="31"/>
      <c r="O3437" s="31"/>
      <c r="P3437" s="31"/>
      <c r="Q3437" s="31"/>
      <c r="R3437" s="31"/>
      <c r="S3437" s="31"/>
      <c r="T3437" s="31"/>
      <c r="U3437" s="31"/>
      <c r="V3437" s="31"/>
    </row>
    <row r="3438" spans="6:22" x14ac:dyDescent="0.25">
      <c r="F3438" s="31"/>
      <c r="G3438" s="31"/>
      <c r="H3438" s="31"/>
      <c r="I3438" s="31"/>
      <c r="J3438" s="31"/>
      <c r="K3438" s="31"/>
      <c r="L3438" s="31"/>
      <c r="M3438" s="31"/>
      <c r="N3438" s="31"/>
      <c r="O3438" s="31"/>
      <c r="P3438" s="31"/>
      <c r="Q3438" s="31"/>
      <c r="R3438" s="31"/>
      <c r="S3438" s="31"/>
      <c r="T3438" s="31"/>
      <c r="U3438" s="31"/>
      <c r="V3438" s="31"/>
    </row>
    <row r="3439" spans="6:22" x14ac:dyDescent="0.25">
      <c r="F3439" s="31"/>
      <c r="G3439" s="31"/>
      <c r="H3439" s="31"/>
      <c r="I3439" s="31"/>
      <c r="J3439" s="31"/>
      <c r="K3439" s="31"/>
      <c r="L3439" s="31"/>
      <c r="M3439" s="31"/>
      <c r="N3439" s="31"/>
      <c r="O3439" s="31"/>
      <c r="P3439" s="31"/>
      <c r="Q3439" s="31"/>
      <c r="R3439" s="31"/>
      <c r="S3439" s="31"/>
      <c r="T3439" s="31"/>
      <c r="U3439" s="31"/>
      <c r="V3439" s="31"/>
    </row>
    <row r="3440" spans="6:22" x14ac:dyDescent="0.25">
      <c r="F3440" s="31"/>
      <c r="G3440" s="31"/>
      <c r="H3440" s="31"/>
      <c r="I3440" s="31"/>
      <c r="J3440" s="31"/>
      <c r="K3440" s="31"/>
      <c r="L3440" s="31"/>
      <c r="M3440" s="31"/>
      <c r="N3440" s="31"/>
      <c r="O3440" s="31"/>
      <c r="P3440" s="31"/>
      <c r="Q3440" s="31"/>
      <c r="R3440" s="31"/>
      <c r="S3440" s="31"/>
      <c r="T3440" s="31"/>
      <c r="U3440" s="31"/>
      <c r="V3440" s="31"/>
    </row>
    <row r="3441" spans="6:22" x14ac:dyDescent="0.25">
      <c r="F3441" s="31"/>
      <c r="G3441" s="31"/>
      <c r="H3441" s="31"/>
      <c r="I3441" s="31"/>
      <c r="J3441" s="31"/>
      <c r="K3441" s="31"/>
      <c r="L3441" s="31"/>
      <c r="M3441" s="31"/>
      <c r="N3441" s="31"/>
      <c r="O3441" s="31"/>
      <c r="P3441" s="31"/>
      <c r="Q3441" s="31"/>
      <c r="R3441" s="31"/>
      <c r="S3441" s="31"/>
      <c r="T3441" s="31"/>
      <c r="U3441" s="31"/>
      <c r="V3441" s="31"/>
    </row>
    <row r="3442" spans="6:22" x14ac:dyDescent="0.25">
      <c r="F3442" s="31"/>
      <c r="G3442" s="31"/>
      <c r="H3442" s="31"/>
      <c r="I3442" s="31"/>
      <c r="J3442" s="31"/>
      <c r="K3442" s="31"/>
      <c r="L3442" s="31"/>
      <c r="M3442" s="31"/>
      <c r="N3442" s="31"/>
      <c r="O3442" s="31"/>
      <c r="P3442" s="31"/>
      <c r="Q3442" s="31"/>
      <c r="R3442" s="31"/>
      <c r="S3442" s="31"/>
      <c r="T3442" s="31"/>
      <c r="U3442" s="31"/>
      <c r="V3442" s="31"/>
    </row>
    <row r="3443" spans="6:22" x14ac:dyDescent="0.25">
      <c r="F3443" s="31"/>
      <c r="G3443" s="31"/>
      <c r="H3443" s="31"/>
      <c r="I3443" s="31"/>
      <c r="J3443" s="31"/>
      <c r="K3443" s="31"/>
      <c r="L3443" s="31"/>
      <c r="M3443" s="31"/>
      <c r="N3443" s="31"/>
      <c r="O3443" s="31"/>
      <c r="P3443" s="31"/>
      <c r="Q3443" s="31"/>
      <c r="R3443" s="31"/>
      <c r="S3443" s="31"/>
      <c r="T3443" s="31"/>
      <c r="U3443" s="31"/>
      <c r="V3443" s="31"/>
    </row>
    <row r="3444" spans="6:22" x14ac:dyDescent="0.25">
      <c r="F3444" s="31"/>
      <c r="G3444" s="31"/>
      <c r="H3444" s="31"/>
      <c r="I3444" s="31"/>
      <c r="J3444" s="31"/>
      <c r="K3444" s="31"/>
      <c r="L3444" s="31"/>
      <c r="M3444" s="31"/>
      <c r="N3444" s="31"/>
      <c r="O3444" s="31"/>
      <c r="P3444" s="31"/>
      <c r="Q3444" s="31"/>
      <c r="R3444" s="31"/>
      <c r="S3444" s="31"/>
      <c r="T3444" s="31"/>
      <c r="U3444" s="31"/>
      <c r="V3444" s="31"/>
    </row>
    <row r="3445" spans="6:22" x14ac:dyDescent="0.25">
      <c r="F3445" s="31"/>
      <c r="G3445" s="31"/>
      <c r="H3445" s="31"/>
      <c r="I3445" s="31"/>
      <c r="J3445" s="31"/>
      <c r="K3445" s="31"/>
      <c r="L3445" s="31"/>
      <c r="M3445" s="31"/>
      <c r="N3445" s="31"/>
      <c r="O3445" s="31"/>
      <c r="P3445" s="31"/>
      <c r="Q3445" s="31"/>
      <c r="R3445" s="31"/>
      <c r="S3445" s="31"/>
      <c r="T3445" s="31"/>
      <c r="U3445" s="31"/>
      <c r="V3445" s="31"/>
    </row>
    <row r="3446" spans="6:22" x14ac:dyDescent="0.25">
      <c r="F3446" s="31"/>
      <c r="G3446" s="31"/>
      <c r="H3446" s="31"/>
      <c r="I3446" s="31"/>
      <c r="J3446" s="31"/>
      <c r="K3446" s="31"/>
      <c r="L3446" s="31"/>
      <c r="M3446" s="31"/>
      <c r="N3446" s="31"/>
      <c r="O3446" s="31"/>
      <c r="P3446" s="31"/>
      <c r="Q3446" s="31"/>
      <c r="R3446" s="31"/>
      <c r="S3446" s="31"/>
      <c r="T3446" s="31"/>
      <c r="U3446" s="31"/>
      <c r="V3446" s="31"/>
    </row>
    <row r="3447" spans="6:22" x14ac:dyDescent="0.25">
      <c r="F3447" s="31"/>
      <c r="G3447" s="31"/>
      <c r="H3447" s="31"/>
      <c r="I3447" s="31"/>
      <c r="J3447" s="31"/>
      <c r="K3447" s="31"/>
      <c r="L3447" s="31"/>
      <c r="M3447" s="31"/>
      <c r="N3447" s="31"/>
      <c r="O3447" s="31"/>
      <c r="P3447" s="31"/>
      <c r="Q3447" s="31"/>
      <c r="R3447" s="31"/>
      <c r="S3447" s="31"/>
      <c r="T3447" s="31"/>
      <c r="U3447" s="31"/>
      <c r="V3447" s="31"/>
    </row>
    <row r="3448" spans="6:22" x14ac:dyDescent="0.25">
      <c r="F3448" s="31"/>
      <c r="G3448" s="31"/>
      <c r="H3448" s="31"/>
      <c r="I3448" s="31"/>
      <c r="J3448" s="31"/>
      <c r="K3448" s="31"/>
      <c r="L3448" s="31"/>
      <c r="M3448" s="31"/>
      <c r="N3448" s="31"/>
      <c r="O3448" s="31"/>
      <c r="P3448" s="31"/>
      <c r="Q3448" s="31"/>
      <c r="R3448" s="31"/>
      <c r="S3448" s="31"/>
      <c r="T3448" s="31"/>
      <c r="U3448" s="31"/>
      <c r="V3448" s="31"/>
    </row>
    <row r="3449" spans="6:22" x14ac:dyDescent="0.25">
      <c r="F3449" s="31"/>
      <c r="G3449" s="31"/>
      <c r="H3449" s="31"/>
      <c r="I3449" s="31"/>
      <c r="J3449" s="31"/>
      <c r="K3449" s="31"/>
      <c r="L3449" s="31"/>
      <c r="M3449" s="31"/>
      <c r="N3449" s="31"/>
      <c r="O3449" s="31"/>
      <c r="P3449" s="31"/>
      <c r="Q3449" s="31"/>
      <c r="R3449" s="31"/>
      <c r="S3449" s="31"/>
      <c r="T3449" s="31"/>
      <c r="U3449" s="31"/>
      <c r="V3449" s="31"/>
    </row>
    <row r="3450" spans="6:22" x14ac:dyDescent="0.25">
      <c r="F3450" s="31"/>
      <c r="G3450" s="31"/>
      <c r="H3450" s="31"/>
      <c r="I3450" s="31"/>
      <c r="J3450" s="31"/>
      <c r="K3450" s="31"/>
      <c r="L3450" s="31"/>
      <c r="M3450" s="31"/>
      <c r="N3450" s="31"/>
      <c r="O3450" s="31"/>
      <c r="P3450" s="31"/>
      <c r="Q3450" s="31"/>
      <c r="R3450" s="31"/>
      <c r="S3450" s="31"/>
      <c r="T3450" s="31"/>
      <c r="U3450" s="31"/>
      <c r="V3450" s="31"/>
    </row>
    <row r="3451" spans="6:22" x14ac:dyDescent="0.25">
      <c r="F3451" s="31"/>
      <c r="G3451" s="31"/>
      <c r="H3451" s="31"/>
      <c r="I3451" s="31"/>
      <c r="J3451" s="31"/>
      <c r="K3451" s="31"/>
      <c r="L3451" s="31"/>
      <c r="M3451" s="31"/>
      <c r="N3451" s="31"/>
      <c r="O3451" s="31"/>
      <c r="P3451" s="31"/>
      <c r="Q3451" s="31"/>
      <c r="R3451" s="31"/>
      <c r="S3451" s="31"/>
      <c r="T3451" s="31"/>
      <c r="U3451" s="31"/>
      <c r="V3451" s="31"/>
    </row>
    <row r="3452" spans="6:22" x14ac:dyDescent="0.25">
      <c r="F3452" s="31"/>
      <c r="G3452" s="31"/>
      <c r="H3452" s="31"/>
      <c r="I3452" s="31"/>
      <c r="J3452" s="31"/>
      <c r="K3452" s="31"/>
      <c r="L3452" s="31"/>
      <c r="M3452" s="31"/>
      <c r="N3452" s="31"/>
      <c r="O3452" s="31"/>
      <c r="P3452" s="31"/>
      <c r="Q3452" s="31"/>
      <c r="R3452" s="31"/>
      <c r="S3452" s="31"/>
      <c r="T3452" s="31"/>
      <c r="U3452" s="31"/>
      <c r="V3452" s="31"/>
    </row>
    <row r="3453" spans="6:22" x14ac:dyDescent="0.25">
      <c r="F3453" s="31"/>
      <c r="G3453" s="31"/>
      <c r="H3453" s="31"/>
      <c r="I3453" s="31"/>
      <c r="J3453" s="31"/>
      <c r="K3453" s="31"/>
      <c r="L3453" s="31"/>
      <c r="M3453" s="31"/>
      <c r="N3453" s="31"/>
      <c r="O3453" s="31"/>
      <c r="P3453" s="31"/>
      <c r="Q3453" s="31"/>
      <c r="R3453" s="31"/>
      <c r="S3453" s="31"/>
      <c r="T3453" s="31"/>
      <c r="U3453" s="31"/>
      <c r="V3453" s="31"/>
    </row>
    <row r="3454" spans="6:22" x14ac:dyDescent="0.25">
      <c r="F3454" s="31"/>
      <c r="G3454" s="31"/>
      <c r="H3454" s="31"/>
      <c r="I3454" s="31"/>
      <c r="J3454" s="31"/>
      <c r="K3454" s="31"/>
      <c r="L3454" s="31"/>
      <c r="M3454" s="31"/>
      <c r="N3454" s="31"/>
      <c r="O3454" s="31"/>
      <c r="P3454" s="31"/>
      <c r="Q3454" s="31"/>
      <c r="R3454" s="31"/>
      <c r="S3454" s="31"/>
      <c r="T3454" s="31"/>
      <c r="U3454" s="31"/>
      <c r="V3454" s="31"/>
    </row>
    <row r="3455" spans="6:22" x14ac:dyDescent="0.25">
      <c r="F3455" s="31"/>
      <c r="G3455" s="31"/>
      <c r="H3455" s="31"/>
      <c r="I3455" s="31"/>
      <c r="J3455" s="31"/>
      <c r="K3455" s="31"/>
      <c r="L3455" s="31"/>
      <c r="M3455" s="31"/>
      <c r="N3455" s="31"/>
      <c r="O3455" s="31"/>
      <c r="P3455" s="31"/>
      <c r="Q3455" s="31"/>
      <c r="R3455" s="31"/>
      <c r="S3455" s="31"/>
      <c r="T3455" s="31"/>
      <c r="U3455" s="31"/>
      <c r="V3455" s="31"/>
    </row>
    <row r="3456" spans="6:22" x14ac:dyDescent="0.25">
      <c r="F3456" s="31"/>
      <c r="G3456" s="31"/>
      <c r="H3456" s="31"/>
      <c r="I3456" s="31"/>
      <c r="J3456" s="31"/>
      <c r="K3456" s="31"/>
      <c r="L3456" s="31"/>
      <c r="M3456" s="31"/>
      <c r="N3456" s="31"/>
      <c r="O3456" s="31"/>
      <c r="P3456" s="31"/>
      <c r="Q3456" s="31"/>
      <c r="R3456" s="31"/>
      <c r="S3456" s="31"/>
      <c r="T3456" s="31"/>
      <c r="U3456" s="31"/>
      <c r="V3456" s="31"/>
    </row>
    <row r="3457" spans="6:22" x14ac:dyDescent="0.25">
      <c r="F3457" s="31"/>
      <c r="G3457" s="31"/>
      <c r="H3457" s="31"/>
      <c r="I3457" s="31"/>
      <c r="J3457" s="31"/>
      <c r="K3457" s="31"/>
      <c r="L3457" s="31"/>
      <c r="M3457" s="31"/>
      <c r="N3457" s="31"/>
      <c r="O3457" s="31"/>
      <c r="P3457" s="31"/>
      <c r="Q3457" s="31"/>
      <c r="R3457" s="31"/>
      <c r="S3457" s="31"/>
      <c r="T3457" s="31"/>
      <c r="U3457" s="31"/>
      <c r="V3457" s="31"/>
    </row>
    <row r="3458" spans="6:22" x14ac:dyDescent="0.25">
      <c r="F3458" s="31"/>
      <c r="G3458" s="31"/>
      <c r="H3458" s="31"/>
      <c r="I3458" s="31"/>
      <c r="J3458" s="31"/>
      <c r="K3458" s="31"/>
      <c r="L3458" s="31"/>
      <c r="M3458" s="31"/>
      <c r="N3458" s="31"/>
      <c r="O3458" s="31"/>
      <c r="P3458" s="31"/>
      <c r="Q3458" s="31"/>
      <c r="R3458" s="31"/>
      <c r="S3458" s="31"/>
      <c r="T3458" s="31"/>
      <c r="U3458" s="31"/>
      <c r="V3458" s="31"/>
    </row>
    <row r="3459" spans="6:22" x14ac:dyDescent="0.25">
      <c r="F3459" s="31"/>
      <c r="G3459" s="31"/>
      <c r="H3459" s="31"/>
      <c r="I3459" s="31"/>
      <c r="J3459" s="31"/>
      <c r="K3459" s="31"/>
      <c r="L3459" s="31"/>
      <c r="M3459" s="31"/>
      <c r="N3459" s="31"/>
      <c r="O3459" s="31"/>
      <c r="P3459" s="31"/>
      <c r="Q3459" s="31"/>
      <c r="R3459" s="31"/>
      <c r="S3459" s="31"/>
      <c r="T3459" s="31"/>
      <c r="U3459" s="31"/>
      <c r="V3459" s="31"/>
    </row>
    <row r="3460" spans="6:22" x14ac:dyDescent="0.25">
      <c r="F3460" s="31"/>
      <c r="G3460" s="31"/>
      <c r="H3460" s="31"/>
      <c r="I3460" s="31"/>
      <c r="J3460" s="31"/>
      <c r="K3460" s="31"/>
      <c r="L3460" s="31"/>
      <c r="M3460" s="31"/>
      <c r="N3460" s="31"/>
      <c r="O3460" s="31"/>
      <c r="P3460" s="31"/>
      <c r="Q3460" s="31"/>
      <c r="R3460" s="31"/>
      <c r="S3460" s="31"/>
      <c r="T3460" s="31"/>
      <c r="U3460" s="31"/>
      <c r="V3460" s="31"/>
    </row>
    <row r="3461" spans="6:22" x14ac:dyDescent="0.25">
      <c r="F3461" s="31"/>
      <c r="G3461" s="31"/>
      <c r="H3461" s="31"/>
      <c r="I3461" s="31"/>
      <c r="J3461" s="31"/>
      <c r="K3461" s="31"/>
      <c r="L3461" s="31"/>
      <c r="M3461" s="31"/>
      <c r="N3461" s="31"/>
      <c r="O3461" s="31"/>
      <c r="P3461" s="31"/>
      <c r="Q3461" s="31"/>
      <c r="R3461" s="31"/>
      <c r="S3461" s="31"/>
      <c r="T3461" s="31"/>
      <c r="U3461" s="31"/>
      <c r="V3461" s="31"/>
    </row>
    <row r="3462" spans="6:22" x14ac:dyDescent="0.25">
      <c r="F3462" s="31"/>
      <c r="G3462" s="31"/>
      <c r="H3462" s="31"/>
      <c r="I3462" s="31"/>
      <c r="J3462" s="31"/>
      <c r="K3462" s="31"/>
      <c r="L3462" s="31"/>
      <c r="M3462" s="31"/>
      <c r="N3462" s="31"/>
      <c r="O3462" s="31"/>
      <c r="P3462" s="31"/>
      <c r="Q3462" s="31"/>
      <c r="R3462" s="31"/>
      <c r="S3462" s="31"/>
      <c r="T3462" s="31"/>
      <c r="U3462" s="31"/>
      <c r="V3462" s="31"/>
    </row>
    <row r="3463" spans="6:22" x14ac:dyDescent="0.25">
      <c r="F3463" s="31"/>
      <c r="G3463" s="31"/>
      <c r="H3463" s="31"/>
      <c r="I3463" s="31"/>
      <c r="J3463" s="31"/>
      <c r="K3463" s="31"/>
      <c r="L3463" s="31"/>
      <c r="M3463" s="31"/>
      <c r="N3463" s="31"/>
      <c r="O3463" s="31"/>
      <c r="P3463" s="31"/>
      <c r="Q3463" s="31"/>
      <c r="R3463" s="31"/>
      <c r="S3463" s="31"/>
      <c r="T3463" s="31"/>
      <c r="U3463" s="31"/>
      <c r="V3463" s="31"/>
    </row>
    <row r="3464" spans="6:22" x14ac:dyDescent="0.25">
      <c r="F3464" s="31"/>
      <c r="G3464" s="31"/>
      <c r="H3464" s="31"/>
      <c r="I3464" s="31"/>
      <c r="J3464" s="31"/>
      <c r="K3464" s="31"/>
      <c r="L3464" s="31"/>
      <c r="M3464" s="31"/>
      <c r="N3464" s="31"/>
      <c r="O3464" s="31"/>
      <c r="P3464" s="31"/>
      <c r="Q3464" s="31"/>
      <c r="R3464" s="31"/>
      <c r="S3464" s="31"/>
      <c r="T3464" s="31"/>
      <c r="U3464" s="31"/>
      <c r="V3464" s="31"/>
    </row>
    <row r="3465" spans="6:22" x14ac:dyDescent="0.25">
      <c r="F3465" s="31"/>
      <c r="G3465" s="31"/>
      <c r="H3465" s="31"/>
      <c r="I3465" s="31"/>
      <c r="J3465" s="31"/>
      <c r="K3465" s="31"/>
      <c r="L3465" s="31"/>
      <c r="M3465" s="31"/>
      <c r="N3465" s="31"/>
      <c r="O3465" s="31"/>
      <c r="P3465" s="31"/>
      <c r="Q3465" s="31"/>
      <c r="R3465" s="31"/>
      <c r="S3465" s="31"/>
      <c r="T3465" s="31"/>
      <c r="U3465" s="31"/>
      <c r="V3465" s="31"/>
    </row>
    <row r="3466" spans="6:22" x14ac:dyDescent="0.25">
      <c r="F3466" s="31"/>
      <c r="G3466" s="31"/>
      <c r="H3466" s="31"/>
      <c r="I3466" s="31"/>
      <c r="J3466" s="31"/>
      <c r="K3466" s="31"/>
      <c r="L3466" s="31"/>
      <c r="M3466" s="31"/>
      <c r="N3466" s="31"/>
      <c r="O3466" s="31"/>
      <c r="P3466" s="31"/>
      <c r="Q3466" s="31"/>
      <c r="R3466" s="31"/>
      <c r="S3466" s="31"/>
      <c r="T3466" s="31"/>
      <c r="U3466" s="31"/>
      <c r="V3466" s="31"/>
    </row>
    <row r="3467" spans="6:22" x14ac:dyDescent="0.25">
      <c r="F3467" s="31"/>
      <c r="G3467" s="31"/>
      <c r="H3467" s="31"/>
      <c r="I3467" s="31"/>
      <c r="J3467" s="31"/>
      <c r="K3467" s="31"/>
      <c r="L3467" s="31"/>
      <c r="M3467" s="31"/>
      <c r="N3467" s="31"/>
      <c r="O3467" s="31"/>
      <c r="P3467" s="31"/>
      <c r="Q3467" s="31"/>
      <c r="R3467" s="31"/>
      <c r="S3467" s="31"/>
      <c r="T3467" s="31"/>
      <c r="U3467" s="31"/>
      <c r="V3467" s="31"/>
    </row>
    <row r="3468" spans="6:22" x14ac:dyDescent="0.25">
      <c r="F3468" s="31"/>
      <c r="G3468" s="31"/>
      <c r="H3468" s="31"/>
      <c r="I3468" s="31"/>
      <c r="J3468" s="31"/>
      <c r="K3468" s="31"/>
      <c r="L3468" s="31"/>
      <c r="M3468" s="31"/>
      <c r="N3468" s="31"/>
      <c r="O3468" s="31"/>
      <c r="P3468" s="31"/>
      <c r="Q3468" s="31"/>
      <c r="R3468" s="31"/>
      <c r="S3468" s="31"/>
      <c r="T3468" s="31"/>
      <c r="U3468" s="31"/>
      <c r="V3468" s="31"/>
    </row>
    <row r="3469" spans="6:22" x14ac:dyDescent="0.25">
      <c r="F3469" s="31"/>
      <c r="G3469" s="31"/>
      <c r="H3469" s="31"/>
      <c r="I3469" s="31"/>
      <c r="J3469" s="31"/>
      <c r="K3469" s="31"/>
      <c r="L3469" s="31"/>
      <c r="M3469" s="31"/>
      <c r="N3469" s="31"/>
      <c r="O3469" s="31"/>
      <c r="P3469" s="31"/>
      <c r="Q3469" s="31"/>
      <c r="R3469" s="31"/>
      <c r="S3469" s="31"/>
      <c r="T3469" s="31"/>
      <c r="U3469" s="31"/>
      <c r="V3469" s="31"/>
    </row>
    <row r="3470" spans="6:22" x14ac:dyDescent="0.25">
      <c r="F3470" s="31"/>
      <c r="G3470" s="31"/>
      <c r="H3470" s="31"/>
      <c r="I3470" s="31"/>
      <c r="J3470" s="31"/>
      <c r="K3470" s="31"/>
      <c r="L3470" s="31"/>
      <c r="M3470" s="31"/>
      <c r="N3470" s="31"/>
      <c r="O3470" s="31"/>
      <c r="P3470" s="31"/>
      <c r="Q3470" s="31"/>
      <c r="R3470" s="31"/>
      <c r="S3470" s="31"/>
      <c r="T3470" s="31"/>
      <c r="U3470" s="31"/>
      <c r="V3470" s="31"/>
    </row>
    <row r="3471" spans="6:22" x14ac:dyDescent="0.25">
      <c r="F3471" s="31"/>
      <c r="G3471" s="31"/>
      <c r="H3471" s="31"/>
      <c r="I3471" s="31"/>
      <c r="J3471" s="31"/>
      <c r="K3471" s="31"/>
      <c r="L3471" s="31"/>
      <c r="M3471" s="31"/>
      <c r="N3471" s="31"/>
      <c r="O3471" s="31"/>
      <c r="P3471" s="31"/>
      <c r="Q3471" s="31"/>
      <c r="R3471" s="31"/>
      <c r="S3471" s="31"/>
      <c r="T3471" s="31"/>
      <c r="U3471" s="31"/>
      <c r="V3471" s="31"/>
    </row>
    <row r="3472" spans="6:22" x14ac:dyDescent="0.25">
      <c r="F3472" s="31"/>
      <c r="G3472" s="31"/>
      <c r="H3472" s="31"/>
      <c r="I3472" s="31"/>
      <c r="J3472" s="31"/>
      <c r="K3472" s="31"/>
      <c r="L3472" s="31"/>
      <c r="M3472" s="31"/>
      <c r="N3472" s="31"/>
      <c r="O3472" s="31"/>
      <c r="P3472" s="31"/>
      <c r="Q3472" s="31"/>
      <c r="R3472" s="31"/>
      <c r="S3472" s="31"/>
      <c r="T3472" s="31"/>
      <c r="U3472" s="31"/>
      <c r="V3472" s="31"/>
    </row>
    <row r="3473" spans="6:22" x14ac:dyDescent="0.25">
      <c r="F3473" s="31"/>
      <c r="G3473" s="31"/>
      <c r="H3473" s="31"/>
      <c r="I3473" s="31"/>
      <c r="J3473" s="31"/>
      <c r="K3473" s="31"/>
      <c r="L3473" s="31"/>
      <c r="M3473" s="31"/>
      <c r="N3473" s="31"/>
      <c r="O3473" s="31"/>
      <c r="P3473" s="31"/>
      <c r="Q3473" s="31"/>
      <c r="R3473" s="31"/>
      <c r="S3473" s="31"/>
      <c r="T3473" s="31"/>
      <c r="U3473" s="31"/>
      <c r="V3473" s="31"/>
    </row>
    <row r="3474" spans="6:22" x14ac:dyDescent="0.25">
      <c r="F3474" s="31"/>
      <c r="G3474" s="31"/>
      <c r="H3474" s="31"/>
      <c r="I3474" s="31"/>
      <c r="J3474" s="31"/>
      <c r="K3474" s="31"/>
      <c r="L3474" s="31"/>
      <c r="M3474" s="31"/>
      <c r="N3474" s="31"/>
      <c r="O3474" s="31"/>
      <c r="P3474" s="31"/>
      <c r="Q3474" s="31"/>
      <c r="R3474" s="31"/>
      <c r="S3474" s="31"/>
      <c r="T3474" s="31"/>
      <c r="U3474" s="31"/>
      <c r="V3474" s="31"/>
    </row>
    <row r="3475" spans="6:22" x14ac:dyDescent="0.25">
      <c r="F3475" s="31"/>
      <c r="G3475" s="31"/>
      <c r="H3475" s="31"/>
      <c r="I3475" s="31"/>
      <c r="J3475" s="31"/>
      <c r="K3475" s="31"/>
      <c r="L3475" s="31"/>
      <c r="M3475" s="31"/>
      <c r="N3475" s="31"/>
      <c r="O3475" s="31"/>
      <c r="P3475" s="31"/>
      <c r="Q3475" s="31"/>
      <c r="R3475" s="31"/>
      <c r="S3475" s="31"/>
      <c r="T3475" s="31"/>
      <c r="U3475" s="31"/>
      <c r="V3475" s="31"/>
    </row>
    <row r="3476" spans="6:22" x14ac:dyDescent="0.25">
      <c r="F3476" s="31"/>
      <c r="G3476" s="31"/>
      <c r="H3476" s="31"/>
      <c r="I3476" s="31"/>
      <c r="J3476" s="31"/>
      <c r="K3476" s="31"/>
      <c r="L3476" s="31"/>
      <c r="M3476" s="31"/>
      <c r="N3476" s="31"/>
      <c r="O3476" s="31"/>
      <c r="P3476" s="31"/>
      <c r="Q3476" s="31"/>
      <c r="R3476" s="31"/>
      <c r="S3476" s="31"/>
      <c r="T3476" s="31"/>
      <c r="U3476" s="31"/>
      <c r="V3476" s="31"/>
    </row>
    <row r="3477" spans="6:22" x14ac:dyDescent="0.25">
      <c r="F3477" s="31"/>
      <c r="G3477" s="31"/>
      <c r="H3477" s="31"/>
      <c r="I3477" s="31"/>
      <c r="J3477" s="31"/>
      <c r="K3477" s="31"/>
      <c r="L3477" s="31"/>
      <c r="M3477" s="31"/>
      <c r="N3477" s="31"/>
      <c r="O3477" s="31"/>
      <c r="P3477" s="31"/>
      <c r="Q3477" s="31"/>
      <c r="R3477" s="31"/>
      <c r="S3477" s="31"/>
      <c r="T3477" s="31"/>
      <c r="U3477" s="31"/>
      <c r="V3477" s="31"/>
    </row>
    <row r="3478" spans="6:22" x14ac:dyDescent="0.25">
      <c r="F3478" s="31"/>
      <c r="G3478" s="31"/>
      <c r="H3478" s="31"/>
      <c r="I3478" s="31"/>
      <c r="J3478" s="31"/>
      <c r="K3478" s="31"/>
      <c r="L3478" s="31"/>
      <c r="M3478" s="31"/>
      <c r="N3478" s="31"/>
      <c r="O3478" s="31"/>
      <c r="P3478" s="31"/>
      <c r="Q3478" s="31"/>
      <c r="R3478" s="31"/>
      <c r="S3478" s="31"/>
      <c r="T3478" s="31"/>
      <c r="U3478" s="31"/>
      <c r="V3478" s="31"/>
    </row>
    <row r="3479" spans="6:22" x14ac:dyDescent="0.25">
      <c r="F3479" s="31"/>
      <c r="G3479" s="31"/>
      <c r="H3479" s="31"/>
      <c r="I3479" s="31"/>
      <c r="J3479" s="31"/>
      <c r="K3479" s="31"/>
      <c r="L3479" s="31"/>
      <c r="M3479" s="31"/>
      <c r="N3479" s="31"/>
      <c r="O3479" s="31"/>
      <c r="P3479" s="31"/>
      <c r="Q3479" s="31"/>
      <c r="R3479" s="31"/>
      <c r="S3479" s="31"/>
      <c r="T3479" s="31"/>
      <c r="U3479" s="31"/>
      <c r="V3479" s="31"/>
    </row>
    <row r="3480" spans="6:22" x14ac:dyDescent="0.25">
      <c r="F3480" s="31"/>
      <c r="G3480" s="31"/>
      <c r="H3480" s="31"/>
      <c r="I3480" s="31"/>
      <c r="J3480" s="31"/>
      <c r="K3480" s="31"/>
      <c r="L3480" s="31"/>
      <c r="M3480" s="31"/>
      <c r="N3480" s="31"/>
      <c r="O3480" s="31"/>
      <c r="P3480" s="31"/>
      <c r="Q3480" s="31"/>
      <c r="R3480" s="31"/>
      <c r="S3480" s="31"/>
      <c r="T3480" s="31"/>
      <c r="U3480" s="31"/>
      <c r="V3480" s="31"/>
    </row>
    <row r="3481" spans="6:22" x14ac:dyDescent="0.25">
      <c r="F3481" s="31"/>
      <c r="G3481" s="31"/>
      <c r="H3481" s="31"/>
      <c r="I3481" s="31"/>
      <c r="J3481" s="31"/>
      <c r="K3481" s="31"/>
      <c r="L3481" s="31"/>
      <c r="M3481" s="31"/>
      <c r="N3481" s="31"/>
      <c r="O3481" s="31"/>
      <c r="P3481" s="31"/>
      <c r="Q3481" s="31"/>
      <c r="R3481" s="31"/>
      <c r="S3481" s="31"/>
      <c r="T3481" s="31"/>
      <c r="U3481" s="31"/>
      <c r="V3481" s="31"/>
    </row>
    <row r="3482" spans="6:22" x14ac:dyDescent="0.25">
      <c r="F3482" s="31"/>
      <c r="G3482" s="31"/>
      <c r="H3482" s="31"/>
      <c r="I3482" s="31"/>
      <c r="J3482" s="31"/>
      <c r="K3482" s="31"/>
      <c r="L3482" s="31"/>
      <c r="M3482" s="31"/>
      <c r="N3482" s="31"/>
      <c r="O3482" s="31"/>
      <c r="P3482" s="31"/>
      <c r="Q3482" s="31"/>
      <c r="R3482" s="31"/>
      <c r="S3482" s="31"/>
      <c r="T3482" s="31"/>
      <c r="U3482" s="31"/>
      <c r="V3482" s="31"/>
    </row>
    <row r="3483" spans="6:22" x14ac:dyDescent="0.25">
      <c r="F3483" s="31"/>
      <c r="G3483" s="31"/>
      <c r="H3483" s="31"/>
      <c r="I3483" s="31"/>
      <c r="J3483" s="31"/>
      <c r="K3483" s="31"/>
      <c r="L3483" s="31"/>
      <c r="M3483" s="31"/>
      <c r="N3483" s="31"/>
      <c r="O3483" s="31"/>
      <c r="P3483" s="31"/>
      <c r="Q3483" s="31"/>
      <c r="R3483" s="31"/>
      <c r="S3483" s="31"/>
      <c r="T3483" s="31"/>
      <c r="U3483" s="31"/>
      <c r="V3483" s="31"/>
    </row>
    <row r="3484" spans="6:22" x14ac:dyDescent="0.25">
      <c r="F3484" s="31"/>
      <c r="G3484" s="31"/>
      <c r="H3484" s="31"/>
      <c r="I3484" s="31"/>
      <c r="J3484" s="31"/>
      <c r="K3484" s="31"/>
      <c r="L3484" s="31"/>
      <c r="M3484" s="31"/>
      <c r="N3484" s="31"/>
      <c r="O3484" s="31"/>
      <c r="P3484" s="31"/>
      <c r="Q3484" s="31"/>
      <c r="R3484" s="31"/>
      <c r="S3484" s="31"/>
      <c r="T3484" s="31"/>
      <c r="U3484" s="31"/>
      <c r="V3484" s="31"/>
    </row>
    <row r="3485" spans="6:22" x14ac:dyDescent="0.25">
      <c r="F3485" s="31"/>
      <c r="G3485" s="31"/>
      <c r="H3485" s="31"/>
      <c r="I3485" s="31"/>
      <c r="J3485" s="31"/>
      <c r="K3485" s="31"/>
      <c r="L3485" s="31"/>
      <c r="M3485" s="31"/>
      <c r="N3485" s="31"/>
      <c r="O3485" s="31"/>
      <c r="P3485" s="31"/>
      <c r="Q3485" s="31"/>
      <c r="R3485" s="31"/>
      <c r="S3485" s="31"/>
      <c r="T3485" s="31"/>
      <c r="U3485" s="31"/>
      <c r="V3485" s="31"/>
    </row>
    <row r="3486" spans="6:22" x14ac:dyDescent="0.25">
      <c r="F3486" s="31"/>
      <c r="G3486" s="31"/>
      <c r="H3486" s="31"/>
      <c r="I3486" s="31"/>
      <c r="J3486" s="31"/>
      <c r="K3486" s="31"/>
      <c r="L3486" s="31"/>
      <c r="M3486" s="31"/>
      <c r="N3486" s="31"/>
      <c r="O3486" s="31"/>
      <c r="P3486" s="31"/>
      <c r="Q3486" s="31"/>
      <c r="R3486" s="31"/>
      <c r="S3486" s="31"/>
      <c r="T3486" s="31"/>
      <c r="U3486" s="31"/>
      <c r="V3486" s="31"/>
    </row>
    <row r="3487" spans="6:22" x14ac:dyDescent="0.25">
      <c r="F3487" s="31"/>
      <c r="G3487" s="31"/>
      <c r="H3487" s="31"/>
      <c r="I3487" s="31"/>
      <c r="J3487" s="31"/>
      <c r="K3487" s="31"/>
      <c r="L3487" s="31"/>
      <c r="M3487" s="31"/>
      <c r="N3487" s="31"/>
      <c r="O3487" s="31"/>
      <c r="P3487" s="31"/>
      <c r="Q3487" s="31"/>
      <c r="R3487" s="31"/>
      <c r="S3487" s="31"/>
      <c r="T3487" s="31"/>
      <c r="U3487" s="31"/>
      <c r="V3487" s="31"/>
    </row>
    <row r="3488" spans="6:22" x14ac:dyDescent="0.25">
      <c r="F3488" s="31"/>
      <c r="G3488" s="31"/>
      <c r="H3488" s="31"/>
      <c r="I3488" s="31"/>
      <c r="J3488" s="31"/>
      <c r="K3488" s="31"/>
      <c r="L3488" s="31"/>
      <c r="M3488" s="31"/>
      <c r="N3488" s="31"/>
      <c r="O3488" s="31"/>
      <c r="P3488" s="31"/>
      <c r="Q3488" s="31"/>
      <c r="R3488" s="31"/>
      <c r="S3488" s="31"/>
      <c r="T3488" s="31"/>
      <c r="U3488" s="31"/>
      <c r="V3488" s="31"/>
    </row>
    <row r="3489" spans="6:22" x14ac:dyDescent="0.25">
      <c r="F3489" s="31"/>
      <c r="G3489" s="31"/>
      <c r="H3489" s="31"/>
      <c r="I3489" s="31"/>
      <c r="J3489" s="31"/>
      <c r="K3489" s="31"/>
      <c r="L3489" s="31"/>
      <c r="M3489" s="31"/>
      <c r="N3489" s="31"/>
      <c r="O3489" s="31"/>
      <c r="P3489" s="31"/>
      <c r="Q3489" s="31"/>
      <c r="R3489" s="31"/>
      <c r="S3489" s="31"/>
      <c r="T3489" s="31"/>
      <c r="U3489" s="31"/>
      <c r="V3489" s="31"/>
    </row>
    <row r="3490" spans="6:22" x14ac:dyDescent="0.25">
      <c r="F3490" s="31"/>
      <c r="G3490" s="31"/>
      <c r="H3490" s="31"/>
      <c r="I3490" s="31"/>
      <c r="J3490" s="31"/>
      <c r="K3490" s="31"/>
      <c r="L3490" s="31"/>
      <c r="M3490" s="31"/>
      <c r="N3490" s="31"/>
      <c r="O3490" s="31"/>
      <c r="P3490" s="31"/>
      <c r="Q3490" s="31"/>
      <c r="R3490" s="31"/>
      <c r="S3490" s="31"/>
      <c r="T3490" s="31"/>
      <c r="U3490" s="31"/>
      <c r="V3490" s="31"/>
    </row>
    <row r="3491" spans="6:22" x14ac:dyDescent="0.25">
      <c r="F3491" s="31"/>
      <c r="G3491" s="31"/>
      <c r="H3491" s="31"/>
      <c r="I3491" s="31"/>
      <c r="J3491" s="31"/>
      <c r="K3491" s="31"/>
      <c r="L3491" s="31"/>
      <c r="M3491" s="31"/>
      <c r="N3491" s="31"/>
      <c r="O3491" s="31"/>
      <c r="P3491" s="31"/>
      <c r="Q3491" s="31"/>
      <c r="R3491" s="31"/>
      <c r="S3491" s="31"/>
      <c r="T3491" s="31"/>
      <c r="U3491" s="31"/>
      <c r="V3491" s="31"/>
    </row>
    <row r="3492" spans="6:22" x14ac:dyDescent="0.25">
      <c r="F3492" s="31"/>
      <c r="G3492" s="31"/>
      <c r="H3492" s="31"/>
      <c r="I3492" s="31"/>
      <c r="J3492" s="31"/>
      <c r="K3492" s="31"/>
      <c r="L3492" s="31"/>
      <c r="M3492" s="31"/>
      <c r="N3492" s="31"/>
      <c r="O3492" s="31"/>
      <c r="P3492" s="31"/>
      <c r="Q3492" s="31"/>
      <c r="R3492" s="31"/>
      <c r="S3492" s="31"/>
      <c r="T3492" s="31"/>
      <c r="U3492" s="31"/>
      <c r="V3492" s="31"/>
    </row>
    <row r="3493" spans="6:22" x14ac:dyDescent="0.25">
      <c r="F3493" s="31"/>
      <c r="G3493" s="31"/>
      <c r="H3493" s="31"/>
      <c r="I3493" s="31"/>
      <c r="J3493" s="31"/>
      <c r="K3493" s="31"/>
      <c r="L3493" s="31"/>
      <c r="M3493" s="31"/>
      <c r="N3493" s="31"/>
      <c r="O3493" s="31"/>
      <c r="P3493" s="31"/>
      <c r="Q3493" s="31"/>
      <c r="R3493" s="31"/>
      <c r="S3493" s="31"/>
      <c r="T3493" s="31"/>
      <c r="U3493" s="31"/>
      <c r="V3493" s="31"/>
    </row>
    <row r="3494" spans="6:22" x14ac:dyDescent="0.25">
      <c r="F3494" s="31"/>
      <c r="G3494" s="31"/>
      <c r="H3494" s="31"/>
      <c r="I3494" s="31"/>
      <c r="J3494" s="31"/>
      <c r="K3494" s="31"/>
      <c r="L3494" s="31"/>
      <c r="M3494" s="31"/>
      <c r="N3494" s="31"/>
      <c r="O3494" s="31"/>
      <c r="P3494" s="31"/>
      <c r="Q3494" s="31"/>
      <c r="R3494" s="31"/>
      <c r="S3494" s="31"/>
      <c r="T3494" s="31"/>
      <c r="U3494" s="31"/>
      <c r="V3494" s="31"/>
    </row>
    <row r="3495" spans="6:22" x14ac:dyDescent="0.25">
      <c r="F3495" s="31"/>
      <c r="G3495" s="31"/>
      <c r="H3495" s="31"/>
      <c r="I3495" s="31"/>
      <c r="J3495" s="31"/>
      <c r="K3495" s="31"/>
      <c r="L3495" s="31"/>
      <c r="M3495" s="31"/>
      <c r="N3495" s="31"/>
      <c r="O3495" s="31"/>
      <c r="P3495" s="31"/>
      <c r="Q3495" s="31"/>
      <c r="R3495" s="31"/>
      <c r="S3495" s="31"/>
      <c r="T3495" s="31"/>
      <c r="U3495" s="31"/>
      <c r="V3495" s="31"/>
    </row>
    <row r="3496" spans="6:22" x14ac:dyDescent="0.25">
      <c r="F3496" s="31"/>
      <c r="G3496" s="31"/>
      <c r="H3496" s="31"/>
      <c r="I3496" s="31"/>
      <c r="J3496" s="31"/>
      <c r="K3496" s="31"/>
      <c r="L3496" s="31"/>
      <c r="M3496" s="31"/>
      <c r="N3496" s="31"/>
      <c r="O3496" s="31"/>
      <c r="P3496" s="31"/>
      <c r="Q3496" s="31"/>
      <c r="R3496" s="31"/>
      <c r="S3496" s="31"/>
      <c r="T3496" s="31"/>
      <c r="U3496" s="31"/>
      <c r="V3496" s="31"/>
    </row>
    <row r="3497" spans="6:22" x14ac:dyDescent="0.25">
      <c r="F3497" s="31"/>
      <c r="G3497" s="31"/>
      <c r="H3497" s="31"/>
      <c r="I3497" s="31"/>
      <c r="J3497" s="31"/>
      <c r="K3497" s="31"/>
      <c r="L3497" s="31"/>
      <c r="M3497" s="31"/>
      <c r="N3497" s="31"/>
      <c r="O3497" s="31"/>
      <c r="P3497" s="31"/>
      <c r="Q3497" s="31"/>
      <c r="R3497" s="31"/>
      <c r="S3497" s="31"/>
      <c r="T3497" s="31"/>
      <c r="U3497" s="31"/>
      <c r="V3497" s="31"/>
    </row>
    <row r="3498" spans="6:22" x14ac:dyDescent="0.25">
      <c r="F3498" s="31"/>
      <c r="G3498" s="31"/>
      <c r="H3498" s="31"/>
      <c r="I3498" s="31"/>
      <c r="J3498" s="31"/>
      <c r="K3498" s="31"/>
      <c r="L3498" s="31"/>
      <c r="M3498" s="31"/>
      <c r="N3498" s="31"/>
      <c r="O3498" s="31"/>
      <c r="P3498" s="31"/>
      <c r="Q3498" s="31"/>
      <c r="R3498" s="31"/>
      <c r="S3498" s="31"/>
      <c r="T3498" s="31"/>
      <c r="U3498" s="31"/>
      <c r="V3498" s="31"/>
    </row>
    <row r="3499" spans="6:22" x14ac:dyDescent="0.25">
      <c r="F3499" s="31"/>
      <c r="G3499" s="31"/>
      <c r="H3499" s="31"/>
      <c r="I3499" s="31"/>
      <c r="J3499" s="31"/>
      <c r="K3499" s="31"/>
      <c r="L3499" s="31"/>
      <c r="M3499" s="31"/>
      <c r="N3499" s="31"/>
      <c r="O3499" s="31"/>
      <c r="P3499" s="31"/>
      <c r="Q3499" s="31"/>
      <c r="R3499" s="31"/>
      <c r="S3499" s="31"/>
      <c r="T3499" s="31"/>
      <c r="U3499" s="31"/>
      <c r="V3499" s="31"/>
    </row>
    <row r="3500" spans="6:22" x14ac:dyDescent="0.25">
      <c r="F3500" s="31"/>
      <c r="G3500" s="31"/>
      <c r="H3500" s="31"/>
      <c r="I3500" s="31"/>
      <c r="J3500" s="31"/>
      <c r="K3500" s="31"/>
      <c r="L3500" s="31"/>
      <c r="M3500" s="31"/>
      <c r="N3500" s="31"/>
      <c r="O3500" s="31"/>
      <c r="P3500" s="31"/>
      <c r="Q3500" s="31"/>
      <c r="R3500" s="31"/>
      <c r="S3500" s="31"/>
      <c r="T3500" s="31"/>
      <c r="U3500" s="31"/>
      <c r="V3500" s="31"/>
    </row>
    <row r="3501" spans="6:22" x14ac:dyDescent="0.25">
      <c r="F3501" s="31"/>
      <c r="G3501" s="31"/>
      <c r="H3501" s="31"/>
      <c r="I3501" s="31"/>
      <c r="J3501" s="31"/>
      <c r="K3501" s="31"/>
      <c r="L3501" s="31"/>
      <c r="M3501" s="31"/>
      <c r="N3501" s="31"/>
      <c r="O3501" s="31"/>
      <c r="P3501" s="31"/>
      <c r="Q3501" s="31"/>
      <c r="R3501" s="31"/>
      <c r="S3501" s="31"/>
      <c r="T3501" s="31"/>
      <c r="U3501" s="31"/>
      <c r="V3501" s="31"/>
    </row>
    <row r="3502" spans="6:22" x14ac:dyDescent="0.25">
      <c r="F3502" s="31"/>
      <c r="G3502" s="31"/>
      <c r="H3502" s="31"/>
      <c r="I3502" s="31"/>
      <c r="J3502" s="31"/>
      <c r="K3502" s="31"/>
      <c r="L3502" s="31"/>
      <c r="M3502" s="31"/>
      <c r="N3502" s="31"/>
      <c r="O3502" s="31"/>
      <c r="P3502" s="31"/>
      <c r="Q3502" s="31"/>
      <c r="R3502" s="31"/>
      <c r="S3502" s="31"/>
      <c r="T3502" s="31"/>
      <c r="U3502" s="31"/>
      <c r="V3502" s="31"/>
    </row>
    <row r="3503" spans="6:22" x14ac:dyDescent="0.25">
      <c r="F3503" s="31"/>
      <c r="G3503" s="31"/>
      <c r="H3503" s="31"/>
      <c r="I3503" s="31"/>
      <c r="J3503" s="31"/>
      <c r="K3503" s="31"/>
      <c r="L3503" s="31"/>
      <c r="M3503" s="31"/>
      <c r="N3503" s="31"/>
      <c r="O3503" s="31"/>
      <c r="P3503" s="31"/>
      <c r="Q3503" s="31"/>
      <c r="R3503" s="31"/>
      <c r="S3503" s="31"/>
      <c r="T3503" s="31"/>
      <c r="U3503" s="31"/>
      <c r="V3503" s="31"/>
    </row>
    <row r="3504" spans="6:22" x14ac:dyDescent="0.25">
      <c r="F3504" s="31"/>
      <c r="G3504" s="31"/>
      <c r="H3504" s="31"/>
      <c r="I3504" s="31"/>
      <c r="J3504" s="31"/>
      <c r="K3504" s="31"/>
      <c r="L3504" s="31"/>
      <c r="M3504" s="31"/>
      <c r="N3504" s="31"/>
      <c r="O3504" s="31"/>
      <c r="P3504" s="31"/>
      <c r="Q3504" s="31"/>
      <c r="R3504" s="31"/>
      <c r="S3504" s="31"/>
      <c r="T3504" s="31"/>
      <c r="U3504" s="31"/>
      <c r="V3504" s="31"/>
    </row>
    <row r="3505" spans="6:22" x14ac:dyDescent="0.25">
      <c r="F3505" s="31"/>
      <c r="G3505" s="31"/>
      <c r="H3505" s="31"/>
      <c r="I3505" s="31"/>
      <c r="J3505" s="31"/>
      <c r="K3505" s="31"/>
      <c r="L3505" s="31"/>
      <c r="M3505" s="31"/>
      <c r="N3505" s="31"/>
      <c r="O3505" s="31"/>
      <c r="P3505" s="31"/>
      <c r="Q3505" s="31"/>
      <c r="R3505" s="31"/>
      <c r="S3505" s="31"/>
      <c r="T3505" s="31"/>
      <c r="U3505" s="31"/>
      <c r="V3505" s="31"/>
    </row>
    <row r="3506" spans="6:22" x14ac:dyDescent="0.25">
      <c r="F3506" s="31"/>
      <c r="G3506" s="31"/>
      <c r="H3506" s="31"/>
      <c r="I3506" s="31"/>
      <c r="J3506" s="31"/>
      <c r="K3506" s="31"/>
      <c r="L3506" s="31"/>
      <c r="M3506" s="31"/>
      <c r="N3506" s="31"/>
      <c r="O3506" s="31"/>
      <c r="P3506" s="31"/>
      <c r="Q3506" s="31"/>
      <c r="R3506" s="31"/>
      <c r="S3506" s="31"/>
      <c r="T3506" s="31"/>
      <c r="U3506" s="31"/>
      <c r="V3506" s="31"/>
    </row>
    <row r="3507" spans="6:22" x14ac:dyDescent="0.25">
      <c r="F3507" s="31"/>
      <c r="G3507" s="31"/>
      <c r="H3507" s="31"/>
      <c r="I3507" s="31"/>
      <c r="J3507" s="31"/>
      <c r="K3507" s="31"/>
      <c r="L3507" s="31"/>
      <c r="M3507" s="31"/>
      <c r="N3507" s="31"/>
      <c r="O3507" s="31"/>
      <c r="P3507" s="31"/>
      <c r="Q3507" s="31"/>
      <c r="R3507" s="31"/>
      <c r="S3507" s="31"/>
      <c r="T3507" s="31"/>
      <c r="U3507" s="31"/>
      <c r="V3507" s="31"/>
    </row>
    <row r="3508" spans="6:22" x14ac:dyDescent="0.25">
      <c r="F3508" s="31"/>
      <c r="G3508" s="31"/>
      <c r="H3508" s="31"/>
      <c r="I3508" s="31"/>
      <c r="J3508" s="31"/>
      <c r="K3508" s="31"/>
      <c r="L3508" s="31"/>
      <c r="M3508" s="31"/>
      <c r="N3508" s="31"/>
      <c r="O3508" s="31"/>
      <c r="P3508" s="31"/>
      <c r="Q3508" s="31"/>
      <c r="R3508" s="31"/>
      <c r="S3508" s="31"/>
      <c r="T3508" s="31"/>
      <c r="U3508" s="31"/>
      <c r="V3508" s="31"/>
    </row>
    <row r="3509" spans="6:22" x14ac:dyDescent="0.25">
      <c r="F3509" s="31"/>
      <c r="G3509" s="31"/>
      <c r="H3509" s="31"/>
      <c r="I3509" s="31"/>
      <c r="J3509" s="31"/>
      <c r="K3509" s="31"/>
      <c r="L3509" s="31"/>
      <c r="M3509" s="31"/>
      <c r="N3509" s="31"/>
      <c r="O3509" s="31"/>
      <c r="P3509" s="31"/>
      <c r="Q3509" s="31"/>
      <c r="R3509" s="31"/>
      <c r="S3509" s="31"/>
      <c r="T3509" s="31"/>
      <c r="U3509" s="31"/>
      <c r="V3509" s="31"/>
    </row>
    <row r="3510" spans="6:22" x14ac:dyDescent="0.25">
      <c r="F3510" s="31"/>
      <c r="G3510" s="31"/>
      <c r="H3510" s="31"/>
      <c r="I3510" s="31"/>
      <c r="J3510" s="31"/>
      <c r="K3510" s="31"/>
      <c r="L3510" s="31"/>
      <c r="M3510" s="31"/>
      <c r="N3510" s="31"/>
      <c r="O3510" s="31"/>
      <c r="P3510" s="31"/>
      <c r="Q3510" s="31"/>
      <c r="R3510" s="31"/>
      <c r="S3510" s="31"/>
      <c r="T3510" s="31"/>
      <c r="U3510" s="31"/>
      <c r="V3510" s="31"/>
    </row>
    <row r="3511" spans="6:22" x14ac:dyDescent="0.25">
      <c r="F3511" s="31"/>
      <c r="G3511" s="31"/>
      <c r="H3511" s="31"/>
      <c r="I3511" s="31"/>
      <c r="J3511" s="31"/>
      <c r="K3511" s="31"/>
      <c r="L3511" s="31"/>
      <c r="M3511" s="31"/>
      <c r="N3511" s="31"/>
      <c r="O3511" s="31"/>
      <c r="P3511" s="31"/>
      <c r="Q3511" s="31"/>
      <c r="R3511" s="31"/>
      <c r="S3511" s="31"/>
      <c r="T3511" s="31"/>
      <c r="U3511" s="31"/>
      <c r="V3511" s="31"/>
    </row>
    <row r="3512" spans="6:22" x14ac:dyDescent="0.25">
      <c r="F3512" s="31"/>
      <c r="G3512" s="31"/>
      <c r="H3512" s="31"/>
      <c r="I3512" s="31"/>
      <c r="J3512" s="31"/>
      <c r="K3512" s="31"/>
      <c r="L3512" s="31"/>
      <c r="M3512" s="31"/>
      <c r="N3512" s="31"/>
      <c r="O3512" s="31"/>
      <c r="P3512" s="31"/>
      <c r="Q3512" s="31"/>
      <c r="R3512" s="31"/>
      <c r="S3512" s="31"/>
      <c r="T3512" s="31"/>
      <c r="U3512" s="31"/>
      <c r="V3512" s="31"/>
    </row>
    <row r="3513" spans="6:22" x14ac:dyDescent="0.25">
      <c r="F3513" s="31"/>
      <c r="G3513" s="31"/>
      <c r="H3513" s="31"/>
      <c r="I3513" s="31"/>
      <c r="J3513" s="31"/>
      <c r="K3513" s="31"/>
      <c r="L3513" s="31"/>
      <c r="M3513" s="31"/>
      <c r="N3513" s="31"/>
      <c r="O3513" s="31"/>
      <c r="P3513" s="31"/>
      <c r="Q3513" s="31"/>
      <c r="R3513" s="31"/>
      <c r="S3513" s="31"/>
      <c r="T3513" s="31"/>
      <c r="U3513" s="31"/>
      <c r="V3513" s="31"/>
    </row>
    <row r="3514" spans="6:22" x14ac:dyDescent="0.25">
      <c r="F3514" s="31"/>
      <c r="G3514" s="31"/>
      <c r="H3514" s="31"/>
      <c r="I3514" s="31"/>
      <c r="J3514" s="31"/>
      <c r="K3514" s="31"/>
      <c r="L3514" s="31"/>
      <c r="M3514" s="31"/>
      <c r="N3514" s="31"/>
      <c r="O3514" s="31"/>
      <c r="P3514" s="31"/>
      <c r="Q3514" s="31"/>
      <c r="R3514" s="31"/>
      <c r="S3514" s="31"/>
      <c r="T3514" s="31"/>
      <c r="U3514" s="31"/>
      <c r="V3514" s="31"/>
    </row>
    <row r="3515" spans="6:22" x14ac:dyDescent="0.25">
      <c r="F3515" s="31"/>
      <c r="G3515" s="31"/>
      <c r="H3515" s="31"/>
      <c r="I3515" s="31"/>
      <c r="J3515" s="31"/>
      <c r="K3515" s="31"/>
      <c r="L3515" s="31"/>
      <c r="M3515" s="31"/>
      <c r="N3515" s="31"/>
      <c r="O3515" s="31"/>
      <c r="P3515" s="31"/>
      <c r="Q3515" s="31"/>
      <c r="R3515" s="31"/>
      <c r="S3515" s="31"/>
      <c r="T3515" s="31"/>
      <c r="U3515" s="31"/>
      <c r="V3515" s="31"/>
    </row>
    <row r="3516" spans="6:22" x14ac:dyDescent="0.25">
      <c r="F3516" s="31"/>
      <c r="G3516" s="31"/>
      <c r="H3516" s="31"/>
      <c r="I3516" s="31"/>
      <c r="J3516" s="31"/>
      <c r="K3516" s="31"/>
      <c r="L3516" s="31"/>
      <c r="M3516" s="31"/>
      <c r="N3516" s="31"/>
      <c r="O3516" s="31"/>
      <c r="P3516" s="31"/>
      <c r="Q3516" s="31"/>
      <c r="R3516" s="31"/>
      <c r="S3516" s="31"/>
      <c r="T3516" s="31"/>
      <c r="U3516" s="31"/>
      <c r="V3516" s="31"/>
    </row>
    <row r="3517" spans="6:22" x14ac:dyDescent="0.25">
      <c r="F3517" s="31"/>
      <c r="G3517" s="31"/>
      <c r="H3517" s="31"/>
      <c r="I3517" s="31"/>
      <c r="J3517" s="31"/>
      <c r="K3517" s="31"/>
      <c r="L3517" s="31"/>
      <c r="M3517" s="31"/>
      <c r="N3517" s="31"/>
      <c r="O3517" s="31"/>
      <c r="P3517" s="31"/>
      <c r="Q3517" s="31"/>
      <c r="R3517" s="31"/>
      <c r="S3517" s="31"/>
      <c r="T3517" s="31"/>
      <c r="U3517" s="31"/>
      <c r="V3517" s="31"/>
    </row>
    <row r="3518" spans="6:22" x14ac:dyDescent="0.25">
      <c r="F3518" s="31"/>
      <c r="G3518" s="31"/>
      <c r="H3518" s="31"/>
      <c r="I3518" s="31"/>
      <c r="J3518" s="31"/>
      <c r="K3518" s="31"/>
      <c r="L3518" s="31"/>
      <c r="M3518" s="31"/>
      <c r="N3518" s="31"/>
      <c r="O3518" s="31"/>
      <c r="P3518" s="31"/>
      <c r="Q3518" s="31"/>
      <c r="R3518" s="31"/>
      <c r="S3518" s="31"/>
      <c r="T3518" s="31"/>
      <c r="U3518" s="31"/>
      <c r="V3518" s="31"/>
    </row>
    <row r="3519" spans="6:22" x14ac:dyDescent="0.25">
      <c r="F3519" s="31"/>
      <c r="G3519" s="31"/>
      <c r="H3519" s="31"/>
      <c r="I3519" s="31"/>
      <c r="J3519" s="31"/>
      <c r="K3519" s="31"/>
      <c r="L3519" s="31"/>
      <c r="M3519" s="31"/>
      <c r="N3519" s="31"/>
      <c r="O3519" s="31"/>
      <c r="P3519" s="31"/>
      <c r="Q3519" s="31"/>
      <c r="R3519" s="31"/>
      <c r="S3519" s="31"/>
      <c r="T3519" s="31"/>
      <c r="U3519" s="31"/>
      <c r="V3519" s="31"/>
    </row>
    <row r="3520" spans="6:22" x14ac:dyDescent="0.25">
      <c r="F3520" s="31"/>
      <c r="G3520" s="31"/>
      <c r="H3520" s="31"/>
      <c r="I3520" s="31"/>
      <c r="J3520" s="31"/>
      <c r="K3520" s="31"/>
      <c r="L3520" s="31"/>
      <c r="M3520" s="31"/>
      <c r="N3520" s="31"/>
      <c r="O3520" s="31"/>
      <c r="P3520" s="31"/>
      <c r="Q3520" s="31"/>
      <c r="R3520" s="31"/>
      <c r="S3520" s="31"/>
      <c r="T3520" s="31"/>
      <c r="U3520" s="31"/>
      <c r="V3520" s="31"/>
    </row>
    <row r="3521" spans="6:22" x14ac:dyDescent="0.25">
      <c r="F3521" s="31"/>
      <c r="G3521" s="31"/>
      <c r="H3521" s="31"/>
      <c r="I3521" s="31"/>
      <c r="J3521" s="31"/>
      <c r="K3521" s="31"/>
      <c r="L3521" s="31"/>
      <c r="M3521" s="31"/>
      <c r="N3521" s="31"/>
      <c r="O3521" s="31"/>
      <c r="P3521" s="31"/>
      <c r="Q3521" s="31"/>
      <c r="R3521" s="31"/>
      <c r="S3521" s="31"/>
      <c r="T3521" s="31"/>
      <c r="U3521" s="31"/>
      <c r="V3521" s="31"/>
    </row>
    <row r="3522" spans="6:22" x14ac:dyDescent="0.25">
      <c r="F3522" s="31"/>
      <c r="G3522" s="31"/>
      <c r="H3522" s="31"/>
      <c r="I3522" s="31"/>
      <c r="J3522" s="31"/>
      <c r="K3522" s="31"/>
      <c r="L3522" s="31"/>
      <c r="M3522" s="31"/>
      <c r="N3522" s="31"/>
      <c r="O3522" s="31"/>
      <c r="P3522" s="31"/>
      <c r="Q3522" s="31"/>
      <c r="R3522" s="31"/>
      <c r="S3522" s="31"/>
      <c r="T3522" s="31"/>
      <c r="U3522" s="31"/>
      <c r="V3522" s="31"/>
    </row>
    <row r="3523" spans="6:22" x14ac:dyDescent="0.25">
      <c r="F3523" s="31"/>
      <c r="G3523" s="31"/>
      <c r="H3523" s="31"/>
      <c r="I3523" s="31"/>
      <c r="J3523" s="31"/>
      <c r="K3523" s="31"/>
      <c r="L3523" s="31"/>
      <c r="M3523" s="31"/>
      <c r="N3523" s="31"/>
      <c r="O3523" s="31"/>
      <c r="P3523" s="31"/>
      <c r="Q3523" s="31"/>
      <c r="R3523" s="31"/>
      <c r="S3523" s="31"/>
      <c r="T3523" s="31"/>
      <c r="U3523" s="31"/>
      <c r="V3523" s="31"/>
    </row>
    <row r="3524" spans="6:22" x14ac:dyDescent="0.25">
      <c r="F3524" s="31"/>
      <c r="G3524" s="31"/>
      <c r="H3524" s="31"/>
      <c r="I3524" s="31"/>
      <c r="J3524" s="31"/>
      <c r="K3524" s="31"/>
      <c r="L3524" s="31"/>
      <c r="M3524" s="31"/>
      <c r="N3524" s="31"/>
      <c r="O3524" s="31"/>
      <c r="P3524" s="31"/>
      <c r="Q3524" s="31"/>
      <c r="R3524" s="31"/>
      <c r="S3524" s="31"/>
      <c r="T3524" s="31"/>
      <c r="U3524" s="31"/>
      <c r="V3524" s="31"/>
    </row>
    <row r="3525" spans="6:22" x14ac:dyDescent="0.25">
      <c r="F3525" s="31"/>
      <c r="G3525" s="31"/>
      <c r="H3525" s="31"/>
      <c r="I3525" s="31"/>
      <c r="J3525" s="31"/>
      <c r="K3525" s="31"/>
      <c r="L3525" s="31"/>
      <c r="M3525" s="31"/>
      <c r="N3525" s="31"/>
      <c r="O3525" s="31"/>
      <c r="P3525" s="31"/>
      <c r="Q3525" s="31"/>
      <c r="R3525" s="31"/>
      <c r="S3525" s="31"/>
      <c r="T3525" s="31"/>
      <c r="U3525" s="31"/>
      <c r="V3525" s="31"/>
    </row>
    <row r="3526" spans="6:22" x14ac:dyDescent="0.25">
      <c r="F3526" s="31"/>
      <c r="G3526" s="31"/>
      <c r="H3526" s="31"/>
      <c r="I3526" s="31"/>
      <c r="J3526" s="31"/>
      <c r="K3526" s="31"/>
      <c r="L3526" s="31"/>
      <c r="M3526" s="31"/>
      <c r="N3526" s="31"/>
      <c r="O3526" s="31"/>
      <c r="P3526" s="31"/>
      <c r="Q3526" s="31"/>
      <c r="R3526" s="31"/>
      <c r="S3526" s="31"/>
      <c r="T3526" s="31"/>
      <c r="U3526" s="31"/>
      <c r="V3526" s="31"/>
    </row>
    <row r="3527" spans="6:22" x14ac:dyDescent="0.25">
      <c r="F3527" s="31"/>
      <c r="G3527" s="31"/>
      <c r="H3527" s="31"/>
      <c r="I3527" s="31"/>
      <c r="J3527" s="31"/>
      <c r="K3527" s="31"/>
      <c r="L3527" s="31"/>
      <c r="M3527" s="31"/>
      <c r="N3527" s="31"/>
      <c r="O3527" s="31"/>
      <c r="P3527" s="31"/>
      <c r="Q3527" s="31"/>
      <c r="R3527" s="31"/>
      <c r="S3527" s="31"/>
      <c r="T3527" s="31"/>
      <c r="U3527" s="31"/>
      <c r="V3527" s="31"/>
    </row>
    <row r="3528" spans="6:22" x14ac:dyDescent="0.25">
      <c r="F3528" s="31"/>
      <c r="G3528" s="31"/>
      <c r="H3528" s="31"/>
      <c r="I3528" s="31"/>
      <c r="J3528" s="31"/>
      <c r="K3528" s="31"/>
      <c r="L3528" s="31"/>
      <c r="M3528" s="31"/>
      <c r="N3528" s="31"/>
      <c r="O3528" s="31"/>
      <c r="P3528" s="31"/>
      <c r="Q3528" s="31"/>
      <c r="R3528" s="31"/>
      <c r="S3528" s="31"/>
      <c r="T3528" s="31"/>
      <c r="U3528" s="31"/>
      <c r="V3528" s="31"/>
    </row>
    <row r="3529" spans="6:22" x14ac:dyDescent="0.25">
      <c r="F3529" s="31"/>
      <c r="G3529" s="31"/>
      <c r="H3529" s="31"/>
      <c r="I3529" s="31"/>
      <c r="J3529" s="31"/>
      <c r="K3529" s="31"/>
      <c r="L3529" s="31"/>
      <c r="M3529" s="31"/>
      <c r="N3529" s="31"/>
      <c r="O3529" s="31"/>
      <c r="P3529" s="31"/>
      <c r="Q3529" s="31"/>
      <c r="R3529" s="31"/>
      <c r="S3529" s="31"/>
      <c r="T3529" s="31"/>
      <c r="U3529" s="31"/>
      <c r="V3529" s="31"/>
    </row>
    <row r="3530" spans="6:22" x14ac:dyDescent="0.25">
      <c r="F3530" s="31"/>
      <c r="G3530" s="31"/>
      <c r="H3530" s="31"/>
      <c r="I3530" s="31"/>
      <c r="J3530" s="31"/>
      <c r="K3530" s="31"/>
      <c r="L3530" s="31"/>
      <c r="M3530" s="31"/>
      <c r="N3530" s="31"/>
      <c r="O3530" s="31"/>
      <c r="P3530" s="31"/>
      <c r="Q3530" s="31"/>
      <c r="R3530" s="31"/>
      <c r="S3530" s="31"/>
      <c r="T3530" s="31"/>
      <c r="U3530" s="31"/>
      <c r="V3530" s="31"/>
    </row>
    <row r="3531" spans="6:22" x14ac:dyDescent="0.25">
      <c r="F3531" s="31"/>
      <c r="G3531" s="31"/>
      <c r="H3531" s="31"/>
      <c r="I3531" s="31"/>
      <c r="J3531" s="31"/>
      <c r="K3531" s="31"/>
      <c r="L3531" s="31"/>
      <c r="M3531" s="31"/>
      <c r="N3531" s="31"/>
      <c r="O3531" s="31"/>
      <c r="P3531" s="31"/>
      <c r="Q3531" s="31"/>
      <c r="R3531" s="31"/>
      <c r="S3531" s="31"/>
      <c r="T3531" s="31"/>
      <c r="U3531" s="31"/>
      <c r="V3531" s="31"/>
    </row>
    <row r="3532" spans="6:22" x14ac:dyDescent="0.25">
      <c r="F3532" s="31"/>
      <c r="G3532" s="31"/>
      <c r="H3532" s="31"/>
      <c r="I3532" s="31"/>
      <c r="J3532" s="31"/>
      <c r="K3532" s="31"/>
      <c r="L3532" s="31"/>
      <c r="M3532" s="31"/>
      <c r="N3532" s="31"/>
      <c r="O3532" s="31"/>
      <c r="P3532" s="31"/>
      <c r="Q3532" s="31"/>
      <c r="R3532" s="31"/>
      <c r="S3532" s="31"/>
      <c r="T3532" s="31"/>
      <c r="U3532" s="31"/>
      <c r="V3532" s="31"/>
    </row>
    <row r="3533" spans="6:22" x14ac:dyDescent="0.25">
      <c r="F3533" s="31"/>
      <c r="G3533" s="31"/>
      <c r="H3533" s="31"/>
      <c r="I3533" s="31"/>
      <c r="J3533" s="31"/>
      <c r="K3533" s="31"/>
      <c r="L3533" s="31"/>
      <c r="M3533" s="31"/>
      <c r="N3533" s="31"/>
      <c r="O3533" s="31"/>
      <c r="P3533" s="31"/>
      <c r="Q3533" s="31"/>
      <c r="R3533" s="31"/>
      <c r="S3533" s="31"/>
      <c r="T3533" s="31"/>
      <c r="U3533" s="31"/>
      <c r="V3533" s="31"/>
    </row>
    <row r="3534" spans="6:22" x14ac:dyDescent="0.25">
      <c r="F3534" s="31"/>
      <c r="G3534" s="31"/>
      <c r="H3534" s="31"/>
      <c r="I3534" s="31"/>
      <c r="J3534" s="31"/>
      <c r="K3534" s="31"/>
      <c r="L3534" s="31"/>
      <c r="M3534" s="31"/>
      <c r="N3534" s="31"/>
      <c r="O3534" s="31"/>
      <c r="P3534" s="31"/>
      <c r="Q3534" s="31"/>
      <c r="R3534" s="31"/>
      <c r="S3534" s="31"/>
      <c r="T3534" s="31"/>
      <c r="U3534" s="31"/>
      <c r="V3534" s="31"/>
    </row>
    <row r="3535" spans="6:22" x14ac:dyDescent="0.25">
      <c r="F3535" s="31"/>
      <c r="G3535" s="31"/>
      <c r="H3535" s="31"/>
      <c r="I3535" s="31"/>
      <c r="J3535" s="31"/>
      <c r="K3535" s="31"/>
      <c r="L3535" s="31"/>
      <c r="M3535" s="31"/>
      <c r="N3535" s="31"/>
      <c r="O3535" s="31"/>
      <c r="P3535" s="31"/>
      <c r="Q3535" s="31"/>
      <c r="R3535" s="31"/>
      <c r="S3535" s="31"/>
      <c r="T3535" s="31"/>
      <c r="U3535" s="31"/>
      <c r="V3535" s="31"/>
    </row>
    <row r="3536" spans="6:22" x14ac:dyDescent="0.25">
      <c r="F3536" s="31"/>
      <c r="G3536" s="31"/>
      <c r="H3536" s="31"/>
      <c r="I3536" s="31"/>
      <c r="J3536" s="31"/>
      <c r="K3536" s="31"/>
      <c r="L3536" s="31"/>
      <c r="M3536" s="31"/>
      <c r="N3536" s="31"/>
      <c r="O3536" s="31"/>
      <c r="P3536" s="31"/>
      <c r="Q3536" s="31"/>
      <c r="R3536" s="31"/>
      <c r="S3536" s="31"/>
      <c r="T3536" s="31"/>
      <c r="U3536" s="31"/>
      <c r="V3536" s="31"/>
    </row>
    <row r="3537" spans="6:22" x14ac:dyDescent="0.25">
      <c r="F3537" s="31"/>
      <c r="G3537" s="31"/>
      <c r="H3537" s="31"/>
      <c r="I3537" s="31"/>
      <c r="J3537" s="31"/>
      <c r="K3537" s="31"/>
      <c r="L3537" s="31"/>
      <c r="M3537" s="31"/>
      <c r="N3537" s="31"/>
      <c r="O3537" s="31"/>
      <c r="P3537" s="31"/>
      <c r="Q3537" s="31"/>
      <c r="R3537" s="31"/>
      <c r="S3537" s="31"/>
      <c r="T3537" s="31"/>
      <c r="U3537" s="31"/>
      <c r="V3537" s="31"/>
    </row>
    <row r="3538" spans="6:22" x14ac:dyDescent="0.25">
      <c r="F3538" s="31"/>
      <c r="G3538" s="31"/>
      <c r="H3538" s="31"/>
      <c r="I3538" s="31"/>
      <c r="J3538" s="31"/>
      <c r="K3538" s="31"/>
      <c r="L3538" s="31"/>
      <c r="M3538" s="31"/>
      <c r="N3538" s="31"/>
      <c r="O3538" s="31"/>
      <c r="P3538" s="31"/>
      <c r="Q3538" s="31"/>
      <c r="R3538" s="31"/>
      <c r="S3538" s="31"/>
      <c r="T3538" s="31"/>
      <c r="U3538" s="31"/>
      <c r="V3538" s="31"/>
    </row>
    <row r="3539" spans="6:22" x14ac:dyDescent="0.25">
      <c r="F3539" s="31"/>
      <c r="G3539" s="31"/>
      <c r="H3539" s="31"/>
      <c r="I3539" s="31"/>
      <c r="J3539" s="31"/>
      <c r="K3539" s="31"/>
      <c r="L3539" s="31"/>
      <c r="M3539" s="31"/>
      <c r="N3539" s="31"/>
      <c r="O3539" s="31"/>
      <c r="P3539" s="31"/>
      <c r="Q3539" s="31"/>
      <c r="R3539" s="31"/>
      <c r="S3539" s="31"/>
      <c r="T3539" s="31"/>
      <c r="U3539" s="31"/>
      <c r="V3539" s="31"/>
    </row>
    <row r="3540" spans="6:22" x14ac:dyDescent="0.25">
      <c r="F3540" s="31"/>
      <c r="G3540" s="31"/>
      <c r="H3540" s="31"/>
      <c r="I3540" s="31"/>
      <c r="J3540" s="31"/>
      <c r="K3540" s="31"/>
      <c r="L3540" s="31"/>
      <c r="M3540" s="31"/>
      <c r="N3540" s="31"/>
      <c r="O3540" s="31"/>
      <c r="P3540" s="31"/>
      <c r="Q3540" s="31"/>
      <c r="R3540" s="31"/>
      <c r="S3540" s="31"/>
      <c r="T3540" s="31"/>
      <c r="U3540" s="31"/>
      <c r="V3540" s="31"/>
    </row>
    <row r="3541" spans="6:22" x14ac:dyDescent="0.25">
      <c r="F3541" s="31"/>
      <c r="G3541" s="31"/>
      <c r="H3541" s="31"/>
      <c r="I3541" s="31"/>
      <c r="J3541" s="31"/>
      <c r="K3541" s="31"/>
      <c r="L3541" s="31"/>
      <c r="M3541" s="31"/>
      <c r="N3541" s="31"/>
      <c r="O3541" s="31"/>
      <c r="P3541" s="31"/>
      <c r="Q3541" s="31"/>
      <c r="R3541" s="31"/>
      <c r="S3541" s="31"/>
      <c r="T3541" s="31"/>
      <c r="U3541" s="31"/>
      <c r="V3541" s="31"/>
    </row>
    <row r="3542" spans="6:22" x14ac:dyDescent="0.25">
      <c r="F3542" s="31"/>
      <c r="G3542" s="31"/>
      <c r="H3542" s="31"/>
      <c r="I3542" s="31"/>
      <c r="J3542" s="31"/>
      <c r="K3542" s="31"/>
      <c r="L3542" s="31"/>
      <c r="M3542" s="31"/>
      <c r="N3542" s="31"/>
      <c r="O3542" s="31"/>
      <c r="P3542" s="31"/>
      <c r="Q3542" s="31"/>
      <c r="R3542" s="31"/>
      <c r="S3542" s="31"/>
      <c r="T3542" s="31"/>
      <c r="U3542" s="31"/>
      <c r="V3542" s="31"/>
    </row>
    <row r="3543" spans="6:22" x14ac:dyDescent="0.25">
      <c r="F3543" s="31"/>
      <c r="G3543" s="31"/>
      <c r="H3543" s="31"/>
      <c r="I3543" s="31"/>
      <c r="J3543" s="31"/>
      <c r="K3543" s="31"/>
      <c r="L3543" s="31"/>
      <c r="M3543" s="31"/>
      <c r="N3543" s="31"/>
      <c r="O3543" s="31"/>
      <c r="P3543" s="31"/>
      <c r="Q3543" s="31"/>
      <c r="R3543" s="31"/>
      <c r="S3543" s="31"/>
      <c r="T3543" s="31"/>
      <c r="U3543" s="31"/>
      <c r="V3543" s="31"/>
    </row>
    <row r="3544" spans="6:22" x14ac:dyDescent="0.25">
      <c r="F3544" s="31"/>
      <c r="G3544" s="31"/>
      <c r="H3544" s="31"/>
      <c r="I3544" s="31"/>
      <c r="J3544" s="31"/>
      <c r="K3544" s="31"/>
      <c r="L3544" s="31"/>
      <c r="M3544" s="31"/>
      <c r="N3544" s="31"/>
      <c r="O3544" s="31"/>
      <c r="P3544" s="31"/>
      <c r="Q3544" s="31"/>
      <c r="R3544" s="31"/>
      <c r="S3544" s="31"/>
      <c r="T3544" s="31"/>
      <c r="U3544" s="31"/>
      <c r="V3544" s="31"/>
    </row>
    <row r="3545" spans="6:22" x14ac:dyDescent="0.25">
      <c r="F3545" s="31"/>
      <c r="G3545" s="31"/>
      <c r="H3545" s="31"/>
      <c r="I3545" s="31"/>
      <c r="J3545" s="31"/>
      <c r="K3545" s="31"/>
      <c r="L3545" s="31"/>
      <c r="M3545" s="31"/>
      <c r="N3545" s="31"/>
      <c r="O3545" s="31"/>
      <c r="P3545" s="31"/>
      <c r="Q3545" s="31"/>
      <c r="R3545" s="31"/>
      <c r="S3545" s="31"/>
      <c r="T3545" s="31"/>
      <c r="U3545" s="31"/>
      <c r="V3545" s="31"/>
    </row>
    <row r="3546" spans="6:22" x14ac:dyDescent="0.25">
      <c r="F3546" s="31"/>
      <c r="G3546" s="31"/>
      <c r="H3546" s="31"/>
      <c r="I3546" s="31"/>
      <c r="J3546" s="31"/>
      <c r="K3546" s="31"/>
      <c r="L3546" s="31"/>
      <c r="M3546" s="31"/>
      <c r="N3546" s="31"/>
      <c r="O3546" s="31"/>
      <c r="P3546" s="31"/>
      <c r="Q3546" s="31"/>
      <c r="R3546" s="31"/>
      <c r="S3546" s="31"/>
      <c r="T3546" s="31"/>
      <c r="U3546" s="31"/>
      <c r="V3546" s="31"/>
    </row>
    <row r="3547" spans="6:22" x14ac:dyDescent="0.25">
      <c r="F3547" s="31"/>
      <c r="G3547" s="31"/>
      <c r="H3547" s="31"/>
      <c r="I3547" s="31"/>
      <c r="J3547" s="31"/>
      <c r="K3547" s="31"/>
      <c r="L3547" s="31"/>
      <c r="M3547" s="31"/>
      <c r="N3547" s="31"/>
      <c r="O3547" s="31"/>
      <c r="P3547" s="31"/>
      <c r="Q3547" s="31"/>
      <c r="R3547" s="31"/>
      <c r="S3547" s="31"/>
      <c r="T3547" s="31"/>
      <c r="U3547" s="31"/>
      <c r="V3547" s="31"/>
    </row>
    <row r="3548" spans="6:22" x14ac:dyDescent="0.25">
      <c r="F3548" s="31"/>
      <c r="G3548" s="31"/>
      <c r="H3548" s="31"/>
      <c r="I3548" s="31"/>
      <c r="J3548" s="31"/>
      <c r="K3548" s="31"/>
      <c r="L3548" s="31"/>
      <c r="M3548" s="31"/>
      <c r="N3548" s="31"/>
      <c r="O3548" s="31"/>
      <c r="P3548" s="31"/>
      <c r="Q3548" s="31"/>
      <c r="R3548" s="31"/>
      <c r="S3548" s="31"/>
      <c r="T3548" s="31"/>
      <c r="U3548" s="31"/>
      <c r="V3548" s="31"/>
    </row>
    <row r="3549" spans="6:22" x14ac:dyDescent="0.25">
      <c r="F3549" s="31"/>
      <c r="G3549" s="31"/>
      <c r="H3549" s="31"/>
      <c r="I3549" s="31"/>
      <c r="J3549" s="31"/>
      <c r="K3549" s="31"/>
      <c r="L3549" s="31"/>
      <c r="M3549" s="31"/>
      <c r="N3549" s="31"/>
      <c r="O3549" s="31"/>
      <c r="P3549" s="31"/>
      <c r="Q3549" s="31"/>
      <c r="R3549" s="31"/>
      <c r="S3549" s="31"/>
      <c r="T3549" s="31"/>
      <c r="U3549" s="31"/>
      <c r="V3549" s="31"/>
    </row>
    <row r="3550" spans="6:22" x14ac:dyDescent="0.25">
      <c r="F3550" s="31"/>
      <c r="G3550" s="31"/>
      <c r="H3550" s="31"/>
      <c r="I3550" s="31"/>
      <c r="J3550" s="31"/>
      <c r="K3550" s="31"/>
      <c r="L3550" s="31"/>
      <c r="M3550" s="31"/>
      <c r="N3550" s="31"/>
      <c r="O3550" s="31"/>
      <c r="P3550" s="31"/>
      <c r="Q3550" s="31"/>
      <c r="R3550" s="31"/>
      <c r="S3550" s="31"/>
      <c r="T3550" s="31"/>
      <c r="U3550" s="31"/>
      <c r="V3550" s="31"/>
    </row>
    <row r="3551" spans="6:22" x14ac:dyDescent="0.25">
      <c r="F3551" s="31"/>
      <c r="G3551" s="31"/>
      <c r="H3551" s="31"/>
      <c r="I3551" s="31"/>
      <c r="J3551" s="31"/>
      <c r="K3551" s="31"/>
      <c r="L3551" s="31"/>
      <c r="M3551" s="31"/>
      <c r="N3551" s="31"/>
      <c r="O3551" s="31"/>
      <c r="P3551" s="31"/>
      <c r="Q3551" s="31"/>
      <c r="R3551" s="31"/>
      <c r="S3551" s="31"/>
      <c r="T3551" s="31"/>
      <c r="U3551" s="31"/>
      <c r="V3551" s="31"/>
    </row>
    <row r="3552" spans="6:22" x14ac:dyDescent="0.25">
      <c r="F3552" s="31"/>
      <c r="G3552" s="31"/>
      <c r="H3552" s="31"/>
      <c r="I3552" s="31"/>
      <c r="J3552" s="31"/>
      <c r="K3552" s="31"/>
      <c r="L3552" s="31"/>
      <c r="M3552" s="31"/>
      <c r="N3552" s="31"/>
      <c r="O3552" s="31"/>
      <c r="P3552" s="31"/>
      <c r="Q3552" s="31"/>
      <c r="R3552" s="31"/>
      <c r="S3552" s="31"/>
      <c r="T3552" s="31"/>
      <c r="U3552" s="31"/>
      <c r="V3552" s="31"/>
    </row>
    <row r="3553" spans="6:22" x14ac:dyDescent="0.25">
      <c r="F3553" s="31"/>
      <c r="G3553" s="31"/>
      <c r="H3553" s="31"/>
      <c r="I3553" s="31"/>
      <c r="J3553" s="31"/>
      <c r="K3553" s="31"/>
      <c r="L3553" s="31"/>
      <c r="M3553" s="31"/>
      <c r="N3553" s="31"/>
      <c r="O3553" s="31"/>
      <c r="P3553" s="31"/>
      <c r="Q3553" s="31"/>
      <c r="R3553" s="31"/>
      <c r="S3553" s="31"/>
      <c r="T3553" s="31"/>
      <c r="U3553" s="31"/>
      <c r="V3553" s="31"/>
    </row>
    <row r="3554" spans="6:22" x14ac:dyDescent="0.25">
      <c r="F3554" s="31"/>
      <c r="G3554" s="31"/>
      <c r="H3554" s="31"/>
      <c r="I3554" s="31"/>
      <c r="J3554" s="31"/>
      <c r="K3554" s="31"/>
      <c r="L3554" s="31"/>
      <c r="M3554" s="31"/>
      <c r="N3554" s="31"/>
      <c r="O3554" s="31"/>
      <c r="P3554" s="31"/>
      <c r="Q3554" s="31"/>
      <c r="R3554" s="31"/>
      <c r="S3554" s="31"/>
      <c r="T3554" s="31"/>
      <c r="U3554" s="31"/>
      <c r="V3554" s="31"/>
    </row>
    <row r="3555" spans="6:22" x14ac:dyDescent="0.25">
      <c r="F3555" s="31"/>
      <c r="G3555" s="31"/>
      <c r="H3555" s="31"/>
      <c r="I3555" s="31"/>
      <c r="J3555" s="31"/>
      <c r="K3555" s="31"/>
      <c r="L3555" s="31"/>
      <c r="M3555" s="31"/>
      <c r="N3555" s="31"/>
      <c r="O3555" s="31"/>
      <c r="P3555" s="31"/>
      <c r="Q3555" s="31"/>
      <c r="R3555" s="31"/>
      <c r="S3555" s="31"/>
      <c r="T3555" s="31"/>
      <c r="U3555" s="31"/>
      <c r="V3555" s="31"/>
    </row>
    <row r="3556" spans="6:22" x14ac:dyDescent="0.25">
      <c r="F3556" s="31"/>
      <c r="G3556" s="31"/>
      <c r="H3556" s="31"/>
      <c r="I3556" s="31"/>
      <c r="J3556" s="31"/>
      <c r="K3556" s="31"/>
      <c r="L3556" s="31"/>
      <c r="M3556" s="31"/>
      <c r="N3556" s="31"/>
      <c r="O3556" s="31"/>
      <c r="P3556" s="31"/>
      <c r="Q3556" s="31"/>
      <c r="R3556" s="31"/>
      <c r="S3556" s="31"/>
      <c r="T3556" s="31"/>
      <c r="U3556" s="31"/>
      <c r="V3556" s="31"/>
    </row>
    <row r="3557" spans="6:22" x14ac:dyDescent="0.25">
      <c r="F3557" s="31"/>
      <c r="G3557" s="31"/>
      <c r="H3557" s="31"/>
      <c r="I3557" s="31"/>
      <c r="J3557" s="31"/>
      <c r="K3557" s="31"/>
      <c r="L3557" s="31"/>
      <c r="M3557" s="31"/>
      <c r="N3557" s="31"/>
      <c r="O3557" s="31"/>
      <c r="P3557" s="31"/>
      <c r="Q3557" s="31"/>
      <c r="R3557" s="31"/>
      <c r="S3557" s="31"/>
      <c r="T3557" s="31"/>
      <c r="U3557" s="31"/>
      <c r="V3557" s="31"/>
    </row>
    <row r="3558" spans="6:22" x14ac:dyDescent="0.25">
      <c r="F3558" s="31"/>
      <c r="G3558" s="31"/>
      <c r="H3558" s="31"/>
      <c r="I3558" s="31"/>
      <c r="J3558" s="31"/>
      <c r="K3558" s="31"/>
      <c r="L3558" s="31"/>
      <c r="M3558" s="31"/>
      <c r="N3558" s="31"/>
      <c r="O3558" s="31"/>
      <c r="P3558" s="31"/>
      <c r="Q3558" s="31"/>
      <c r="R3558" s="31"/>
      <c r="S3558" s="31"/>
      <c r="T3558" s="31"/>
      <c r="U3558" s="31"/>
      <c r="V3558" s="31"/>
    </row>
    <row r="3559" spans="6:22" x14ac:dyDescent="0.25">
      <c r="F3559" s="31"/>
      <c r="G3559" s="31"/>
      <c r="H3559" s="31"/>
      <c r="I3559" s="31"/>
      <c r="J3559" s="31"/>
      <c r="K3559" s="31"/>
      <c r="L3559" s="31"/>
      <c r="M3559" s="31"/>
      <c r="N3559" s="31"/>
      <c r="O3559" s="31"/>
      <c r="P3559" s="31"/>
      <c r="Q3559" s="31"/>
      <c r="R3559" s="31"/>
      <c r="S3559" s="31"/>
      <c r="T3559" s="31"/>
      <c r="U3559" s="31"/>
      <c r="V3559" s="31"/>
    </row>
    <row r="3560" spans="6:22" x14ac:dyDescent="0.25">
      <c r="F3560" s="31"/>
      <c r="G3560" s="31"/>
      <c r="H3560" s="31"/>
      <c r="I3560" s="31"/>
      <c r="J3560" s="31"/>
      <c r="K3560" s="31"/>
      <c r="L3560" s="31"/>
      <c r="M3560" s="31"/>
      <c r="N3560" s="31"/>
      <c r="O3560" s="31"/>
      <c r="P3560" s="31"/>
      <c r="Q3560" s="31"/>
      <c r="R3560" s="31"/>
      <c r="S3560" s="31"/>
      <c r="T3560" s="31"/>
      <c r="U3560" s="31"/>
      <c r="V3560" s="31"/>
    </row>
    <row r="3561" spans="6:22" x14ac:dyDescent="0.25">
      <c r="F3561" s="31"/>
      <c r="G3561" s="31"/>
      <c r="H3561" s="31"/>
      <c r="I3561" s="31"/>
      <c r="J3561" s="31"/>
      <c r="K3561" s="31"/>
      <c r="L3561" s="31"/>
      <c r="M3561" s="31"/>
      <c r="N3561" s="31"/>
      <c r="O3561" s="31"/>
      <c r="P3561" s="31"/>
      <c r="Q3561" s="31"/>
      <c r="R3561" s="31"/>
      <c r="S3561" s="31"/>
      <c r="T3561" s="31"/>
      <c r="U3561" s="31"/>
      <c r="V3561" s="31"/>
    </row>
    <row r="3562" spans="6:22" x14ac:dyDescent="0.25">
      <c r="F3562" s="31"/>
      <c r="G3562" s="31"/>
      <c r="H3562" s="31"/>
      <c r="I3562" s="31"/>
      <c r="J3562" s="31"/>
      <c r="K3562" s="31"/>
      <c r="L3562" s="31"/>
      <c r="M3562" s="31"/>
      <c r="N3562" s="31"/>
      <c r="O3562" s="31"/>
      <c r="P3562" s="31"/>
      <c r="Q3562" s="31"/>
      <c r="R3562" s="31"/>
      <c r="S3562" s="31"/>
      <c r="T3562" s="31"/>
      <c r="U3562" s="31"/>
      <c r="V3562" s="31"/>
    </row>
    <row r="3563" spans="6:22" x14ac:dyDescent="0.25">
      <c r="F3563" s="31"/>
      <c r="G3563" s="31"/>
      <c r="H3563" s="31"/>
      <c r="I3563" s="31"/>
      <c r="J3563" s="31"/>
      <c r="K3563" s="31"/>
      <c r="L3563" s="31"/>
      <c r="M3563" s="31"/>
      <c r="N3563" s="31"/>
      <c r="O3563" s="31"/>
      <c r="P3563" s="31"/>
      <c r="Q3563" s="31"/>
      <c r="R3563" s="31"/>
      <c r="S3563" s="31"/>
      <c r="T3563" s="31"/>
      <c r="U3563" s="31"/>
      <c r="V3563" s="31"/>
    </row>
    <row r="3564" spans="6:22" x14ac:dyDescent="0.25">
      <c r="F3564" s="31"/>
      <c r="G3564" s="31"/>
      <c r="H3564" s="31"/>
      <c r="I3564" s="31"/>
      <c r="J3564" s="31"/>
      <c r="K3564" s="31"/>
      <c r="L3564" s="31"/>
      <c r="M3564" s="31"/>
      <c r="N3564" s="31"/>
      <c r="O3564" s="31"/>
      <c r="P3564" s="31"/>
      <c r="Q3564" s="31"/>
      <c r="R3564" s="31"/>
      <c r="S3564" s="31"/>
      <c r="T3564" s="31"/>
      <c r="U3564" s="31"/>
      <c r="V3564" s="31"/>
    </row>
    <row r="3565" spans="6:22" x14ac:dyDescent="0.25">
      <c r="F3565" s="31"/>
      <c r="G3565" s="31"/>
      <c r="H3565" s="31"/>
      <c r="I3565" s="31"/>
      <c r="J3565" s="31"/>
      <c r="K3565" s="31"/>
      <c r="L3565" s="31"/>
      <c r="M3565" s="31"/>
      <c r="N3565" s="31"/>
      <c r="O3565" s="31"/>
      <c r="P3565" s="31"/>
      <c r="Q3565" s="31"/>
      <c r="R3565" s="31"/>
      <c r="S3565" s="31"/>
      <c r="T3565" s="31"/>
      <c r="U3565" s="31"/>
      <c r="V3565" s="31"/>
    </row>
    <row r="3566" spans="6:22" x14ac:dyDescent="0.25">
      <c r="F3566" s="31"/>
      <c r="G3566" s="31"/>
      <c r="H3566" s="31"/>
      <c r="I3566" s="31"/>
      <c r="J3566" s="31"/>
      <c r="K3566" s="31"/>
      <c r="L3566" s="31"/>
      <c r="M3566" s="31"/>
      <c r="N3566" s="31"/>
      <c r="O3566" s="31"/>
      <c r="P3566" s="31"/>
      <c r="Q3566" s="31"/>
      <c r="R3566" s="31"/>
      <c r="S3566" s="31"/>
      <c r="T3566" s="31"/>
      <c r="U3566" s="31"/>
      <c r="V3566" s="31"/>
    </row>
    <row r="3567" spans="6:22" x14ac:dyDescent="0.25">
      <c r="F3567" s="31"/>
      <c r="G3567" s="31"/>
      <c r="H3567" s="31"/>
      <c r="I3567" s="31"/>
      <c r="J3567" s="31"/>
      <c r="K3567" s="31"/>
      <c r="L3567" s="31"/>
      <c r="M3567" s="31"/>
      <c r="N3567" s="31"/>
      <c r="O3567" s="31"/>
      <c r="P3567" s="31"/>
      <c r="Q3567" s="31"/>
      <c r="R3567" s="31"/>
      <c r="S3567" s="31"/>
      <c r="T3567" s="31"/>
      <c r="U3567" s="31"/>
      <c r="V3567" s="31"/>
    </row>
    <row r="3568" spans="6:22" x14ac:dyDescent="0.25">
      <c r="F3568" s="31"/>
      <c r="G3568" s="31"/>
      <c r="H3568" s="31"/>
      <c r="I3568" s="31"/>
      <c r="J3568" s="31"/>
      <c r="K3568" s="31"/>
      <c r="L3568" s="31"/>
      <c r="M3568" s="31"/>
      <c r="N3568" s="31"/>
      <c r="O3568" s="31"/>
      <c r="P3568" s="31"/>
      <c r="Q3568" s="31"/>
      <c r="R3568" s="31"/>
      <c r="S3568" s="31"/>
      <c r="T3568" s="31"/>
      <c r="U3568" s="31"/>
      <c r="V3568" s="31"/>
    </row>
    <row r="3569" spans="6:22" x14ac:dyDescent="0.25">
      <c r="F3569" s="31"/>
      <c r="G3569" s="31"/>
      <c r="H3569" s="31"/>
      <c r="I3569" s="31"/>
      <c r="J3569" s="31"/>
      <c r="K3569" s="31"/>
      <c r="L3569" s="31"/>
      <c r="M3569" s="31"/>
      <c r="N3569" s="31"/>
      <c r="O3569" s="31"/>
      <c r="P3569" s="31"/>
      <c r="Q3569" s="31"/>
      <c r="R3569" s="31"/>
      <c r="S3569" s="31"/>
      <c r="T3569" s="31"/>
      <c r="U3569" s="31"/>
      <c r="V3569" s="31"/>
    </row>
    <row r="3570" spans="6:22" x14ac:dyDescent="0.25">
      <c r="F3570" s="31"/>
      <c r="G3570" s="31"/>
      <c r="H3570" s="31"/>
      <c r="I3570" s="31"/>
      <c r="J3570" s="31"/>
      <c r="K3570" s="31"/>
      <c r="L3570" s="31"/>
      <c r="M3570" s="31"/>
      <c r="N3570" s="31"/>
      <c r="O3570" s="31"/>
      <c r="P3570" s="31"/>
      <c r="Q3570" s="31"/>
      <c r="R3570" s="31"/>
      <c r="S3570" s="31"/>
      <c r="T3570" s="31"/>
      <c r="U3570" s="31"/>
      <c r="V3570" s="31"/>
    </row>
    <row r="3571" spans="6:22" x14ac:dyDescent="0.25">
      <c r="F3571" s="31"/>
      <c r="G3571" s="31"/>
      <c r="H3571" s="31"/>
      <c r="I3571" s="31"/>
      <c r="J3571" s="31"/>
      <c r="K3571" s="31"/>
      <c r="L3571" s="31"/>
      <c r="M3571" s="31"/>
      <c r="N3571" s="31"/>
      <c r="O3571" s="31"/>
      <c r="P3571" s="31"/>
      <c r="Q3571" s="31"/>
      <c r="R3571" s="31"/>
      <c r="S3571" s="31"/>
      <c r="T3571" s="31"/>
      <c r="U3571" s="31"/>
      <c r="V3571" s="31"/>
    </row>
    <row r="3572" spans="6:22" x14ac:dyDescent="0.25">
      <c r="F3572" s="31"/>
      <c r="G3572" s="31"/>
      <c r="H3572" s="31"/>
      <c r="I3572" s="31"/>
      <c r="J3572" s="31"/>
      <c r="K3572" s="31"/>
      <c r="L3572" s="31"/>
      <c r="M3572" s="31"/>
      <c r="N3572" s="31"/>
      <c r="O3572" s="31"/>
      <c r="P3572" s="31"/>
      <c r="Q3572" s="31"/>
      <c r="R3572" s="31"/>
      <c r="S3572" s="31"/>
      <c r="T3572" s="31"/>
      <c r="U3572" s="31"/>
      <c r="V3572" s="31"/>
    </row>
    <row r="3573" spans="6:22" x14ac:dyDescent="0.25">
      <c r="F3573" s="31"/>
      <c r="G3573" s="31"/>
      <c r="H3573" s="31"/>
      <c r="I3573" s="31"/>
      <c r="J3573" s="31"/>
      <c r="K3573" s="31"/>
      <c r="L3573" s="31"/>
      <c r="M3573" s="31"/>
      <c r="N3573" s="31"/>
      <c r="O3573" s="31"/>
      <c r="P3573" s="31"/>
      <c r="Q3573" s="31"/>
      <c r="R3573" s="31"/>
      <c r="S3573" s="31"/>
      <c r="T3573" s="31"/>
      <c r="U3573" s="31"/>
      <c r="V3573" s="31"/>
    </row>
    <row r="3574" spans="6:22" x14ac:dyDescent="0.25">
      <c r="F3574" s="31"/>
      <c r="G3574" s="31"/>
      <c r="H3574" s="31"/>
      <c r="I3574" s="31"/>
      <c r="J3574" s="31"/>
      <c r="K3574" s="31"/>
      <c r="L3574" s="31"/>
      <c r="M3574" s="31"/>
      <c r="N3574" s="31"/>
      <c r="O3574" s="31"/>
      <c r="P3574" s="31"/>
      <c r="Q3574" s="31"/>
      <c r="R3574" s="31"/>
      <c r="S3574" s="31"/>
      <c r="T3574" s="31"/>
      <c r="U3574" s="31"/>
      <c r="V3574" s="31"/>
    </row>
    <row r="3575" spans="6:22" x14ac:dyDescent="0.25">
      <c r="F3575" s="31"/>
      <c r="G3575" s="31"/>
      <c r="H3575" s="31"/>
      <c r="I3575" s="31"/>
      <c r="J3575" s="31"/>
      <c r="K3575" s="31"/>
      <c r="L3575" s="31"/>
      <c r="M3575" s="31"/>
      <c r="N3575" s="31"/>
      <c r="O3575" s="31"/>
      <c r="P3575" s="31"/>
      <c r="Q3575" s="31"/>
      <c r="R3575" s="31"/>
      <c r="S3575" s="31"/>
      <c r="T3575" s="31"/>
      <c r="U3575" s="31"/>
      <c r="V3575" s="31"/>
    </row>
    <row r="3576" spans="6:22" x14ac:dyDescent="0.25">
      <c r="F3576" s="31"/>
      <c r="G3576" s="31"/>
      <c r="H3576" s="31"/>
      <c r="I3576" s="31"/>
      <c r="J3576" s="31"/>
      <c r="K3576" s="31"/>
      <c r="L3576" s="31"/>
      <c r="M3576" s="31"/>
      <c r="N3576" s="31"/>
      <c r="O3576" s="31"/>
      <c r="P3576" s="31"/>
      <c r="Q3576" s="31"/>
      <c r="R3576" s="31"/>
      <c r="S3576" s="31"/>
      <c r="T3576" s="31"/>
      <c r="U3576" s="31"/>
      <c r="V3576" s="31"/>
    </row>
    <row r="3577" spans="6:22" x14ac:dyDescent="0.25">
      <c r="F3577" s="31"/>
      <c r="G3577" s="31"/>
      <c r="H3577" s="31"/>
      <c r="I3577" s="31"/>
      <c r="J3577" s="31"/>
      <c r="K3577" s="31"/>
      <c r="L3577" s="31"/>
      <c r="M3577" s="31"/>
      <c r="N3577" s="31"/>
      <c r="O3577" s="31"/>
      <c r="P3577" s="31"/>
      <c r="Q3577" s="31"/>
      <c r="R3577" s="31"/>
      <c r="S3577" s="31"/>
      <c r="T3577" s="31"/>
      <c r="U3577" s="31"/>
      <c r="V3577" s="31"/>
    </row>
    <row r="3578" spans="6:22" x14ac:dyDescent="0.25">
      <c r="F3578" s="31"/>
      <c r="G3578" s="31"/>
      <c r="H3578" s="31"/>
      <c r="I3578" s="31"/>
      <c r="J3578" s="31"/>
      <c r="K3578" s="31"/>
      <c r="L3578" s="31"/>
      <c r="M3578" s="31"/>
      <c r="N3578" s="31"/>
      <c r="O3578" s="31"/>
      <c r="P3578" s="31"/>
      <c r="Q3578" s="31"/>
      <c r="R3578" s="31"/>
      <c r="S3578" s="31"/>
      <c r="T3578" s="31"/>
      <c r="U3578" s="31"/>
      <c r="V3578" s="31"/>
    </row>
    <row r="3579" spans="6:22" x14ac:dyDescent="0.25">
      <c r="F3579" s="31"/>
      <c r="G3579" s="31"/>
      <c r="H3579" s="31"/>
      <c r="I3579" s="31"/>
      <c r="J3579" s="31"/>
      <c r="K3579" s="31"/>
      <c r="L3579" s="31"/>
      <c r="M3579" s="31"/>
      <c r="N3579" s="31"/>
      <c r="O3579" s="31"/>
      <c r="P3579" s="31"/>
      <c r="Q3579" s="31"/>
      <c r="R3579" s="31"/>
      <c r="S3579" s="31"/>
      <c r="T3579" s="31"/>
      <c r="U3579" s="31"/>
      <c r="V3579" s="31"/>
    </row>
    <row r="3580" spans="6:22" x14ac:dyDescent="0.25">
      <c r="F3580" s="31"/>
      <c r="G3580" s="31"/>
      <c r="H3580" s="31"/>
      <c r="I3580" s="31"/>
      <c r="J3580" s="31"/>
      <c r="K3580" s="31"/>
      <c r="L3580" s="31"/>
      <c r="M3580" s="31"/>
      <c r="N3580" s="31"/>
      <c r="O3580" s="31"/>
      <c r="P3580" s="31"/>
      <c r="Q3580" s="31"/>
      <c r="R3580" s="31"/>
      <c r="S3580" s="31"/>
      <c r="T3580" s="31"/>
      <c r="U3580" s="31"/>
      <c r="V3580" s="31"/>
    </row>
    <row r="3581" spans="6:22" x14ac:dyDescent="0.25">
      <c r="F3581" s="31"/>
      <c r="G3581" s="31"/>
      <c r="H3581" s="31"/>
      <c r="I3581" s="31"/>
      <c r="J3581" s="31"/>
      <c r="K3581" s="31"/>
      <c r="L3581" s="31"/>
      <c r="M3581" s="31"/>
      <c r="N3581" s="31"/>
      <c r="O3581" s="31"/>
      <c r="P3581" s="31"/>
      <c r="Q3581" s="31"/>
      <c r="R3581" s="31"/>
      <c r="S3581" s="31"/>
      <c r="T3581" s="31"/>
      <c r="U3581" s="31"/>
      <c r="V3581" s="31"/>
    </row>
    <row r="3582" spans="6:22" x14ac:dyDescent="0.25">
      <c r="F3582" s="31"/>
      <c r="G3582" s="31"/>
      <c r="H3582" s="31"/>
      <c r="I3582" s="31"/>
      <c r="J3582" s="31"/>
      <c r="K3582" s="31"/>
      <c r="L3582" s="31"/>
      <c r="M3582" s="31"/>
      <c r="N3582" s="31"/>
      <c r="O3582" s="31"/>
      <c r="P3582" s="31"/>
      <c r="Q3582" s="31"/>
      <c r="R3582" s="31"/>
      <c r="S3582" s="31"/>
      <c r="T3582" s="31"/>
      <c r="U3582" s="31"/>
      <c r="V3582" s="31"/>
    </row>
    <row r="3583" spans="6:22" x14ac:dyDescent="0.25">
      <c r="F3583" s="31"/>
      <c r="G3583" s="31"/>
      <c r="H3583" s="31"/>
      <c r="I3583" s="31"/>
      <c r="J3583" s="31"/>
      <c r="K3583" s="31"/>
      <c r="L3583" s="31"/>
      <c r="M3583" s="31"/>
      <c r="N3583" s="31"/>
      <c r="O3583" s="31"/>
      <c r="P3583" s="31"/>
      <c r="Q3583" s="31"/>
      <c r="R3583" s="31"/>
      <c r="S3583" s="31"/>
      <c r="T3583" s="31"/>
      <c r="U3583" s="31"/>
      <c r="V3583" s="31"/>
    </row>
    <row r="3584" spans="6:22" x14ac:dyDescent="0.25">
      <c r="F3584" s="31"/>
      <c r="G3584" s="31"/>
      <c r="H3584" s="31"/>
      <c r="I3584" s="31"/>
      <c r="J3584" s="31"/>
      <c r="K3584" s="31"/>
      <c r="L3584" s="31"/>
      <c r="M3584" s="31"/>
      <c r="N3584" s="31"/>
      <c r="O3584" s="31"/>
      <c r="P3584" s="31"/>
      <c r="Q3584" s="31"/>
      <c r="R3584" s="31"/>
      <c r="S3584" s="31"/>
      <c r="T3584" s="31"/>
      <c r="U3584" s="31"/>
      <c r="V3584" s="31"/>
    </row>
    <row r="3585" spans="6:22" x14ac:dyDescent="0.25">
      <c r="F3585" s="31"/>
      <c r="G3585" s="31"/>
      <c r="H3585" s="31"/>
      <c r="I3585" s="31"/>
      <c r="J3585" s="31"/>
      <c r="K3585" s="31"/>
      <c r="L3585" s="31"/>
      <c r="M3585" s="31"/>
      <c r="N3585" s="31"/>
      <c r="O3585" s="31"/>
      <c r="P3585" s="31"/>
      <c r="Q3585" s="31"/>
      <c r="R3585" s="31"/>
      <c r="S3585" s="31"/>
      <c r="T3585" s="31"/>
      <c r="U3585" s="31"/>
      <c r="V3585" s="31"/>
    </row>
    <row r="3586" spans="6:22" x14ac:dyDescent="0.25">
      <c r="F3586" s="31"/>
      <c r="G3586" s="31"/>
      <c r="H3586" s="31"/>
      <c r="I3586" s="31"/>
      <c r="J3586" s="31"/>
      <c r="K3586" s="31"/>
      <c r="L3586" s="31"/>
      <c r="M3586" s="31"/>
      <c r="N3586" s="31"/>
      <c r="O3586" s="31"/>
      <c r="P3586" s="31"/>
      <c r="Q3586" s="31"/>
      <c r="R3586" s="31"/>
      <c r="S3586" s="31"/>
      <c r="T3586" s="31"/>
      <c r="U3586" s="31"/>
      <c r="V3586" s="31"/>
    </row>
    <row r="3587" spans="6:22" x14ac:dyDescent="0.25">
      <c r="F3587" s="31"/>
      <c r="G3587" s="31"/>
      <c r="H3587" s="31"/>
      <c r="I3587" s="31"/>
      <c r="J3587" s="31"/>
      <c r="K3587" s="31"/>
      <c r="L3587" s="31"/>
      <c r="M3587" s="31"/>
      <c r="N3587" s="31"/>
      <c r="O3587" s="31"/>
      <c r="P3587" s="31"/>
      <c r="Q3587" s="31"/>
      <c r="R3587" s="31"/>
      <c r="S3587" s="31"/>
      <c r="T3587" s="31"/>
      <c r="U3587" s="31"/>
      <c r="V3587" s="31"/>
    </row>
    <row r="3588" spans="6:22" x14ac:dyDescent="0.25">
      <c r="F3588" s="31"/>
      <c r="G3588" s="31"/>
      <c r="H3588" s="31"/>
      <c r="I3588" s="31"/>
      <c r="J3588" s="31"/>
      <c r="K3588" s="31"/>
      <c r="L3588" s="31"/>
      <c r="M3588" s="31"/>
      <c r="N3588" s="31"/>
      <c r="O3588" s="31"/>
      <c r="P3588" s="31"/>
      <c r="Q3588" s="31"/>
      <c r="R3588" s="31"/>
      <c r="S3588" s="31"/>
      <c r="T3588" s="31"/>
      <c r="U3588" s="31"/>
      <c r="V3588" s="31"/>
    </row>
    <row r="3589" spans="6:22" x14ac:dyDescent="0.25">
      <c r="F3589" s="31"/>
      <c r="G3589" s="31"/>
      <c r="H3589" s="31"/>
      <c r="I3589" s="31"/>
      <c r="J3589" s="31"/>
      <c r="K3589" s="31"/>
      <c r="L3589" s="31"/>
      <c r="M3589" s="31"/>
      <c r="N3589" s="31"/>
      <c r="O3589" s="31"/>
      <c r="P3589" s="31"/>
      <c r="Q3589" s="31"/>
      <c r="R3589" s="31"/>
      <c r="S3589" s="31"/>
      <c r="T3589" s="31"/>
      <c r="U3589" s="31"/>
      <c r="V3589" s="31"/>
    </row>
    <row r="3590" spans="6:22" x14ac:dyDescent="0.25">
      <c r="F3590" s="31"/>
      <c r="G3590" s="31"/>
      <c r="H3590" s="31"/>
      <c r="I3590" s="31"/>
      <c r="J3590" s="31"/>
      <c r="K3590" s="31"/>
      <c r="L3590" s="31"/>
      <c r="M3590" s="31"/>
      <c r="N3590" s="31"/>
      <c r="O3590" s="31"/>
      <c r="P3590" s="31"/>
      <c r="Q3590" s="31"/>
      <c r="R3590" s="31"/>
      <c r="S3590" s="31"/>
      <c r="T3590" s="31"/>
      <c r="U3590" s="31"/>
      <c r="V3590" s="31"/>
    </row>
    <row r="3591" spans="6:22" x14ac:dyDescent="0.25">
      <c r="F3591" s="31"/>
      <c r="G3591" s="31"/>
      <c r="H3591" s="31"/>
      <c r="I3591" s="31"/>
      <c r="J3591" s="31"/>
      <c r="K3591" s="31"/>
      <c r="L3591" s="31"/>
      <c r="M3591" s="31"/>
      <c r="N3591" s="31"/>
      <c r="O3591" s="31"/>
      <c r="P3591" s="31"/>
      <c r="Q3591" s="31"/>
      <c r="R3591" s="31"/>
      <c r="S3591" s="31"/>
      <c r="T3591" s="31"/>
      <c r="U3591" s="31"/>
      <c r="V3591" s="31"/>
    </row>
    <row r="3592" spans="6:22" x14ac:dyDescent="0.25">
      <c r="F3592" s="31"/>
      <c r="G3592" s="31"/>
      <c r="H3592" s="31"/>
      <c r="I3592" s="31"/>
      <c r="J3592" s="31"/>
      <c r="K3592" s="31"/>
      <c r="L3592" s="31"/>
      <c r="M3592" s="31"/>
      <c r="N3592" s="31"/>
      <c r="O3592" s="31"/>
      <c r="P3592" s="31"/>
      <c r="Q3592" s="31"/>
      <c r="R3592" s="31"/>
      <c r="S3592" s="31"/>
      <c r="T3592" s="31"/>
      <c r="U3592" s="31"/>
      <c r="V3592" s="31"/>
    </row>
    <row r="3593" spans="6:22" x14ac:dyDescent="0.25">
      <c r="F3593" s="31"/>
      <c r="G3593" s="31"/>
      <c r="H3593" s="31"/>
      <c r="I3593" s="31"/>
      <c r="J3593" s="31"/>
      <c r="K3593" s="31"/>
      <c r="L3593" s="31"/>
      <c r="M3593" s="31"/>
      <c r="N3593" s="31"/>
      <c r="O3593" s="31"/>
      <c r="P3593" s="31"/>
      <c r="Q3593" s="31"/>
      <c r="R3593" s="31"/>
      <c r="S3593" s="31"/>
      <c r="T3593" s="31"/>
      <c r="U3593" s="31"/>
      <c r="V3593" s="31"/>
    </row>
    <row r="3594" spans="6:22" x14ac:dyDescent="0.25">
      <c r="F3594" s="31"/>
      <c r="G3594" s="31"/>
      <c r="H3594" s="31"/>
      <c r="I3594" s="31"/>
      <c r="J3594" s="31"/>
      <c r="K3594" s="31"/>
      <c r="L3594" s="31"/>
      <c r="M3594" s="31"/>
      <c r="N3594" s="31"/>
      <c r="O3594" s="31"/>
      <c r="P3594" s="31"/>
      <c r="Q3594" s="31"/>
      <c r="R3594" s="31"/>
      <c r="S3594" s="31"/>
      <c r="T3594" s="31"/>
      <c r="U3594" s="31"/>
      <c r="V3594" s="31"/>
    </row>
    <row r="3595" spans="6:22" x14ac:dyDescent="0.25">
      <c r="F3595" s="31"/>
      <c r="G3595" s="31"/>
      <c r="H3595" s="31"/>
      <c r="I3595" s="31"/>
      <c r="J3595" s="31"/>
      <c r="K3595" s="31"/>
      <c r="L3595" s="31"/>
      <c r="M3595" s="31"/>
      <c r="N3595" s="31"/>
      <c r="O3595" s="31"/>
      <c r="P3595" s="31"/>
      <c r="Q3595" s="31"/>
      <c r="R3595" s="31"/>
      <c r="S3595" s="31"/>
      <c r="T3595" s="31"/>
      <c r="U3595" s="31"/>
      <c r="V3595" s="31"/>
    </row>
    <row r="3596" spans="6:22" x14ac:dyDescent="0.25">
      <c r="F3596" s="31"/>
      <c r="G3596" s="31"/>
      <c r="H3596" s="31"/>
      <c r="I3596" s="31"/>
      <c r="J3596" s="31"/>
      <c r="K3596" s="31"/>
      <c r="L3596" s="31"/>
      <c r="M3596" s="31"/>
      <c r="N3596" s="31"/>
      <c r="O3596" s="31"/>
      <c r="P3596" s="31"/>
      <c r="Q3596" s="31"/>
      <c r="R3596" s="31"/>
      <c r="S3596" s="31"/>
      <c r="T3596" s="31"/>
      <c r="U3596" s="31"/>
      <c r="V3596" s="31"/>
    </row>
    <row r="3597" spans="6:22" x14ac:dyDescent="0.25">
      <c r="F3597" s="31"/>
      <c r="G3597" s="31"/>
      <c r="H3597" s="31"/>
      <c r="I3597" s="31"/>
      <c r="J3597" s="31"/>
      <c r="K3597" s="31"/>
      <c r="L3597" s="31"/>
      <c r="M3597" s="31"/>
      <c r="N3597" s="31"/>
      <c r="O3597" s="31"/>
      <c r="P3597" s="31"/>
      <c r="Q3597" s="31"/>
      <c r="R3597" s="31"/>
      <c r="S3597" s="31"/>
      <c r="T3597" s="31"/>
      <c r="U3597" s="31"/>
      <c r="V3597" s="31"/>
    </row>
    <row r="3598" spans="6:22" x14ac:dyDescent="0.25">
      <c r="F3598" s="31"/>
      <c r="G3598" s="31"/>
      <c r="H3598" s="31"/>
      <c r="I3598" s="31"/>
      <c r="J3598" s="31"/>
      <c r="K3598" s="31"/>
      <c r="L3598" s="31"/>
      <c r="M3598" s="31"/>
      <c r="N3598" s="31"/>
      <c r="O3598" s="31"/>
      <c r="P3598" s="31"/>
      <c r="Q3598" s="31"/>
      <c r="R3598" s="31"/>
      <c r="S3598" s="31"/>
      <c r="T3598" s="31"/>
      <c r="U3598" s="31"/>
      <c r="V3598" s="31"/>
    </row>
    <row r="3599" spans="6:22" x14ac:dyDescent="0.25">
      <c r="F3599" s="31"/>
      <c r="G3599" s="31"/>
      <c r="H3599" s="31"/>
      <c r="I3599" s="31"/>
      <c r="J3599" s="31"/>
      <c r="K3599" s="31"/>
      <c r="L3599" s="31"/>
      <c r="M3599" s="31"/>
      <c r="N3599" s="31"/>
      <c r="O3599" s="31"/>
      <c r="P3599" s="31"/>
      <c r="Q3599" s="31"/>
      <c r="R3599" s="31"/>
      <c r="S3599" s="31"/>
      <c r="T3599" s="31"/>
      <c r="U3599" s="31"/>
      <c r="V3599" s="31"/>
    </row>
    <row r="3600" spans="6:22" x14ac:dyDescent="0.25">
      <c r="F3600" s="31"/>
      <c r="G3600" s="31"/>
      <c r="H3600" s="31"/>
      <c r="I3600" s="31"/>
      <c r="J3600" s="31"/>
      <c r="K3600" s="31"/>
      <c r="L3600" s="31"/>
      <c r="M3600" s="31"/>
      <c r="N3600" s="31"/>
      <c r="O3600" s="31"/>
      <c r="P3600" s="31"/>
      <c r="Q3600" s="31"/>
      <c r="R3600" s="31"/>
      <c r="S3600" s="31"/>
      <c r="T3600" s="31"/>
      <c r="U3600" s="31"/>
      <c r="V3600" s="31"/>
    </row>
    <row r="3601" spans="6:22" x14ac:dyDescent="0.25">
      <c r="F3601" s="31"/>
      <c r="G3601" s="31"/>
      <c r="H3601" s="31"/>
      <c r="I3601" s="31"/>
      <c r="J3601" s="31"/>
      <c r="K3601" s="31"/>
      <c r="L3601" s="31"/>
      <c r="M3601" s="31"/>
      <c r="N3601" s="31"/>
      <c r="O3601" s="31"/>
      <c r="P3601" s="31"/>
      <c r="Q3601" s="31"/>
      <c r="R3601" s="31"/>
      <c r="S3601" s="31"/>
      <c r="T3601" s="31"/>
      <c r="U3601" s="31"/>
      <c r="V3601" s="31"/>
    </row>
    <row r="3602" spans="6:22" x14ac:dyDescent="0.25">
      <c r="F3602" s="31"/>
      <c r="G3602" s="31"/>
      <c r="H3602" s="31"/>
      <c r="I3602" s="31"/>
      <c r="J3602" s="31"/>
      <c r="K3602" s="31"/>
      <c r="L3602" s="31"/>
      <c r="M3602" s="31"/>
      <c r="N3602" s="31"/>
      <c r="O3602" s="31"/>
      <c r="P3602" s="31"/>
      <c r="Q3602" s="31"/>
      <c r="R3602" s="31"/>
      <c r="S3602" s="31"/>
      <c r="T3602" s="31"/>
      <c r="U3602" s="31"/>
      <c r="V3602" s="31"/>
    </row>
    <row r="3603" spans="6:22" x14ac:dyDescent="0.25">
      <c r="F3603" s="31"/>
      <c r="G3603" s="31"/>
      <c r="H3603" s="31"/>
      <c r="I3603" s="31"/>
      <c r="J3603" s="31"/>
      <c r="K3603" s="31"/>
      <c r="L3603" s="31"/>
      <c r="M3603" s="31"/>
      <c r="N3603" s="31"/>
      <c r="O3603" s="31"/>
      <c r="P3603" s="31"/>
      <c r="Q3603" s="31"/>
      <c r="R3603" s="31"/>
      <c r="S3603" s="31"/>
      <c r="T3603" s="31"/>
      <c r="U3603" s="31"/>
      <c r="V3603" s="31"/>
    </row>
    <row r="3604" spans="6:22" x14ac:dyDescent="0.25">
      <c r="F3604" s="31"/>
      <c r="G3604" s="31"/>
      <c r="H3604" s="31"/>
      <c r="I3604" s="31"/>
      <c r="J3604" s="31"/>
      <c r="K3604" s="31"/>
      <c r="L3604" s="31"/>
      <c r="M3604" s="31"/>
      <c r="N3604" s="31"/>
      <c r="O3604" s="31"/>
      <c r="P3604" s="31"/>
      <c r="Q3604" s="31"/>
      <c r="R3604" s="31"/>
      <c r="S3604" s="31"/>
      <c r="T3604" s="31"/>
      <c r="U3604" s="31"/>
      <c r="V3604" s="31"/>
    </row>
    <row r="3605" spans="6:22" x14ac:dyDescent="0.25">
      <c r="F3605" s="31"/>
      <c r="G3605" s="31"/>
      <c r="H3605" s="31"/>
      <c r="I3605" s="31"/>
      <c r="J3605" s="31"/>
      <c r="K3605" s="31"/>
      <c r="L3605" s="31"/>
      <c r="M3605" s="31"/>
      <c r="N3605" s="31"/>
      <c r="O3605" s="31"/>
      <c r="P3605" s="31"/>
      <c r="Q3605" s="31"/>
      <c r="R3605" s="31"/>
      <c r="S3605" s="31"/>
      <c r="T3605" s="31"/>
      <c r="U3605" s="31"/>
      <c r="V3605" s="31"/>
    </row>
    <row r="3606" spans="6:22" x14ac:dyDescent="0.25">
      <c r="F3606" s="31"/>
      <c r="G3606" s="31"/>
      <c r="H3606" s="31"/>
      <c r="I3606" s="31"/>
      <c r="J3606" s="31"/>
      <c r="K3606" s="31"/>
      <c r="L3606" s="31"/>
      <c r="M3606" s="31"/>
      <c r="N3606" s="31"/>
      <c r="O3606" s="31"/>
      <c r="P3606" s="31"/>
      <c r="Q3606" s="31"/>
      <c r="R3606" s="31"/>
      <c r="S3606" s="31"/>
      <c r="T3606" s="31"/>
      <c r="U3606" s="31"/>
      <c r="V3606" s="31"/>
    </row>
    <row r="3607" spans="6:22" x14ac:dyDescent="0.25">
      <c r="F3607" s="31"/>
      <c r="G3607" s="31"/>
      <c r="H3607" s="31"/>
      <c r="I3607" s="31"/>
      <c r="J3607" s="31"/>
      <c r="K3607" s="31"/>
      <c r="L3607" s="31"/>
      <c r="M3607" s="31"/>
      <c r="N3607" s="31"/>
      <c r="O3607" s="31"/>
      <c r="P3607" s="31"/>
      <c r="Q3607" s="31"/>
      <c r="R3607" s="31"/>
      <c r="S3607" s="31"/>
      <c r="T3607" s="31"/>
      <c r="U3607" s="31"/>
      <c r="V3607" s="31"/>
    </row>
    <row r="3608" spans="6:22" x14ac:dyDescent="0.25">
      <c r="F3608" s="31"/>
      <c r="G3608" s="31"/>
      <c r="H3608" s="31"/>
      <c r="I3608" s="31"/>
      <c r="J3608" s="31"/>
      <c r="K3608" s="31"/>
      <c r="L3608" s="31"/>
      <c r="M3608" s="31"/>
      <c r="N3608" s="31"/>
      <c r="O3608" s="31"/>
      <c r="P3608" s="31"/>
      <c r="Q3608" s="31"/>
      <c r="R3608" s="31"/>
      <c r="S3608" s="31"/>
      <c r="T3608" s="31"/>
      <c r="U3608" s="31"/>
      <c r="V3608" s="31"/>
    </row>
    <row r="3609" spans="6:22" x14ac:dyDescent="0.25">
      <c r="F3609" s="31"/>
      <c r="G3609" s="31"/>
      <c r="H3609" s="31"/>
      <c r="I3609" s="31"/>
      <c r="J3609" s="31"/>
      <c r="K3609" s="31"/>
      <c r="L3609" s="31"/>
      <c r="M3609" s="31"/>
      <c r="N3609" s="31"/>
      <c r="O3609" s="31"/>
      <c r="P3609" s="31"/>
      <c r="Q3609" s="31"/>
      <c r="R3609" s="31"/>
      <c r="S3609" s="31"/>
      <c r="T3609" s="31"/>
      <c r="U3609" s="31"/>
      <c r="V3609" s="31"/>
    </row>
    <row r="3610" spans="6:22" x14ac:dyDescent="0.25">
      <c r="F3610" s="31"/>
      <c r="G3610" s="31"/>
      <c r="H3610" s="31"/>
      <c r="I3610" s="31"/>
      <c r="J3610" s="31"/>
      <c r="K3610" s="31"/>
      <c r="L3610" s="31"/>
      <c r="M3610" s="31"/>
      <c r="N3610" s="31"/>
      <c r="O3610" s="31"/>
      <c r="P3610" s="31"/>
      <c r="Q3610" s="31"/>
      <c r="R3610" s="31"/>
      <c r="S3610" s="31"/>
      <c r="T3610" s="31"/>
      <c r="U3610" s="31"/>
      <c r="V3610" s="31"/>
    </row>
    <row r="3611" spans="6:22" x14ac:dyDescent="0.25">
      <c r="F3611" s="31"/>
      <c r="G3611" s="31"/>
      <c r="H3611" s="31"/>
      <c r="I3611" s="31"/>
      <c r="J3611" s="31"/>
      <c r="K3611" s="31"/>
      <c r="L3611" s="31"/>
      <c r="M3611" s="31"/>
      <c r="N3611" s="31"/>
      <c r="O3611" s="31"/>
      <c r="P3611" s="31"/>
      <c r="Q3611" s="31"/>
      <c r="R3611" s="31"/>
      <c r="S3611" s="31"/>
      <c r="T3611" s="31"/>
      <c r="U3611" s="31"/>
      <c r="V3611" s="31"/>
    </row>
    <row r="3612" spans="6:22" x14ac:dyDescent="0.25">
      <c r="F3612" s="31"/>
      <c r="G3612" s="31"/>
      <c r="H3612" s="31"/>
      <c r="I3612" s="31"/>
      <c r="J3612" s="31"/>
      <c r="K3612" s="31"/>
      <c r="L3612" s="31"/>
      <c r="M3612" s="31"/>
      <c r="N3612" s="31"/>
      <c r="O3612" s="31"/>
      <c r="P3612" s="31"/>
      <c r="Q3612" s="31"/>
      <c r="R3612" s="31"/>
      <c r="S3612" s="31"/>
      <c r="T3612" s="31"/>
      <c r="U3612" s="31"/>
      <c r="V3612" s="31"/>
    </row>
    <row r="3613" spans="6:22" x14ac:dyDescent="0.25">
      <c r="F3613" s="31"/>
      <c r="G3613" s="31"/>
      <c r="H3613" s="31"/>
      <c r="I3613" s="31"/>
      <c r="J3613" s="31"/>
      <c r="K3613" s="31"/>
      <c r="L3613" s="31"/>
      <c r="M3613" s="31"/>
      <c r="N3613" s="31"/>
      <c r="O3613" s="31"/>
      <c r="P3613" s="31"/>
      <c r="Q3613" s="31"/>
      <c r="R3613" s="31"/>
      <c r="S3613" s="31"/>
      <c r="T3613" s="31"/>
      <c r="U3613" s="31"/>
      <c r="V3613" s="31"/>
    </row>
    <row r="3614" spans="6:22" x14ac:dyDescent="0.25">
      <c r="F3614" s="31"/>
      <c r="G3614" s="31"/>
      <c r="H3614" s="31"/>
      <c r="I3614" s="31"/>
      <c r="J3614" s="31"/>
      <c r="K3614" s="31"/>
      <c r="L3614" s="31"/>
      <c r="M3614" s="31"/>
      <c r="N3614" s="31"/>
      <c r="O3614" s="31"/>
      <c r="P3614" s="31"/>
      <c r="Q3614" s="31"/>
      <c r="R3614" s="31"/>
      <c r="S3614" s="31"/>
      <c r="T3614" s="31"/>
      <c r="U3614" s="31"/>
      <c r="V3614" s="31"/>
    </row>
    <row r="3615" spans="6:22" x14ac:dyDescent="0.25">
      <c r="F3615" s="31"/>
      <c r="G3615" s="31"/>
      <c r="H3615" s="31"/>
      <c r="I3615" s="31"/>
      <c r="J3615" s="31"/>
      <c r="K3615" s="31"/>
      <c r="L3615" s="31"/>
      <c r="M3615" s="31"/>
      <c r="N3615" s="31"/>
      <c r="O3615" s="31"/>
      <c r="P3615" s="31"/>
      <c r="Q3615" s="31"/>
      <c r="R3615" s="31"/>
      <c r="S3615" s="31"/>
      <c r="T3615" s="31"/>
      <c r="U3615" s="31"/>
      <c r="V3615" s="31"/>
    </row>
    <row r="3616" spans="6:22" x14ac:dyDescent="0.25">
      <c r="F3616" s="31"/>
      <c r="G3616" s="31"/>
      <c r="H3616" s="31"/>
      <c r="I3616" s="31"/>
      <c r="J3616" s="31"/>
      <c r="K3616" s="31"/>
      <c r="L3616" s="31"/>
      <c r="M3616" s="31"/>
      <c r="N3616" s="31"/>
      <c r="O3616" s="31"/>
      <c r="P3616" s="31"/>
      <c r="Q3616" s="31"/>
      <c r="R3616" s="31"/>
      <c r="S3616" s="31"/>
      <c r="T3616" s="31"/>
      <c r="U3616" s="31"/>
      <c r="V3616" s="31"/>
    </row>
    <row r="3617" spans="6:22" x14ac:dyDescent="0.25">
      <c r="F3617" s="31"/>
      <c r="G3617" s="31"/>
      <c r="H3617" s="31"/>
      <c r="I3617" s="31"/>
      <c r="J3617" s="31"/>
      <c r="K3617" s="31"/>
      <c r="L3617" s="31"/>
      <c r="M3617" s="31"/>
      <c r="N3617" s="31"/>
      <c r="O3617" s="31"/>
      <c r="P3617" s="31"/>
      <c r="Q3617" s="31"/>
      <c r="R3617" s="31"/>
      <c r="S3617" s="31"/>
      <c r="T3617" s="31"/>
      <c r="U3617" s="31"/>
      <c r="V3617" s="31"/>
    </row>
    <row r="3618" spans="6:22" x14ac:dyDescent="0.25">
      <c r="F3618" s="31"/>
      <c r="G3618" s="31"/>
      <c r="H3618" s="31"/>
      <c r="I3618" s="31"/>
      <c r="J3618" s="31"/>
      <c r="K3618" s="31"/>
      <c r="L3618" s="31"/>
      <c r="M3618" s="31"/>
      <c r="N3618" s="31"/>
      <c r="O3618" s="31"/>
      <c r="P3618" s="31"/>
      <c r="Q3618" s="31"/>
      <c r="R3618" s="31"/>
      <c r="S3618" s="31"/>
      <c r="T3618" s="31"/>
      <c r="U3618" s="31"/>
      <c r="V3618" s="31"/>
    </row>
    <row r="3619" spans="6:22" x14ac:dyDescent="0.25">
      <c r="F3619" s="31"/>
      <c r="G3619" s="31"/>
      <c r="H3619" s="31"/>
      <c r="I3619" s="31"/>
      <c r="J3619" s="31"/>
      <c r="K3619" s="31"/>
      <c r="L3619" s="31"/>
      <c r="M3619" s="31"/>
      <c r="N3619" s="31"/>
      <c r="O3619" s="31"/>
      <c r="P3619" s="31"/>
      <c r="Q3619" s="31"/>
      <c r="R3619" s="31"/>
      <c r="S3619" s="31"/>
      <c r="T3619" s="31"/>
      <c r="U3619" s="31"/>
      <c r="V3619" s="31"/>
    </row>
    <row r="3620" spans="6:22" x14ac:dyDescent="0.25">
      <c r="F3620" s="31"/>
      <c r="G3620" s="31"/>
      <c r="H3620" s="31"/>
      <c r="I3620" s="31"/>
      <c r="J3620" s="31"/>
      <c r="K3620" s="31"/>
      <c r="L3620" s="31"/>
      <c r="M3620" s="31"/>
      <c r="N3620" s="31"/>
      <c r="O3620" s="31"/>
      <c r="P3620" s="31"/>
      <c r="Q3620" s="31"/>
      <c r="R3620" s="31"/>
      <c r="S3620" s="31"/>
      <c r="T3620" s="31"/>
      <c r="U3620" s="31"/>
      <c r="V3620" s="31"/>
    </row>
    <row r="3621" spans="6:22" x14ac:dyDescent="0.25">
      <c r="F3621" s="31"/>
      <c r="G3621" s="31"/>
      <c r="H3621" s="31"/>
      <c r="I3621" s="31"/>
      <c r="J3621" s="31"/>
      <c r="K3621" s="31"/>
      <c r="L3621" s="31"/>
      <c r="M3621" s="31"/>
      <c r="N3621" s="31"/>
      <c r="O3621" s="31"/>
      <c r="P3621" s="31"/>
      <c r="Q3621" s="31"/>
      <c r="R3621" s="31"/>
      <c r="S3621" s="31"/>
      <c r="T3621" s="31"/>
      <c r="U3621" s="31"/>
      <c r="V3621" s="31"/>
    </row>
    <row r="3622" spans="6:22" x14ac:dyDescent="0.25">
      <c r="F3622" s="31"/>
      <c r="G3622" s="31"/>
      <c r="H3622" s="31"/>
      <c r="I3622" s="31"/>
      <c r="J3622" s="31"/>
      <c r="K3622" s="31"/>
      <c r="L3622" s="31"/>
      <c r="M3622" s="31"/>
      <c r="N3622" s="31"/>
      <c r="O3622" s="31"/>
      <c r="P3622" s="31"/>
      <c r="Q3622" s="31"/>
      <c r="R3622" s="31"/>
      <c r="S3622" s="31"/>
      <c r="T3622" s="31"/>
      <c r="U3622" s="31"/>
      <c r="V3622" s="31"/>
    </row>
    <row r="3623" spans="6:22" x14ac:dyDescent="0.25">
      <c r="F3623" s="31"/>
      <c r="G3623" s="31"/>
      <c r="H3623" s="31"/>
      <c r="I3623" s="31"/>
      <c r="J3623" s="31"/>
      <c r="K3623" s="31"/>
      <c r="L3623" s="31"/>
      <c r="M3623" s="31"/>
      <c r="N3623" s="31"/>
      <c r="O3623" s="31"/>
      <c r="P3623" s="31"/>
      <c r="Q3623" s="31"/>
      <c r="R3623" s="31"/>
      <c r="S3623" s="31"/>
      <c r="T3623" s="31"/>
      <c r="U3623" s="31"/>
      <c r="V3623" s="31"/>
    </row>
    <row r="3624" spans="6:22" x14ac:dyDescent="0.25">
      <c r="F3624" s="31"/>
      <c r="G3624" s="31"/>
      <c r="H3624" s="31"/>
      <c r="I3624" s="31"/>
      <c r="J3624" s="31"/>
      <c r="K3624" s="31"/>
      <c r="L3624" s="31"/>
      <c r="M3624" s="31"/>
      <c r="N3624" s="31"/>
      <c r="O3624" s="31"/>
      <c r="P3624" s="31"/>
      <c r="Q3624" s="31"/>
      <c r="R3624" s="31"/>
      <c r="S3624" s="31"/>
      <c r="T3624" s="31"/>
      <c r="U3624" s="31"/>
      <c r="V3624" s="31"/>
    </row>
    <row r="3625" spans="6:22" x14ac:dyDescent="0.25">
      <c r="F3625" s="31"/>
      <c r="G3625" s="31"/>
      <c r="H3625" s="31"/>
      <c r="I3625" s="31"/>
      <c r="J3625" s="31"/>
      <c r="K3625" s="31"/>
      <c r="L3625" s="31"/>
      <c r="M3625" s="31"/>
      <c r="N3625" s="31"/>
      <c r="O3625" s="31"/>
      <c r="P3625" s="31"/>
      <c r="Q3625" s="31"/>
      <c r="R3625" s="31"/>
      <c r="S3625" s="31"/>
      <c r="T3625" s="31"/>
      <c r="U3625" s="31"/>
      <c r="V3625" s="31"/>
    </row>
    <row r="3626" spans="6:22" x14ac:dyDescent="0.25">
      <c r="F3626" s="31"/>
      <c r="G3626" s="31"/>
      <c r="H3626" s="31"/>
      <c r="I3626" s="31"/>
      <c r="J3626" s="31"/>
      <c r="K3626" s="31"/>
      <c r="L3626" s="31"/>
      <c r="M3626" s="31"/>
      <c r="N3626" s="31"/>
      <c r="O3626" s="31"/>
      <c r="P3626" s="31"/>
      <c r="Q3626" s="31"/>
      <c r="R3626" s="31"/>
      <c r="S3626" s="31"/>
      <c r="T3626" s="31"/>
      <c r="U3626" s="31"/>
      <c r="V3626" s="31"/>
    </row>
    <row r="3627" spans="6:22" x14ac:dyDescent="0.25">
      <c r="F3627" s="31"/>
      <c r="G3627" s="31"/>
      <c r="H3627" s="31"/>
      <c r="I3627" s="31"/>
      <c r="J3627" s="31"/>
      <c r="K3627" s="31"/>
      <c r="L3627" s="31"/>
      <c r="M3627" s="31"/>
      <c r="N3627" s="31"/>
      <c r="O3627" s="31"/>
      <c r="P3627" s="31"/>
      <c r="Q3627" s="31"/>
      <c r="R3627" s="31"/>
      <c r="S3627" s="31"/>
      <c r="T3627" s="31"/>
      <c r="U3627" s="31"/>
      <c r="V3627" s="31"/>
    </row>
    <row r="3628" spans="6:22" x14ac:dyDescent="0.25">
      <c r="F3628" s="31"/>
      <c r="G3628" s="31"/>
      <c r="H3628" s="31"/>
      <c r="I3628" s="31"/>
      <c r="J3628" s="31"/>
      <c r="K3628" s="31"/>
      <c r="L3628" s="31"/>
      <c r="M3628" s="31"/>
      <c r="N3628" s="31"/>
      <c r="O3628" s="31"/>
      <c r="P3628" s="31"/>
      <c r="Q3628" s="31"/>
      <c r="R3628" s="31"/>
      <c r="S3628" s="31"/>
      <c r="T3628" s="31"/>
      <c r="U3628" s="31"/>
      <c r="V3628" s="31"/>
    </row>
    <row r="3629" spans="6:22" x14ac:dyDescent="0.25">
      <c r="F3629" s="31"/>
      <c r="G3629" s="31"/>
      <c r="H3629" s="31"/>
      <c r="I3629" s="31"/>
      <c r="J3629" s="31"/>
      <c r="K3629" s="31"/>
      <c r="L3629" s="31"/>
      <c r="M3629" s="31"/>
      <c r="N3629" s="31"/>
      <c r="O3629" s="31"/>
      <c r="P3629" s="31"/>
      <c r="Q3629" s="31"/>
      <c r="R3629" s="31"/>
      <c r="S3629" s="31"/>
      <c r="T3629" s="31"/>
      <c r="U3629" s="31"/>
      <c r="V3629" s="31"/>
    </row>
    <row r="3630" spans="6:22" x14ac:dyDescent="0.25">
      <c r="F3630" s="31"/>
      <c r="G3630" s="31"/>
      <c r="H3630" s="31"/>
      <c r="I3630" s="31"/>
      <c r="J3630" s="31"/>
      <c r="K3630" s="31"/>
      <c r="L3630" s="31"/>
      <c r="M3630" s="31"/>
      <c r="N3630" s="31"/>
      <c r="O3630" s="31"/>
      <c r="P3630" s="31"/>
      <c r="Q3630" s="31"/>
      <c r="R3630" s="31"/>
      <c r="S3630" s="31"/>
      <c r="T3630" s="31"/>
      <c r="U3630" s="31"/>
      <c r="V3630" s="31"/>
    </row>
    <row r="3631" spans="6:22" x14ac:dyDescent="0.25">
      <c r="F3631" s="31"/>
      <c r="G3631" s="31"/>
      <c r="H3631" s="31"/>
      <c r="I3631" s="31"/>
      <c r="J3631" s="31"/>
      <c r="K3631" s="31"/>
      <c r="L3631" s="31"/>
      <c r="M3631" s="31"/>
      <c r="N3631" s="31"/>
      <c r="O3631" s="31"/>
      <c r="P3631" s="31"/>
      <c r="Q3631" s="31"/>
      <c r="R3631" s="31"/>
      <c r="S3631" s="31"/>
      <c r="T3631" s="31"/>
      <c r="U3631" s="31"/>
      <c r="V3631" s="31"/>
    </row>
    <row r="3632" spans="6:22" x14ac:dyDescent="0.25">
      <c r="F3632" s="31"/>
      <c r="G3632" s="31"/>
      <c r="H3632" s="31"/>
      <c r="I3632" s="31"/>
      <c r="J3632" s="31"/>
      <c r="K3632" s="31"/>
      <c r="L3632" s="31"/>
      <c r="M3632" s="31"/>
      <c r="N3632" s="31"/>
      <c r="O3632" s="31"/>
      <c r="P3632" s="31"/>
      <c r="Q3632" s="31"/>
      <c r="R3632" s="31"/>
      <c r="S3632" s="31"/>
      <c r="T3632" s="31"/>
      <c r="U3632" s="31"/>
      <c r="V3632" s="31"/>
    </row>
    <row r="3633" spans="6:22" x14ac:dyDescent="0.25">
      <c r="F3633" s="31"/>
      <c r="G3633" s="31"/>
      <c r="H3633" s="31"/>
      <c r="I3633" s="31"/>
      <c r="J3633" s="31"/>
      <c r="K3633" s="31"/>
      <c r="L3633" s="31"/>
      <c r="M3633" s="31"/>
      <c r="N3633" s="31"/>
      <c r="O3633" s="31"/>
      <c r="P3633" s="31"/>
      <c r="Q3633" s="31"/>
      <c r="R3633" s="31"/>
      <c r="S3633" s="31"/>
      <c r="T3633" s="31"/>
      <c r="U3633" s="31"/>
      <c r="V3633" s="31"/>
    </row>
    <row r="3634" spans="6:22" x14ac:dyDescent="0.25">
      <c r="F3634" s="31"/>
      <c r="G3634" s="31"/>
      <c r="H3634" s="31"/>
      <c r="I3634" s="31"/>
      <c r="J3634" s="31"/>
      <c r="K3634" s="31"/>
      <c r="L3634" s="31"/>
      <c r="M3634" s="31"/>
      <c r="N3634" s="31"/>
      <c r="O3634" s="31"/>
      <c r="P3634" s="31"/>
      <c r="Q3634" s="31"/>
      <c r="R3634" s="31"/>
      <c r="S3634" s="31"/>
      <c r="T3634" s="31"/>
      <c r="U3634" s="31"/>
      <c r="V3634" s="31"/>
    </row>
    <row r="3635" spans="6:22" x14ac:dyDescent="0.25">
      <c r="F3635" s="31"/>
      <c r="G3635" s="31"/>
      <c r="H3635" s="31"/>
      <c r="I3635" s="31"/>
      <c r="J3635" s="31"/>
      <c r="K3635" s="31"/>
      <c r="L3635" s="31"/>
      <c r="M3635" s="31"/>
      <c r="N3635" s="31"/>
      <c r="O3635" s="31"/>
      <c r="P3635" s="31"/>
      <c r="Q3635" s="31"/>
      <c r="R3635" s="31"/>
      <c r="S3635" s="31"/>
      <c r="T3635" s="31"/>
      <c r="U3635" s="31"/>
      <c r="V3635" s="31"/>
    </row>
    <row r="3636" spans="6:22" x14ac:dyDescent="0.25">
      <c r="F3636" s="31"/>
      <c r="G3636" s="31"/>
      <c r="H3636" s="31"/>
      <c r="I3636" s="31"/>
      <c r="J3636" s="31"/>
      <c r="K3636" s="31"/>
      <c r="L3636" s="31"/>
      <c r="M3636" s="31"/>
      <c r="N3636" s="31"/>
      <c r="O3636" s="31"/>
      <c r="P3636" s="31"/>
      <c r="Q3636" s="31"/>
      <c r="R3636" s="31"/>
      <c r="S3636" s="31"/>
      <c r="T3636" s="31"/>
      <c r="U3636" s="31"/>
      <c r="V3636" s="31"/>
    </row>
    <row r="3637" spans="6:22" x14ac:dyDescent="0.25">
      <c r="F3637" s="31"/>
      <c r="G3637" s="31"/>
      <c r="H3637" s="31"/>
      <c r="I3637" s="31"/>
      <c r="J3637" s="31"/>
      <c r="K3637" s="31"/>
      <c r="L3637" s="31"/>
      <c r="M3637" s="31"/>
      <c r="N3637" s="31"/>
      <c r="O3637" s="31"/>
      <c r="P3637" s="31"/>
      <c r="Q3637" s="31"/>
      <c r="R3637" s="31"/>
      <c r="S3637" s="31"/>
      <c r="T3637" s="31"/>
      <c r="U3637" s="31"/>
      <c r="V3637" s="31"/>
    </row>
    <row r="3638" spans="6:22" x14ac:dyDescent="0.25">
      <c r="F3638" s="31"/>
      <c r="G3638" s="31"/>
      <c r="H3638" s="31"/>
      <c r="I3638" s="31"/>
      <c r="J3638" s="31"/>
      <c r="K3638" s="31"/>
      <c r="L3638" s="31"/>
      <c r="M3638" s="31"/>
      <c r="N3638" s="31"/>
      <c r="O3638" s="31"/>
      <c r="P3638" s="31"/>
      <c r="Q3638" s="31"/>
      <c r="R3638" s="31"/>
      <c r="S3638" s="31"/>
      <c r="T3638" s="31"/>
      <c r="U3638" s="31"/>
      <c r="V3638" s="31"/>
    </row>
    <row r="3639" spans="6:22" x14ac:dyDescent="0.25">
      <c r="F3639" s="31"/>
      <c r="G3639" s="31"/>
      <c r="H3639" s="31"/>
      <c r="I3639" s="31"/>
      <c r="J3639" s="31"/>
      <c r="K3639" s="31"/>
      <c r="L3639" s="31"/>
      <c r="M3639" s="31"/>
      <c r="N3639" s="31"/>
      <c r="O3639" s="31"/>
      <c r="P3639" s="31"/>
      <c r="Q3639" s="31"/>
      <c r="R3639" s="31"/>
      <c r="S3639" s="31"/>
      <c r="T3639" s="31"/>
      <c r="U3639" s="31"/>
      <c r="V3639" s="31"/>
    </row>
    <row r="3640" spans="6:22" x14ac:dyDescent="0.25">
      <c r="F3640" s="31"/>
      <c r="G3640" s="31"/>
      <c r="H3640" s="31"/>
      <c r="I3640" s="31"/>
      <c r="J3640" s="31"/>
      <c r="K3640" s="31"/>
      <c r="L3640" s="31"/>
      <c r="M3640" s="31"/>
      <c r="N3640" s="31"/>
      <c r="O3640" s="31"/>
      <c r="P3640" s="31"/>
      <c r="Q3640" s="31"/>
      <c r="R3640" s="31"/>
      <c r="S3640" s="31"/>
      <c r="T3640" s="31"/>
      <c r="U3640" s="31"/>
      <c r="V3640" s="31"/>
    </row>
    <row r="3641" spans="6:22" x14ac:dyDescent="0.25">
      <c r="F3641" s="31"/>
      <c r="G3641" s="31"/>
      <c r="H3641" s="31"/>
      <c r="I3641" s="31"/>
      <c r="J3641" s="31"/>
      <c r="K3641" s="31"/>
      <c r="L3641" s="31"/>
      <c r="M3641" s="31"/>
      <c r="N3641" s="31"/>
      <c r="O3641" s="31"/>
      <c r="P3641" s="31"/>
      <c r="Q3641" s="31"/>
      <c r="R3641" s="31"/>
      <c r="S3641" s="31"/>
      <c r="T3641" s="31"/>
      <c r="U3641" s="31"/>
      <c r="V3641" s="31"/>
    </row>
    <row r="3642" spans="6:22" x14ac:dyDescent="0.25">
      <c r="F3642" s="31"/>
      <c r="G3642" s="31"/>
      <c r="H3642" s="31"/>
      <c r="I3642" s="31"/>
      <c r="J3642" s="31"/>
      <c r="K3642" s="31"/>
      <c r="L3642" s="31"/>
      <c r="M3642" s="31"/>
      <c r="N3642" s="31"/>
      <c r="O3642" s="31"/>
      <c r="P3642" s="31"/>
      <c r="Q3642" s="31"/>
      <c r="R3642" s="31"/>
      <c r="S3642" s="31"/>
      <c r="T3642" s="31"/>
      <c r="U3642" s="31"/>
      <c r="V3642" s="31"/>
    </row>
    <row r="3643" spans="6:22" x14ac:dyDescent="0.25">
      <c r="F3643" s="31"/>
      <c r="G3643" s="31"/>
      <c r="H3643" s="31"/>
      <c r="I3643" s="31"/>
      <c r="J3643" s="31"/>
      <c r="K3643" s="31"/>
      <c r="L3643" s="31"/>
      <c r="M3643" s="31"/>
      <c r="N3643" s="31"/>
      <c r="O3643" s="31"/>
      <c r="P3643" s="31"/>
      <c r="Q3643" s="31"/>
      <c r="R3643" s="31"/>
      <c r="S3643" s="31"/>
      <c r="T3643" s="31"/>
      <c r="U3643" s="31"/>
      <c r="V3643" s="31"/>
    </row>
    <row r="3644" spans="6:22" x14ac:dyDescent="0.25">
      <c r="F3644" s="31"/>
      <c r="G3644" s="31"/>
      <c r="H3644" s="31"/>
      <c r="I3644" s="31"/>
      <c r="J3644" s="31"/>
      <c r="K3644" s="31"/>
      <c r="L3644" s="31"/>
      <c r="M3644" s="31"/>
      <c r="N3644" s="31"/>
      <c r="O3644" s="31"/>
      <c r="P3644" s="31"/>
      <c r="Q3644" s="31"/>
      <c r="R3644" s="31"/>
      <c r="S3644" s="31"/>
      <c r="T3644" s="31"/>
      <c r="U3644" s="31"/>
      <c r="V3644" s="31"/>
    </row>
    <row r="3645" spans="6:22" x14ac:dyDescent="0.25">
      <c r="F3645" s="31"/>
      <c r="G3645" s="31"/>
      <c r="H3645" s="31"/>
      <c r="I3645" s="31"/>
      <c r="J3645" s="31"/>
      <c r="K3645" s="31"/>
      <c r="L3645" s="31"/>
      <c r="M3645" s="31"/>
      <c r="N3645" s="31"/>
      <c r="O3645" s="31"/>
      <c r="P3645" s="31"/>
      <c r="Q3645" s="31"/>
      <c r="R3645" s="31"/>
      <c r="S3645" s="31"/>
      <c r="T3645" s="31"/>
      <c r="U3645" s="31"/>
      <c r="V3645" s="31"/>
    </row>
    <row r="3646" spans="6:22" x14ac:dyDescent="0.25">
      <c r="F3646" s="31"/>
      <c r="G3646" s="31"/>
      <c r="H3646" s="31"/>
      <c r="I3646" s="31"/>
      <c r="J3646" s="31"/>
      <c r="K3646" s="31"/>
      <c r="L3646" s="31"/>
      <c r="M3646" s="31"/>
      <c r="N3646" s="31"/>
      <c r="O3646" s="31"/>
      <c r="P3646" s="31"/>
      <c r="Q3646" s="31"/>
      <c r="R3646" s="31"/>
      <c r="S3646" s="31"/>
      <c r="T3646" s="31"/>
      <c r="U3646" s="31"/>
      <c r="V3646" s="31"/>
    </row>
    <row r="3647" spans="6:22" x14ac:dyDescent="0.25">
      <c r="F3647" s="31"/>
      <c r="G3647" s="31"/>
      <c r="H3647" s="31"/>
      <c r="I3647" s="31"/>
      <c r="J3647" s="31"/>
      <c r="K3647" s="31"/>
      <c r="L3647" s="31"/>
      <c r="M3647" s="31"/>
      <c r="N3647" s="31"/>
      <c r="O3647" s="31"/>
      <c r="P3647" s="31"/>
      <c r="Q3647" s="31"/>
      <c r="R3647" s="31"/>
      <c r="S3647" s="31"/>
      <c r="T3647" s="31"/>
      <c r="U3647" s="31"/>
      <c r="V3647" s="31"/>
    </row>
    <row r="3648" spans="6:22" x14ac:dyDescent="0.25">
      <c r="F3648" s="31"/>
      <c r="G3648" s="31"/>
      <c r="H3648" s="31"/>
      <c r="I3648" s="31"/>
      <c r="J3648" s="31"/>
      <c r="K3648" s="31"/>
      <c r="L3648" s="31"/>
      <c r="M3648" s="31"/>
      <c r="N3648" s="31"/>
      <c r="O3648" s="31"/>
      <c r="P3648" s="31"/>
      <c r="Q3648" s="31"/>
      <c r="R3648" s="31"/>
      <c r="S3648" s="31"/>
      <c r="T3648" s="31"/>
      <c r="U3648" s="31"/>
      <c r="V3648" s="31"/>
    </row>
    <row r="3649" spans="6:22" x14ac:dyDescent="0.25">
      <c r="F3649" s="31"/>
      <c r="G3649" s="31"/>
      <c r="H3649" s="31"/>
      <c r="I3649" s="31"/>
      <c r="J3649" s="31"/>
      <c r="K3649" s="31"/>
      <c r="L3649" s="31"/>
      <c r="M3649" s="31"/>
      <c r="N3649" s="31"/>
      <c r="O3649" s="31"/>
      <c r="P3649" s="31"/>
      <c r="Q3649" s="31"/>
      <c r="R3649" s="31"/>
      <c r="S3649" s="31"/>
      <c r="T3649" s="31"/>
      <c r="U3649" s="31"/>
      <c r="V3649" s="31"/>
    </row>
    <row r="3650" spans="6:22" x14ac:dyDescent="0.25">
      <c r="F3650" s="31"/>
      <c r="G3650" s="31"/>
      <c r="H3650" s="31"/>
      <c r="I3650" s="31"/>
      <c r="J3650" s="31"/>
      <c r="K3650" s="31"/>
      <c r="L3650" s="31"/>
      <c r="M3650" s="31"/>
      <c r="N3650" s="31"/>
      <c r="O3650" s="31"/>
      <c r="P3650" s="31"/>
      <c r="Q3650" s="31"/>
      <c r="R3650" s="31"/>
      <c r="S3650" s="31"/>
      <c r="T3650" s="31"/>
      <c r="U3650" s="31"/>
      <c r="V3650" s="31"/>
    </row>
    <row r="3651" spans="6:22" x14ac:dyDescent="0.25">
      <c r="F3651" s="31"/>
      <c r="G3651" s="31"/>
      <c r="H3651" s="31"/>
      <c r="I3651" s="31"/>
      <c r="J3651" s="31"/>
      <c r="K3651" s="31"/>
      <c r="L3651" s="31"/>
      <c r="M3651" s="31"/>
      <c r="N3651" s="31"/>
      <c r="O3651" s="31"/>
      <c r="P3651" s="31"/>
      <c r="Q3651" s="31"/>
      <c r="R3651" s="31"/>
      <c r="S3651" s="31"/>
      <c r="T3651" s="31"/>
      <c r="U3651" s="31"/>
      <c r="V3651" s="31"/>
    </row>
    <row r="3652" spans="6:22" x14ac:dyDescent="0.25">
      <c r="F3652" s="31"/>
      <c r="G3652" s="31"/>
      <c r="H3652" s="31"/>
      <c r="I3652" s="31"/>
      <c r="J3652" s="31"/>
      <c r="K3652" s="31"/>
      <c r="L3652" s="31"/>
      <c r="M3652" s="31"/>
      <c r="N3652" s="31"/>
      <c r="O3652" s="31"/>
      <c r="P3652" s="31"/>
      <c r="Q3652" s="31"/>
      <c r="R3652" s="31"/>
      <c r="S3652" s="31"/>
      <c r="T3652" s="31"/>
      <c r="U3652" s="31"/>
      <c r="V3652" s="31"/>
    </row>
    <row r="3653" spans="6:22" x14ac:dyDescent="0.25">
      <c r="F3653" s="31"/>
      <c r="G3653" s="31"/>
      <c r="H3653" s="31"/>
      <c r="I3653" s="31"/>
      <c r="J3653" s="31"/>
      <c r="K3653" s="31"/>
      <c r="L3653" s="31"/>
      <c r="M3653" s="31"/>
      <c r="N3653" s="31"/>
      <c r="O3653" s="31"/>
      <c r="P3653" s="31"/>
      <c r="Q3653" s="31"/>
      <c r="R3653" s="31"/>
      <c r="S3653" s="31"/>
      <c r="T3653" s="31"/>
      <c r="U3653" s="31"/>
      <c r="V3653" s="31"/>
    </row>
    <row r="3654" spans="6:22" x14ac:dyDescent="0.25">
      <c r="F3654" s="31"/>
      <c r="G3654" s="31"/>
      <c r="H3654" s="31"/>
      <c r="I3654" s="31"/>
      <c r="J3654" s="31"/>
      <c r="K3654" s="31"/>
      <c r="L3654" s="31"/>
      <c r="M3654" s="31"/>
      <c r="N3654" s="31"/>
      <c r="O3654" s="31"/>
      <c r="P3654" s="31"/>
      <c r="Q3654" s="31"/>
      <c r="R3654" s="31"/>
      <c r="S3654" s="31"/>
      <c r="T3654" s="31"/>
      <c r="U3654" s="31"/>
      <c r="V3654" s="31"/>
    </row>
    <row r="3655" spans="6:22" x14ac:dyDescent="0.25">
      <c r="F3655" s="31"/>
      <c r="G3655" s="31"/>
      <c r="H3655" s="31"/>
      <c r="I3655" s="31"/>
      <c r="J3655" s="31"/>
      <c r="K3655" s="31"/>
      <c r="L3655" s="31"/>
      <c r="M3655" s="31"/>
      <c r="N3655" s="31"/>
      <c r="O3655" s="31"/>
      <c r="P3655" s="31"/>
      <c r="Q3655" s="31"/>
      <c r="R3655" s="31"/>
      <c r="S3655" s="31"/>
      <c r="T3655" s="31"/>
      <c r="U3655" s="31"/>
      <c r="V3655" s="31"/>
    </row>
    <row r="3656" spans="6:22" x14ac:dyDescent="0.25">
      <c r="F3656" s="31"/>
      <c r="G3656" s="31"/>
      <c r="H3656" s="31"/>
      <c r="I3656" s="31"/>
      <c r="J3656" s="31"/>
      <c r="K3656" s="31"/>
      <c r="L3656" s="31"/>
      <c r="M3656" s="31"/>
      <c r="N3656" s="31"/>
      <c r="O3656" s="31"/>
      <c r="P3656" s="31"/>
      <c r="Q3656" s="31"/>
      <c r="R3656" s="31"/>
      <c r="S3656" s="31"/>
      <c r="T3656" s="31"/>
      <c r="U3656" s="31"/>
      <c r="V3656" s="31"/>
    </row>
    <row r="3657" spans="6:22" x14ac:dyDescent="0.25">
      <c r="F3657" s="31"/>
      <c r="G3657" s="31"/>
      <c r="H3657" s="31"/>
      <c r="I3657" s="31"/>
      <c r="J3657" s="31"/>
      <c r="K3657" s="31"/>
      <c r="L3657" s="31"/>
      <c r="M3657" s="31"/>
      <c r="N3657" s="31"/>
      <c r="O3657" s="31"/>
      <c r="P3657" s="31"/>
      <c r="Q3657" s="31"/>
      <c r="R3657" s="31"/>
      <c r="S3657" s="31"/>
      <c r="T3657" s="31"/>
      <c r="U3657" s="31"/>
      <c r="V3657" s="31"/>
    </row>
    <row r="3658" spans="6:22" x14ac:dyDescent="0.25">
      <c r="F3658" s="31"/>
      <c r="G3658" s="31"/>
      <c r="H3658" s="31"/>
      <c r="I3658" s="31"/>
      <c r="J3658" s="31"/>
      <c r="K3658" s="31"/>
      <c r="L3658" s="31"/>
      <c r="M3658" s="31"/>
      <c r="N3658" s="31"/>
      <c r="O3658" s="31"/>
      <c r="P3658" s="31"/>
      <c r="Q3658" s="31"/>
      <c r="R3658" s="31"/>
      <c r="S3658" s="31"/>
      <c r="T3658" s="31"/>
      <c r="U3658" s="31"/>
      <c r="V3658" s="31"/>
    </row>
    <row r="3659" spans="6:22" x14ac:dyDescent="0.25">
      <c r="F3659" s="31"/>
      <c r="G3659" s="31"/>
      <c r="H3659" s="31"/>
      <c r="I3659" s="31"/>
      <c r="J3659" s="31"/>
      <c r="K3659" s="31"/>
      <c r="L3659" s="31"/>
      <c r="M3659" s="31"/>
      <c r="N3659" s="31"/>
      <c r="O3659" s="31"/>
      <c r="P3659" s="31"/>
      <c r="Q3659" s="31"/>
      <c r="R3659" s="31"/>
      <c r="S3659" s="31"/>
      <c r="T3659" s="31"/>
      <c r="U3659" s="31"/>
      <c r="V3659" s="31"/>
    </row>
    <row r="3660" spans="6:22" x14ac:dyDescent="0.25">
      <c r="F3660" s="31"/>
      <c r="G3660" s="31"/>
      <c r="H3660" s="31"/>
      <c r="I3660" s="31"/>
      <c r="J3660" s="31"/>
      <c r="K3660" s="31"/>
      <c r="L3660" s="31"/>
      <c r="M3660" s="31"/>
      <c r="N3660" s="31"/>
      <c r="O3660" s="31"/>
      <c r="P3660" s="31"/>
      <c r="Q3660" s="31"/>
      <c r="R3660" s="31"/>
      <c r="S3660" s="31"/>
      <c r="T3660" s="31"/>
      <c r="U3660" s="31"/>
      <c r="V3660" s="31"/>
    </row>
    <row r="3661" spans="6:22" x14ac:dyDescent="0.25">
      <c r="F3661" s="31"/>
      <c r="G3661" s="31"/>
      <c r="H3661" s="31"/>
      <c r="I3661" s="31"/>
      <c r="J3661" s="31"/>
      <c r="K3661" s="31"/>
      <c r="L3661" s="31"/>
      <c r="M3661" s="31"/>
      <c r="N3661" s="31"/>
      <c r="O3661" s="31"/>
      <c r="P3661" s="31"/>
      <c r="Q3661" s="31"/>
      <c r="R3661" s="31"/>
      <c r="S3661" s="31"/>
      <c r="T3661" s="31"/>
      <c r="U3661" s="31"/>
      <c r="V3661" s="31"/>
    </row>
    <row r="3662" spans="6:22" x14ac:dyDescent="0.25">
      <c r="F3662" s="31"/>
      <c r="G3662" s="31"/>
      <c r="H3662" s="31"/>
      <c r="I3662" s="31"/>
      <c r="J3662" s="31"/>
      <c r="K3662" s="31"/>
      <c r="L3662" s="31"/>
      <c r="M3662" s="31"/>
      <c r="N3662" s="31"/>
      <c r="O3662" s="31"/>
      <c r="P3662" s="31"/>
      <c r="Q3662" s="31"/>
      <c r="R3662" s="31"/>
      <c r="S3662" s="31"/>
      <c r="T3662" s="31"/>
      <c r="U3662" s="31"/>
      <c r="V3662" s="31"/>
    </row>
    <row r="3663" spans="6:22" x14ac:dyDescent="0.25">
      <c r="F3663" s="31"/>
      <c r="G3663" s="31"/>
      <c r="H3663" s="31"/>
      <c r="I3663" s="31"/>
      <c r="J3663" s="31"/>
      <c r="K3663" s="31"/>
      <c r="L3663" s="31"/>
      <c r="M3663" s="31"/>
      <c r="N3663" s="31"/>
      <c r="O3663" s="31"/>
      <c r="P3663" s="31"/>
      <c r="Q3663" s="31"/>
      <c r="R3663" s="31"/>
      <c r="S3663" s="31"/>
      <c r="T3663" s="31"/>
      <c r="U3663" s="31"/>
      <c r="V3663" s="31"/>
    </row>
    <row r="3664" spans="6:22" x14ac:dyDescent="0.25">
      <c r="F3664" s="31"/>
      <c r="G3664" s="31"/>
      <c r="H3664" s="31"/>
      <c r="I3664" s="31"/>
      <c r="J3664" s="31"/>
      <c r="K3664" s="31"/>
      <c r="L3664" s="31"/>
      <c r="M3664" s="31"/>
      <c r="N3664" s="31"/>
      <c r="O3664" s="31"/>
      <c r="P3664" s="31"/>
      <c r="Q3664" s="31"/>
      <c r="R3664" s="31"/>
      <c r="S3664" s="31"/>
      <c r="T3664" s="31"/>
      <c r="U3664" s="31"/>
      <c r="V3664" s="31"/>
    </row>
    <row r="3665" spans="6:22" x14ac:dyDescent="0.25">
      <c r="F3665" s="31"/>
      <c r="G3665" s="31"/>
      <c r="H3665" s="31"/>
      <c r="I3665" s="31"/>
      <c r="J3665" s="31"/>
      <c r="K3665" s="31"/>
      <c r="L3665" s="31"/>
      <c r="M3665" s="31"/>
      <c r="N3665" s="31"/>
      <c r="O3665" s="31"/>
      <c r="P3665" s="31"/>
      <c r="Q3665" s="31"/>
      <c r="R3665" s="31"/>
      <c r="S3665" s="31"/>
      <c r="T3665" s="31"/>
      <c r="U3665" s="31"/>
      <c r="V3665" s="31"/>
    </row>
    <row r="3666" spans="6:22" x14ac:dyDescent="0.25">
      <c r="F3666" s="31"/>
      <c r="G3666" s="31"/>
      <c r="H3666" s="31"/>
      <c r="I3666" s="31"/>
      <c r="J3666" s="31"/>
      <c r="K3666" s="31"/>
      <c r="L3666" s="31"/>
      <c r="M3666" s="31"/>
      <c r="N3666" s="31"/>
      <c r="O3666" s="31"/>
      <c r="P3666" s="31"/>
      <c r="Q3666" s="31"/>
      <c r="R3666" s="31"/>
      <c r="S3666" s="31"/>
      <c r="T3666" s="31"/>
      <c r="U3666" s="31"/>
      <c r="V3666" s="31"/>
    </row>
    <row r="3667" spans="6:22" x14ac:dyDescent="0.25">
      <c r="F3667" s="31"/>
      <c r="G3667" s="31"/>
      <c r="H3667" s="31"/>
      <c r="I3667" s="31"/>
      <c r="J3667" s="31"/>
      <c r="K3667" s="31"/>
      <c r="L3667" s="31"/>
      <c r="M3667" s="31"/>
      <c r="N3667" s="31"/>
      <c r="O3667" s="31"/>
      <c r="P3667" s="31"/>
      <c r="Q3667" s="31"/>
      <c r="R3667" s="31"/>
      <c r="S3667" s="31"/>
      <c r="T3667" s="31"/>
      <c r="U3667" s="31"/>
      <c r="V3667" s="31"/>
    </row>
    <row r="3668" spans="6:22" x14ac:dyDescent="0.25">
      <c r="F3668" s="31"/>
      <c r="G3668" s="31"/>
      <c r="H3668" s="31"/>
      <c r="I3668" s="31"/>
      <c r="J3668" s="31"/>
      <c r="K3668" s="31"/>
      <c r="L3668" s="31"/>
      <c r="M3668" s="31"/>
      <c r="N3668" s="31"/>
      <c r="O3668" s="31"/>
      <c r="P3668" s="31"/>
      <c r="Q3668" s="31"/>
      <c r="R3668" s="31"/>
      <c r="S3668" s="31"/>
      <c r="T3668" s="31"/>
      <c r="U3668" s="31"/>
      <c r="V3668" s="31"/>
    </row>
    <row r="3669" spans="6:22" x14ac:dyDescent="0.25">
      <c r="F3669" s="31"/>
      <c r="G3669" s="31"/>
      <c r="H3669" s="31"/>
      <c r="I3669" s="31"/>
      <c r="J3669" s="31"/>
      <c r="K3669" s="31"/>
      <c r="L3669" s="31"/>
      <c r="M3669" s="31"/>
      <c r="N3669" s="31"/>
      <c r="O3669" s="31"/>
      <c r="P3669" s="31"/>
      <c r="Q3669" s="31"/>
      <c r="R3669" s="31"/>
      <c r="S3669" s="31"/>
      <c r="T3669" s="31"/>
      <c r="U3669" s="31"/>
      <c r="V3669" s="31"/>
    </row>
    <row r="3670" spans="6:22" x14ac:dyDescent="0.25">
      <c r="F3670" s="31"/>
      <c r="G3670" s="31"/>
      <c r="H3670" s="31"/>
      <c r="I3670" s="31"/>
      <c r="J3670" s="31"/>
      <c r="K3670" s="31"/>
      <c r="L3670" s="31"/>
      <c r="M3670" s="31"/>
      <c r="N3670" s="31"/>
      <c r="O3670" s="31"/>
      <c r="P3670" s="31"/>
      <c r="Q3670" s="31"/>
      <c r="R3670" s="31"/>
      <c r="S3670" s="31"/>
      <c r="T3670" s="31"/>
      <c r="U3670" s="31"/>
      <c r="V3670" s="31"/>
    </row>
    <row r="3671" spans="6:22" x14ac:dyDescent="0.25">
      <c r="F3671" s="31"/>
      <c r="G3671" s="31"/>
      <c r="H3671" s="31"/>
      <c r="I3671" s="31"/>
      <c r="J3671" s="31"/>
      <c r="K3671" s="31"/>
      <c r="L3671" s="31"/>
      <c r="M3671" s="31"/>
      <c r="N3671" s="31"/>
      <c r="O3671" s="31"/>
      <c r="P3671" s="31"/>
      <c r="Q3671" s="31"/>
      <c r="R3671" s="31"/>
      <c r="S3671" s="31"/>
      <c r="T3671" s="31"/>
      <c r="U3671" s="31"/>
      <c r="V3671" s="31"/>
    </row>
    <row r="3672" spans="6:22" x14ac:dyDescent="0.25">
      <c r="F3672" s="31"/>
      <c r="G3672" s="31"/>
      <c r="H3672" s="31"/>
      <c r="I3672" s="31"/>
      <c r="J3672" s="31"/>
      <c r="K3672" s="31"/>
      <c r="L3672" s="31"/>
      <c r="M3672" s="31"/>
      <c r="N3672" s="31"/>
      <c r="O3672" s="31"/>
      <c r="P3672" s="31"/>
      <c r="Q3672" s="31"/>
      <c r="R3672" s="31"/>
      <c r="S3672" s="31"/>
      <c r="T3672" s="31"/>
      <c r="U3672" s="31"/>
      <c r="V3672" s="31"/>
    </row>
    <row r="3673" spans="6:22" x14ac:dyDescent="0.25">
      <c r="F3673" s="31"/>
      <c r="G3673" s="31"/>
      <c r="H3673" s="31"/>
      <c r="I3673" s="31"/>
      <c r="J3673" s="31"/>
      <c r="K3673" s="31"/>
      <c r="L3673" s="31"/>
      <c r="M3673" s="31"/>
      <c r="N3673" s="31"/>
      <c r="O3673" s="31"/>
      <c r="P3673" s="31"/>
      <c r="Q3673" s="31"/>
      <c r="R3673" s="31"/>
      <c r="S3673" s="31"/>
      <c r="T3673" s="31"/>
      <c r="U3673" s="31"/>
      <c r="V3673" s="31"/>
    </row>
    <row r="3674" spans="6:22" x14ac:dyDescent="0.25">
      <c r="F3674" s="31"/>
      <c r="G3674" s="31"/>
      <c r="H3674" s="31"/>
      <c r="I3674" s="31"/>
      <c r="J3674" s="31"/>
      <c r="K3674" s="31"/>
      <c r="L3674" s="31"/>
      <c r="M3674" s="31"/>
      <c r="N3674" s="31"/>
      <c r="O3674" s="31"/>
      <c r="P3674" s="31"/>
      <c r="Q3674" s="31"/>
      <c r="R3674" s="31"/>
      <c r="S3674" s="31"/>
      <c r="T3674" s="31"/>
      <c r="U3674" s="31"/>
      <c r="V3674" s="31"/>
    </row>
    <row r="3675" spans="6:22" x14ac:dyDescent="0.25">
      <c r="F3675" s="31"/>
      <c r="G3675" s="31"/>
      <c r="H3675" s="31"/>
      <c r="I3675" s="31"/>
      <c r="J3675" s="31"/>
      <c r="K3675" s="31"/>
      <c r="L3675" s="31"/>
      <c r="M3675" s="31"/>
      <c r="N3675" s="31"/>
      <c r="O3675" s="31"/>
      <c r="P3675" s="31"/>
      <c r="Q3675" s="31"/>
      <c r="R3675" s="31"/>
      <c r="S3675" s="31"/>
      <c r="T3675" s="31"/>
      <c r="U3675" s="31"/>
      <c r="V3675" s="31"/>
    </row>
    <row r="3676" spans="6:22" x14ac:dyDescent="0.25">
      <c r="F3676" s="31"/>
      <c r="G3676" s="31"/>
      <c r="H3676" s="31"/>
      <c r="I3676" s="31"/>
      <c r="J3676" s="31"/>
      <c r="K3676" s="31"/>
      <c r="L3676" s="31"/>
      <c r="M3676" s="31"/>
      <c r="N3676" s="31"/>
      <c r="O3676" s="31"/>
      <c r="P3676" s="31"/>
      <c r="Q3676" s="31"/>
      <c r="R3676" s="31"/>
      <c r="S3676" s="31"/>
      <c r="T3676" s="31"/>
      <c r="U3676" s="31"/>
      <c r="V3676" s="31"/>
    </row>
    <row r="3677" spans="6:22" x14ac:dyDescent="0.25">
      <c r="F3677" s="31"/>
      <c r="G3677" s="31"/>
      <c r="H3677" s="31"/>
      <c r="I3677" s="31"/>
      <c r="J3677" s="31"/>
      <c r="K3677" s="31"/>
      <c r="L3677" s="31"/>
      <c r="M3677" s="31"/>
      <c r="N3677" s="31"/>
      <c r="O3677" s="31"/>
      <c r="P3677" s="31"/>
      <c r="Q3677" s="31"/>
      <c r="R3677" s="31"/>
      <c r="S3677" s="31"/>
      <c r="T3677" s="31"/>
      <c r="U3677" s="31"/>
      <c r="V3677" s="31"/>
    </row>
    <row r="3678" spans="6:22" x14ac:dyDescent="0.25">
      <c r="F3678" s="31"/>
      <c r="G3678" s="31"/>
      <c r="H3678" s="31"/>
      <c r="I3678" s="31"/>
      <c r="J3678" s="31"/>
      <c r="K3678" s="31"/>
      <c r="L3678" s="31"/>
      <c r="M3678" s="31"/>
      <c r="N3678" s="31"/>
      <c r="O3678" s="31"/>
      <c r="P3678" s="31"/>
      <c r="Q3678" s="31"/>
      <c r="R3678" s="31"/>
      <c r="S3678" s="31"/>
      <c r="T3678" s="31"/>
      <c r="U3678" s="31"/>
      <c r="V3678" s="31"/>
    </row>
    <row r="3679" spans="6:22" x14ac:dyDescent="0.25">
      <c r="F3679" s="31"/>
      <c r="G3679" s="31"/>
      <c r="H3679" s="31"/>
      <c r="I3679" s="31"/>
      <c r="J3679" s="31"/>
      <c r="K3679" s="31"/>
      <c r="L3679" s="31"/>
      <c r="M3679" s="31"/>
      <c r="N3679" s="31"/>
      <c r="O3679" s="31"/>
      <c r="P3679" s="31"/>
      <c r="Q3679" s="31"/>
      <c r="R3679" s="31"/>
      <c r="S3679" s="31"/>
      <c r="T3679" s="31"/>
      <c r="U3679" s="31"/>
      <c r="V3679" s="31"/>
    </row>
    <row r="3680" spans="6:22" x14ac:dyDescent="0.25">
      <c r="F3680" s="31"/>
      <c r="G3680" s="31"/>
      <c r="H3680" s="31"/>
      <c r="I3680" s="31"/>
      <c r="J3680" s="31"/>
      <c r="K3680" s="31"/>
      <c r="L3680" s="31"/>
      <c r="M3680" s="31"/>
      <c r="N3680" s="31"/>
      <c r="O3680" s="31"/>
      <c r="P3680" s="31"/>
      <c r="Q3680" s="31"/>
      <c r="R3680" s="31"/>
      <c r="S3680" s="31"/>
      <c r="T3680" s="31"/>
      <c r="U3680" s="31"/>
      <c r="V3680" s="31"/>
    </row>
    <row r="3681" spans="6:22" x14ac:dyDescent="0.25">
      <c r="F3681" s="31"/>
      <c r="G3681" s="31"/>
      <c r="H3681" s="31"/>
      <c r="I3681" s="31"/>
      <c r="J3681" s="31"/>
      <c r="K3681" s="31"/>
      <c r="L3681" s="31"/>
      <c r="M3681" s="31"/>
      <c r="N3681" s="31"/>
      <c r="O3681" s="31"/>
      <c r="P3681" s="31"/>
      <c r="Q3681" s="31"/>
      <c r="R3681" s="31"/>
      <c r="S3681" s="31"/>
      <c r="T3681" s="31"/>
      <c r="U3681" s="31"/>
      <c r="V3681" s="31"/>
    </row>
    <row r="3682" spans="6:22" x14ac:dyDescent="0.25">
      <c r="F3682" s="31"/>
      <c r="G3682" s="31"/>
      <c r="H3682" s="31"/>
      <c r="I3682" s="31"/>
      <c r="J3682" s="31"/>
      <c r="K3682" s="31"/>
      <c r="L3682" s="31"/>
      <c r="M3682" s="31"/>
      <c r="N3682" s="31"/>
      <c r="O3682" s="31"/>
      <c r="P3682" s="31"/>
      <c r="Q3682" s="31"/>
      <c r="R3682" s="31"/>
      <c r="S3682" s="31"/>
      <c r="T3682" s="31"/>
      <c r="U3682" s="31"/>
      <c r="V3682" s="31"/>
    </row>
    <row r="3683" spans="6:22" x14ac:dyDescent="0.25">
      <c r="F3683" s="31"/>
      <c r="G3683" s="31"/>
      <c r="H3683" s="31"/>
      <c r="I3683" s="31"/>
      <c r="J3683" s="31"/>
      <c r="K3683" s="31"/>
      <c r="L3683" s="31"/>
      <c r="M3683" s="31"/>
      <c r="N3683" s="31"/>
      <c r="O3683" s="31"/>
      <c r="P3683" s="31"/>
      <c r="Q3683" s="31"/>
      <c r="R3683" s="31"/>
      <c r="S3683" s="31"/>
      <c r="T3683" s="31"/>
      <c r="U3683" s="31"/>
      <c r="V3683" s="31"/>
    </row>
    <row r="3684" spans="6:22" x14ac:dyDescent="0.25">
      <c r="F3684" s="31"/>
      <c r="G3684" s="31"/>
      <c r="H3684" s="31"/>
      <c r="I3684" s="31"/>
      <c r="J3684" s="31"/>
      <c r="K3684" s="31"/>
      <c r="L3684" s="31"/>
      <c r="M3684" s="31"/>
      <c r="N3684" s="31"/>
      <c r="O3684" s="31"/>
      <c r="P3684" s="31"/>
      <c r="Q3684" s="31"/>
      <c r="R3684" s="31"/>
      <c r="S3684" s="31"/>
      <c r="T3684" s="31"/>
      <c r="U3684" s="31"/>
      <c r="V3684" s="31"/>
    </row>
    <row r="3685" spans="6:22" x14ac:dyDescent="0.25">
      <c r="F3685" s="31"/>
      <c r="G3685" s="31"/>
      <c r="H3685" s="31"/>
      <c r="I3685" s="31"/>
      <c r="J3685" s="31"/>
      <c r="K3685" s="31"/>
      <c r="L3685" s="31"/>
      <c r="M3685" s="31"/>
      <c r="N3685" s="31"/>
      <c r="O3685" s="31"/>
      <c r="P3685" s="31"/>
      <c r="Q3685" s="31"/>
      <c r="R3685" s="31"/>
      <c r="S3685" s="31"/>
      <c r="T3685" s="31"/>
      <c r="U3685" s="31"/>
      <c r="V3685" s="31"/>
    </row>
    <row r="3686" spans="6:22" x14ac:dyDescent="0.25">
      <c r="F3686" s="31"/>
      <c r="G3686" s="31"/>
      <c r="H3686" s="31"/>
      <c r="I3686" s="31"/>
      <c r="J3686" s="31"/>
      <c r="K3686" s="31"/>
      <c r="L3686" s="31"/>
      <c r="M3686" s="31"/>
      <c r="N3686" s="31"/>
      <c r="O3686" s="31"/>
      <c r="P3686" s="31"/>
      <c r="Q3686" s="31"/>
      <c r="R3686" s="31"/>
      <c r="S3686" s="31"/>
      <c r="T3686" s="31"/>
      <c r="U3686" s="31"/>
      <c r="V3686" s="31"/>
    </row>
    <row r="3687" spans="6:22" x14ac:dyDescent="0.25">
      <c r="F3687" s="31"/>
      <c r="G3687" s="31"/>
      <c r="H3687" s="31"/>
      <c r="I3687" s="31"/>
      <c r="J3687" s="31"/>
      <c r="K3687" s="31"/>
      <c r="L3687" s="31"/>
      <c r="M3687" s="31"/>
      <c r="N3687" s="31"/>
      <c r="O3687" s="31"/>
      <c r="P3687" s="31"/>
      <c r="Q3687" s="31"/>
      <c r="R3687" s="31"/>
      <c r="S3687" s="31"/>
      <c r="T3687" s="31"/>
      <c r="U3687" s="31"/>
      <c r="V3687" s="31"/>
    </row>
    <row r="3688" spans="6:22" x14ac:dyDescent="0.25">
      <c r="F3688" s="31"/>
      <c r="G3688" s="31"/>
      <c r="H3688" s="31"/>
      <c r="I3688" s="31"/>
      <c r="J3688" s="31"/>
      <c r="K3688" s="31"/>
      <c r="L3688" s="31"/>
      <c r="M3688" s="31"/>
      <c r="N3688" s="31"/>
      <c r="O3688" s="31"/>
      <c r="P3688" s="31"/>
      <c r="Q3688" s="31"/>
      <c r="R3688" s="31"/>
      <c r="S3688" s="31"/>
      <c r="T3688" s="31"/>
      <c r="U3688" s="31"/>
      <c r="V3688" s="31"/>
    </row>
    <row r="3689" spans="6:22" x14ac:dyDescent="0.25">
      <c r="F3689" s="31"/>
      <c r="G3689" s="31"/>
      <c r="H3689" s="31"/>
      <c r="I3689" s="31"/>
      <c r="J3689" s="31"/>
      <c r="K3689" s="31"/>
      <c r="L3689" s="31"/>
      <c r="M3689" s="31"/>
      <c r="N3689" s="31"/>
      <c r="O3689" s="31"/>
      <c r="P3689" s="31"/>
      <c r="Q3689" s="31"/>
      <c r="R3689" s="31"/>
      <c r="S3689" s="31"/>
      <c r="T3689" s="31"/>
      <c r="U3689" s="31"/>
      <c r="V3689" s="31"/>
    </row>
    <row r="3690" spans="6:22" x14ac:dyDescent="0.25">
      <c r="F3690" s="31"/>
      <c r="G3690" s="31"/>
      <c r="H3690" s="31"/>
      <c r="I3690" s="31"/>
      <c r="J3690" s="31"/>
      <c r="K3690" s="31"/>
      <c r="L3690" s="31"/>
      <c r="M3690" s="31"/>
      <c r="N3690" s="31"/>
      <c r="O3690" s="31"/>
      <c r="P3690" s="31"/>
      <c r="Q3690" s="31"/>
      <c r="R3690" s="31"/>
      <c r="S3690" s="31"/>
      <c r="T3690" s="31"/>
      <c r="U3690" s="31"/>
      <c r="V3690" s="31"/>
    </row>
    <row r="3691" spans="6:22" x14ac:dyDescent="0.25">
      <c r="F3691" s="31"/>
      <c r="G3691" s="31"/>
      <c r="H3691" s="31"/>
      <c r="I3691" s="31"/>
      <c r="J3691" s="31"/>
      <c r="K3691" s="31"/>
      <c r="L3691" s="31"/>
      <c r="M3691" s="31"/>
      <c r="N3691" s="31"/>
      <c r="O3691" s="31"/>
      <c r="P3691" s="31"/>
      <c r="Q3691" s="31"/>
      <c r="R3691" s="31"/>
      <c r="S3691" s="31"/>
      <c r="T3691" s="31"/>
      <c r="U3691" s="31"/>
      <c r="V3691" s="31"/>
    </row>
    <row r="3692" spans="6:22" x14ac:dyDescent="0.25">
      <c r="F3692" s="31"/>
      <c r="G3692" s="31"/>
      <c r="H3692" s="31"/>
      <c r="I3692" s="31"/>
      <c r="J3692" s="31"/>
      <c r="K3692" s="31"/>
      <c r="L3692" s="31"/>
      <c r="M3692" s="31"/>
      <c r="N3692" s="31"/>
      <c r="O3692" s="31"/>
      <c r="P3692" s="31"/>
      <c r="Q3692" s="31"/>
      <c r="R3692" s="31"/>
      <c r="S3692" s="31"/>
      <c r="T3692" s="31"/>
      <c r="U3692" s="31"/>
      <c r="V3692" s="31"/>
    </row>
    <row r="3693" spans="6:22" x14ac:dyDescent="0.25">
      <c r="F3693" s="31"/>
      <c r="G3693" s="31"/>
      <c r="H3693" s="31"/>
      <c r="I3693" s="31"/>
      <c r="J3693" s="31"/>
      <c r="K3693" s="31"/>
      <c r="L3693" s="31"/>
      <c r="M3693" s="31"/>
      <c r="N3693" s="31"/>
      <c r="O3693" s="31"/>
      <c r="P3693" s="31"/>
      <c r="Q3693" s="31"/>
      <c r="R3693" s="31"/>
      <c r="S3693" s="31"/>
      <c r="T3693" s="31"/>
      <c r="U3693" s="31"/>
      <c r="V3693" s="31"/>
    </row>
    <row r="3694" spans="6:22" x14ac:dyDescent="0.25">
      <c r="F3694" s="31"/>
      <c r="G3694" s="31"/>
      <c r="H3694" s="31"/>
      <c r="I3694" s="31"/>
      <c r="J3694" s="31"/>
      <c r="K3694" s="31"/>
      <c r="L3694" s="31"/>
      <c r="M3694" s="31"/>
      <c r="N3694" s="31"/>
      <c r="O3694" s="31"/>
      <c r="P3694" s="31"/>
      <c r="Q3694" s="31"/>
      <c r="R3694" s="31"/>
      <c r="S3694" s="31"/>
      <c r="T3694" s="31"/>
      <c r="U3694" s="31"/>
      <c r="V3694" s="31"/>
    </row>
    <row r="3695" spans="6:22" x14ac:dyDescent="0.25">
      <c r="F3695" s="31"/>
      <c r="G3695" s="31"/>
      <c r="H3695" s="31"/>
      <c r="I3695" s="31"/>
      <c r="J3695" s="31"/>
      <c r="K3695" s="31"/>
      <c r="L3695" s="31"/>
      <c r="M3695" s="31"/>
      <c r="N3695" s="31"/>
      <c r="O3695" s="31"/>
      <c r="P3695" s="31"/>
      <c r="Q3695" s="31"/>
      <c r="R3695" s="31"/>
      <c r="S3695" s="31"/>
      <c r="T3695" s="31"/>
      <c r="U3695" s="31"/>
      <c r="V3695" s="31"/>
    </row>
    <row r="3696" spans="6:22" x14ac:dyDescent="0.25">
      <c r="F3696" s="31"/>
      <c r="G3696" s="31"/>
      <c r="H3696" s="31"/>
      <c r="I3696" s="31"/>
      <c r="J3696" s="31"/>
      <c r="K3696" s="31"/>
      <c r="L3696" s="31"/>
      <c r="M3696" s="31"/>
      <c r="N3696" s="31"/>
      <c r="O3696" s="31"/>
      <c r="P3696" s="31"/>
      <c r="Q3696" s="31"/>
      <c r="R3696" s="31"/>
      <c r="S3696" s="31"/>
      <c r="T3696" s="31"/>
      <c r="U3696" s="31"/>
      <c r="V3696" s="31"/>
    </row>
    <row r="3697" spans="6:22" x14ac:dyDescent="0.25">
      <c r="F3697" s="31"/>
      <c r="G3697" s="31"/>
      <c r="H3697" s="31"/>
      <c r="I3697" s="31"/>
      <c r="J3697" s="31"/>
      <c r="K3697" s="31"/>
      <c r="L3697" s="31"/>
      <c r="M3697" s="31"/>
      <c r="N3697" s="31"/>
      <c r="O3697" s="31"/>
      <c r="P3697" s="31"/>
      <c r="Q3697" s="31"/>
      <c r="R3697" s="31"/>
      <c r="S3697" s="31"/>
      <c r="T3697" s="31"/>
      <c r="U3697" s="31"/>
      <c r="V3697" s="31"/>
    </row>
    <row r="3698" spans="6:22" x14ac:dyDescent="0.25">
      <c r="F3698" s="31"/>
      <c r="G3698" s="31"/>
      <c r="H3698" s="31"/>
      <c r="I3698" s="31"/>
      <c r="J3698" s="31"/>
      <c r="K3698" s="31"/>
      <c r="L3698" s="31"/>
      <c r="M3698" s="31"/>
      <c r="N3698" s="31"/>
      <c r="O3698" s="31"/>
      <c r="P3698" s="31"/>
      <c r="Q3698" s="31"/>
      <c r="R3698" s="31"/>
      <c r="S3698" s="31"/>
      <c r="T3698" s="31"/>
      <c r="U3698" s="31"/>
      <c r="V3698" s="31"/>
    </row>
    <row r="3699" spans="6:22" x14ac:dyDescent="0.25">
      <c r="F3699" s="31"/>
      <c r="G3699" s="31"/>
      <c r="H3699" s="31"/>
      <c r="I3699" s="31"/>
      <c r="J3699" s="31"/>
      <c r="K3699" s="31"/>
      <c r="L3699" s="31"/>
      <c r="M3699" s="31"/>
      <c r="N3699" s="31"/>
      <c r="O3699" s="31"/>
      <c r="P3699" s="31"/>
      <c r="Q3699" s="31"/>
      <c r="R3699" s="31"/>
      <c r="S3699" s="31"/>
      <c r="T3699" s="31"/>
      <c r="U3699" s="31"/>
      <c r="V3699" s="31"/>
    </row>
    <row r="3700" spans="6:22" x14ac:dyDescent="0.25">
      <c r="F3700" s="31"/>
      <c r="G3700" s="31"/>
      <c r="H3700" s="31"/>
      <c r="I3700" s="31"/>
      <c r="J3700" s="31"/>
      <c r="K3700" s="31"/>
      <c r="L3700" s="31"/>
      <c r="M3700" s="31"/>
      <c r="N3700" s="31"/>
      <c r="O3700" s="31"/>
      <c r="P3700" s="31"/>
      <c r="Q3700" s="31"/>
      <c r="R3700" s="31"/>
      <c r="S3700" s="31"/>
      <c r="T3700" s="31"/>
      <c r="U3700" s="31"/>
      <c r="V3700" s="31"/>
    </row>
    <row r="3701" spans="6:22" x14ac:dyDescent="0.25">
      <c r="F3701" s="31"/>
      <c r="G3701" s="31"/>
      <c r="H3701" s="31"/>
      <c r="I3701" s="31"/>
      <c r="J3701" s="31"/>
      <c r="K3701" s="31"/>
      <c r="L3701" s="31"/>
      <c r="M3701" s="31"/>
      <c r="N3701" s="31"/>
      <c r="O3701" s="31"/>
      <c r="P3701" s="31"/>
      <c r="Q3701" s="31"/>
      <c r="R3701" s="31"/>
      <c r="S3701" s="31"/>
      <c r="T3701" s="31"/>
      <c r="U3701" s="31"/>
      <c r="V3701" s="31"/>
    </row>
    <row r="3702" spans="6:22" x14ac:dyDescent="0.25">
      <c r="F3702" s="31"/>
      <c r="G3702" s="31"/>
      <c r="H3702" s="31"/>
      <c r="I3702" s="31"/>
      <c r="J3702" s="31"/>
      <c r="K3702" s="31"/>
      <c r="L3702" s="31"/>
      <c r="M3702" s="31"/>
      <c r="N3702" s="31"/>
      <c r="O3702" s="31"/>
      <c r="P3702" s="31"/>
      <c r="Q3702" s="31"/>
      <c r="R3702" s="31"/>
      <c r="S3702" s="31"/>
      <c r="T3702" s="31"/>
      <c r="U3702" s="31"/>
      <c r="V3702" s="31"/>
    </row>
    <row r="3703" spans="6:22" x14ac:dyDescent="0.25">
      <c r="F3703" s="31"/>
      <c r="G3703" s="31"/>
      <c r="H3703" s="31"/>
      <c r="I3703" s="31"/>
      <c r="J3703" s="31"/>
      <c r="K3703" s="31"/>
      <c r="L3703" s="31"/>
      <c r="M3703" s="31"/>
      <c r="N3703" s="31"/>
      <c r="O3703" s="31"/>
      <c r="P3703" s="31"/>
      <c r="Q3703" s="31"/>
      <c r="R3703" s="31"/>
      <c r="S3703" s="31"/>
      <c r="T3703" s="31"/>
      <c r="U3703" s="31"/>
      <c r="V3703" s="31"/>
    </row>
    <row r="3704" spans="6:22" x14ac:dyDescent="0.25">
      <c r="F3704" s="31"/>
      <c r="G3704" s="31"/>
      <c r="H3704" s="31"/>
      <c r="I3704" s="31"/>
      <c r="J3704" s="31"/>
      <c r="K3704" s="31"/>
      <c r="L3704" s="31"/>
      <c r="M3704" s="31"/>
      <c r="N3704" s="31"/>
      <c r="O3704" s="31"/>
      <c r="P3704" s="31"/>
      <c r="Q3704" s="31"/>
      <c r="R3704" s="31"/>
      <c r="S3704" s="31"/>
      <c r="T3704" s="31"/>
      <c r="U3704" s="31"/>
      <c r="V3704" s="31"/>
    </row>
    <row r="3705" spans="6:22" x14ac:dyDescent="0.25">
      <c r="F3705" s="31"/>
      <c r="G3705" s="31"/>
      <c r="H3705" s="31"/>
      <c r="I3705" s="31"/>
      <c r="J3705" s="31"/>
      <c r="K3705" s="31"/>
      <c r="L3705" s="31"/>
      <c r="M3705" s="31"/>
      <c r="N3705" s="31"/>
      <c r="O3705" s="31"/>
      <c r="P3705" s="31"/>
      <c r="Q3705" s="31"/>
      <c r="R3705" s="31"/>
      <c r="S3705" s="31"/>
      <c r="T3705" s="31"/>
      <c r="U3705" s="31"/>
      <c r="V3705" s="31"/>
    </row>
    <row r="3706" spans="6:22" x14ac:dyDescent="0.25">
      <c r="F3706" s="31"/>
      <c r="G3706" s="31"/>
      <c r="H3706" s="31"/>
      <c r="I3706" s="31"/>
      <c r="J3706" s="31"/>
      <c r="K3706" s="31"/>
      <c r="L3706" s="31"/>
      <c r="M3706" s="31"/>
      <c r="N3706" s="31"/>
      <c r="O3706" s="31"/>
      <c r="P3706" s="31"/>
      <c r="Q3706" s="31"/>
      <c r="R3706" s="31"/>
      <c r="S3706" s="31"/>
      <c r="T3706" s="31"/>
      <c r="U3706" s="31"/>
      <c r="V3706" s="31"/>
    </row>
    <row r="3707" spans="6:22" x14ac:dyDescent="0.25">
      <c r="F3707" s="31"/>
      <c r="G3707" s="31"/>
      <c r="H3707" s="31"/>
      <c r="I3707" s="31"/>
      <c r="J3707" s="31"/>
      <c r="K3707" s="31"/>
      <c r="L3707" s="31"/>
      <c r="M3707" s="31"/>
      <c r="N3707" s="31"/>
      <c r="O3707" s="31"/>
      <c r="P3707" s="31"/>
      <c r="Q3707" s="31"/>
      <c r="R3707" s="31"/>
      <c r="S3707" s="31"/>
      <c r="T3707" s="31"/>
      <c r="U3707" s="31"/>
      <c r="V3707" s="31"/>
    </row>
    <row r="3708" spans="6:22" x14ac:dyDescent="0.25">
      <c r="F3708" s="31"/>
      <c r="G3708" s="31"/>
      <c r="H3708" s="31"/>
      <c r="I3708" s="31"/>
      <c r="J3708" s="31"/>
      <c r="K3708" s="31"/>
      <c r="L3708" s="31"/>
      <c r="M3708" s="31"/>
      <c r="N3708" s="31"/>
      <c r="O3708" s="31"/>
      <c r="P3708" s="31"/>
      <c r="Q3708" s="31"/>
      <c r="R3708" s="31"/>
      <c r="S3708" s="31"/>
      <c r="T3708" s="31"/>
      <c r="U3708" s="31"/>
      <c r="V3708" s="31"/>
    </row>
    <row r="3709" spans="6:22" x14ac:dyDescent="0.25">
      <c r="F3709" s="31"/>
      <c r="G3709" s="31"/>
      <c r="H3709" s="31"/>
      <c r="I3709" s="31"/>
      <c r="J3709" s="31"/>
      <c r="K3709" s="31"/>
      <c r="L3709" s="31"/>
      <c r="M3709" s="31"/>
      <c r="N3709" s="31"/>
      <c r="O3709" s="31"/>
      <c r="P3709" s="31"/>
      <c r="Q3709" s="31"/>
      <c r="R3709" s="31"/>
      <c r="S3709" s="31"/>
      <c r="T3709" s="31"/>
      <c r="U3709" s="31"/>
      <c r="V3709" s="31"/>
    </row>
    <row r="3710" spans="6:22" x14ac:dyDescent="0.25">
      <c r="F3710" s="31"/>
      <c r="G3710" s="31"/>
      <c r="H3710" s="31"/>
      <c r="I3710" s="31"/>
      <c r="J3710" s="31"/>
      <c r="K3710" s="31"/>
      <c r="L3710" s="31"/>
      <c r="M3710" s="31"/>
      <c r="N3710" s="31"/>
      <c r="O3710" s="31"/>
      <c r="P3710" s="31"/>
      <c r="Q3710" s="31"/>
      <c r="R3710" s="31"/>
      <c r="S3710" s="31"/>
      <c r="T3710" s="31"/>
      <c r="U3710" s="31"/>
      <c r="V3710" s="31"/>
    </row>
    <row r="3711" spans="6:22" x14ac:dyDescent="0.25">
      <c r="F3711" s="31"/>
      <c r="G3711" s="31"/>
      <c r="H3711" s="31"/>
      <c r="I3711" s="31"/>
      <c r="J3711" s="31"/>
      <c r="K3711" s="31"/>
      <c r="L3711" s="31"/>
      <c r="M3711" s="31"/>
      <c r="N3711" s="31"/>
      <c r="O3711" s="31"/>
      <c r="P3711" s="31"/>
      <c r="Q3711" s="31"/>
      <c r="R3711" s="31"/>
      <c r="S3711" s="31"/>
      <c r="T3711" s="31"/>
      <c r="U3711" s="31"/>
      <c r="V3711" s="31"/>
    </row>
    <row r="3712" spans="6:22" x14ac:dyDescent="0.25">
      <c r="F3712" s="31"/>
      <c r="G3712" s="31"/>
      <c r="H3712" s="31"/>
      <c r="I3712" s="31"/>
      <c r="J3712" s="31"/>
      <c r="K3712" s="31"/>
      <c r="L3712" s="31"/>
      <c r="M3712" s="31"/>
      <c r="N3712" s="31"/>
      <c r="O3712" s="31"/>
      <c r="P3712" s="31"/>
      <c r="Q3712" s="31"/>
      <c r="R3712" s="31"/>
      <c r="S3712" s="31"/>
      <c r="T3712" s="31"/>
      <c r="U3712" s="31"/>
      <c r="V3712" s="31"/>
    </row>
    <row r="3713" spans="6:22" x14ac:dyDescent="0.25">
      <c r="F3713" s="31"/>
      <c r="G3713" s="31"/>
      <c r="H3713" s="31"/>
      <c r="I3713" s="31"/>
      <c r="J3713" s="31"/>
      <c r="K3713" s="31"/>
      <c r="L3713" s="31"/>
      <c r="M3713" s="31"/>
      <c r="N3713" s="31"/>
      <c r="O3713" s="31"/>
      <c r="P3713" s="31"/>
      <c r="Q3713" s="31"/>
      <c r="R3713" s="31"/>
      <c r="S3713" s="31"/>
      <c r="T3713" s="31"/>
      <c r="U3713" s="31"/>
      <c r="V3713" s="31"/>
    </row>
    <row r="3714" spans="6:22" x14ac:dyDescent="0.25">
      <c r="F3714" s="31"/>
      <c r="G3714" s="31"/>
      <c r="H3714" s="31"/>
      <c r="I3714" s="31"/>
      <c r="J3714" s="31"/>
      <c r="K3714" s="31"/>
      <c r="L3714" s="31"/>
      <c r="M3714" s="31"/>
      <c r="N3714" s="31"/>
      <c r="O3714" s="31"/>
      <c r="P3714" s="31"/>
      <c r="Q3714" s="31"/>
      <c r="R3714" s="31"/>
      <c r="S3714" s="31"/>
      <c r="T3714" s="31"/>
      <c r="U3714" s="31"/>
      <c r="V3714" s="31"/>
    </row>
    <row r="3715" spans="6:22" x14ac:dyDescent="0.25">
      <c r="F3715" s="31"/>
      <c r="G3715" s="31"/>
      <c r="H3715" s="31"/>
      <c r="I3715" s="31"/>
      <c r="J3715" s="31"/>
      <c r="K3715" s="31"/>
      <c r="L3715" s="31"/>
      <c r="M3715" s="31"/>
      <c r="N3715" s="31"/>
      <c r="O3715" s="31"/>
      <c r="P3715" s="31"/>
      <c r="Q3715" s="31"/>
      <c r="R3715" s="31"/>
      <c r="S3715" s="31"/>
      <c r="T3715" s="31"/>
      <c r="U3715" s="31"/>
      <c r="V3715" s="31"/>
    </row>
    <row r="3716" spans="6:22" x14ac:dyDescent="0.25">
      <c r="F3716" s="31"/>
      <c r="G3716" s="31"/>
      <c r="H3716" s="31"/>
      <c r="I3716" s="31"/>
      <c r="J3716" s="31"/>
      <c r="K3716" s="31"/>
      <c r="L3716" s="31"/>
      <c r="M3716" s="31"/>
      <c r="N3716" s="31"/>
      <c r="O3716" s="31"/>
      <c r="P3716" s="31"/>
      <c r="Q3716" s="31"/>
      <c r="R3716" s="31"/>
      <c r="S3716" s="31"/>
      <c r="T3716" s="31"/>
      <c r="U3716" s="31"/>
      <c r="V3716" s="31"/>
    </row>
    <row r="3717" spans="6:22" x14ac:dyDescent="0.25">
      <c r="F3717" s="31"/>
      <c r="G3717" s="31"/>
      <c r="H3717" s="31"/>
      <c r="I3717" s="31"/>
      <c r="J3717" s="31"/>
      <c r="K3717" s="31"/>
      <c r="L3717" s="31"/>
      <c r="M3717" s="31"/>
      <c r="N3717" s="31"/>
      <c r="O3717" s="31"/>
      <c r="P3717" s="31"/>
      <c r="Q3717" s="31"/>
      <c r="R3717" s="31"/>
      <c r="S3717" s="31"/>
      <c r="T3717" s="31"/>
      <c r="U3717" s="31"/>
      <c r="V3717" s="31"/>
    </row>
    <row r="3718" spans="6:22" x14ac:dyDescent="0.25">
      <c r="F3718" s="31"/>
      <c r="G3718" s="31"/>
      <c r="H3718" s="31"/>
      <c r="I3718" s="31"/>
      <c r="J3718" s="31"/>
      <c r="K3718" s="31"/>
      <c r="L3718" s="31"/>
      <c r="M3718" s="31"/>
      <c r="N3718" s="31"/>
      <c r="O3718" s="31"/>
      <c r="P3718" s="31"/>
      <c r="Q3718" s="31"/>
      <c r="R3718" s="31"/>
      <c r="S3718" s="31"/>
      <c r="T3718" s="31"/>
      <c r="U3718" s="31"/>
      <c r="V3718" s="31"/>
    </row>
    <row r="3719" spans="6:22" x14ac:dyDescent="0.25">
      <c r="F3719" s="31"/>
      <c r="G3719" s="31"/>
      <c r="H3719" s="31"/>
      <c r="I3719" s="31"/>
      <c r="J3719" s="31"/>
      <c r="K3719" s="31"/>
      <c r="L3719" s="31"/>
      <c r="M3719" s="31"/>
      <c r="N3719" s="31"/>
      <c r="O3719" s="31"/>
      <c r="P3719" s="31"/>
      <c r="Q3719" s="31"/>
      <c r="R3719" s="31"/>
      <c r="S3719" s="31"/>
      <c r="T3719" s="31"/>
      <c r="U3719" s="31"/>
      <c r="V3719" s="31"/>
    </row>
    <row r="3720" spans="6:22" x14ac:dyDescent="0.25">
      <c r="F3720" s="31"/>
      <c r="G3720" s="31"/>
      <c r="H3720" s="31"/>
      <c r="I3720" s="31"/>
      <c r="J3720" s="31"/>
      <c r="K3720" s="31"/>
      <c r="L3720" s="31"/>
      <c r="M3720" s="31"/>
      <c r="N3720" s="31"/>
      <c r="O3720" s="31"/>
      <c r="P3720" s="31"/>
      <c r="Q3720" s="31"/>
      <c r="R3720" s="31"/>
      <c r="S3720" s="31"/>
      <c r="T3720" s="31"/>
      <c r="U3720" s="31"/>
      <c r="V3720" s="31"/>
    </row>
    <row r="3721" spans="6:22" x14ac:dyDescent="0.25">
      <c r="F3721" s="31"/>
      <c r="G3721" s="31"/>
      <c r="H3721" s="31"/>
      <c r="I3721" s="31"/>
      <c r="J3721" s="31"/>
      <c r="K3721" s="31"/>
      <c r="L3721" s="31"/>
      <c r="M3721" s="31"/>
      <c r="N3721" s="31"/>
      <c r="O3721" s="31"/>
      <c r="P3721" s="31"/>
      <c r="Q3721" s="31"/>
      <c r="R3721" s="31"/>
      <c r="S3721" s="31"/>
      <c r="T3721" s="31"/>
      <c r="U3721" s="31"/>
      <c r="V3721" s="31"/>
    </row>
    <row r="3722" spans="6:22" x14ac:dyDescent="0.25">
      <c r="F3722" s="31"/>
      <c r="G3722" s="31"/>
      <c r="H3722" s="31"/>
      <c r="I3722" s="31"/>
      <c r="J3722" s="31"/>
      <c r="K3722" s="31"/>
      <c r="L3722" s="31"/>
      <c r="M3722" s="31"/>
      <c r="N3722" s="31"/>
      <c r="O3722" s="31"/>
      <c r="P3722" s="31"/>
      <c r="Q3722" s="31"/>
      <c r="R3722" s="31"/>
      <c r="S3722" s="31"/>
      <c r="T3722" s="31"/>
      <c r="U3722" s="31"/>
      <c r="V3722" s="31"/>
    </row>
    <row r="3723" spans="6:22" x14ac:dyDescent="0.25">
      <c r="F3723" s="31"/>
      <c r="G3723" s="31"/>
      <c r="H3723" s="31"/>
      <c r="I3723" s="31"/>
      <c r="J3723" s="31"/>
      <c r="K3723" s="31"/>
      <c r="L3723" s="31"/>
      <c r="M3723" s="31"/>
      <c r="N3723" s="31"/>
      <c r="O3723" s="31"/>
      <c r="P3723" s="31"/>
      <c r="Q3723" s="31"/>
      <c r="R3723" s="31"/>
      <c r="S3723" s="31"/>
      <c r="T3723" s="31"/>
      <c r="U3723" s="31"/>
      <c r="V3723" s="31"/>
    </row>
    <row r="3724" spans="6:22" x14ac:dyDescent="0.25">
      <c r="F3724" s="31"/>
      <c r="G3724" s="31"/>
      <c r="H3724" s="31"/>
      <c r="I3724" s="31"/>
      <c r="J3724" s="31"/>
      <c r="K3724" s="31"/>
      <c r="L3724" s="31"/>
      <c r="M3724" s="31"/>
      <c r="N3724" s="31"/>
      <c r="O3724" s="31"/>
      <c r="P3724" s="31"/>
      <c r="Q3724" s="31"/>
      <c r="R3724" s="31"/>
      <c r="S3724" s="31"/>
      <c r="T3724" s="31"/>
      <c r="U3724" s="31"/>
      <c r="V3724" s="31"/>
    </row>
    <row r="3725" spans="6:22" x14ac:dyDescent="0.25">
      <c r="F3725" s="31"/>
      <c r="G3725" s="31"/>
      <c r="H3725" s="31"/>
      <c r="I3725" s="31"/>
      <c r="J3725" s="31"/>
      <c r="K3725" s="31"/>
      <c r="L3725" s="31"/>
      <c r="M3725" s="31"/>
      <c r="N3725" s="31"/>
      <c r="O3725" s="31"/>
      <c r="P3725" s="31"/>
      <c r="Q3725" s="31"/>
      <c r="R3725" s="31"/>
      <c r="S3725" s="31"/>
      <c r="T3725" s="31"/>
      <c r="U3725" s="31"/>
      <c r="V3725" s="31"/>
    </row>
    <row r="3726" spans="6:22" x14ac:dyDescent="0.25">
      <c r="F3726" s="31"/>
      <c r="G3726" s="31"/>
      <c r="H3726" s="31"/>
      <c r="I3726" s="31"/>
      <c r="J3726" s="31"/>
      <c r="K3726" s="31"/>
      <c r="L3726" s="31"/>
      <c r="M3726" s="31"/>
      <c r="N3726" s="31"/>
      <c r="O3726" s="31"/>
      <c r="P3726" s="31"/>
      <c r="Q3726" s="31"/>
      <c r="R3726" s="31"/>
      <c r="S3726" s="31"/>
      <c r="T3726" s="31"/>
      <c r="U3726" s="31"/>
      <c r="V3726" s="31"/>
    </row>
    <row r="3727" spans="6:22" x14ac:dyDescent="0.25">
      <c r="F3727" s="31"/>
      <c r="G3727" s="31"/>
      <c r="H3727" s="31"/>
      <c r="I3727" s="31"/>
      <c r="J3727" s="31"/>
      <c r="K3727" s="31"/>
      <c r="L3727" s="31"/>
      <c r="M3727" s="31"/>
      <c r="N3727" s="31"/>
      <c r="O3727" s="31"/>
      <c r="P3727" s="31"/>
      <c r="Q3727" s="31"/>
      <c r="R3727" s="31"/>
      <c r="S3727" s="31"/>
      <c r="T3727" s="31"/>
      <c r="U3727" s="31"/>
      <c r="V3727" s="31"/>
    </row>
    <row r="3728" spans="6:22" x14ac:dyDescent="0.25">
      <c r="F3728" s="31"/>
      <c r="G3728" s="31"/>
      <c r="H3728" s="31"/>
      <c r="I3728" s="31"/>
      <c r="J3728" s="31"/>
      <c r="K3728" s="31"/>
      <c r="L3728" s="31"/>
      <c r="M3728" s="31"/>
      <c r="N3728" s="31"/>
      <c r="O3728" s="31"/>
      <c r="P3728" s="31"/>
      <c r="Q3728" s="31"/>
      <c r="R3728" s="31"/>
      <c r="S3728" s="31"/>
      <c r="T3728" s="31"/>
      <c r="U3728" s="31"/>
      <c r="V3728" s="31"/>
    </row>
    <row r="3729" spans="6:22" x14ac:dyDescent="0.25">
      <c r="F3729" s="31"/>
      <c r="G3729" s="31"/>
      <c r="H3729" s="31"/>
      <c r="I3729" s="31"/>
      <c r="J3729" s="31"/>
      <c r="K3729" s="31"/>
      <c r="L3729" s="31"/>
      <c r="M3729" s="31"/>
      <c r="N3729" s="31"/>
      <c r="O3729" s="31"/>
      <c r="P3729" s="31"/>
      <c r="Q3729" s="31"/>
      <c r="R3729" s="31"/>
      <c r="S3729" s="31"/>
      <c r="T3729" s="31"/>
      <c r="U3729" s="31"/>
      <c r="V3729" s="31"/>
    </row>
    <row r="3730" spans="6:22" x14ac:dyDescent="0.25">
      <c r="F3730" s="31"/>
      <c r="G3730" s="31"/>
      <c r="H3730" s="31"/>
      <c r="I3730" s="31"/>
      <c r="J3730" s="31"/>
      <c r="K3730" s="31"/>
      <c r="L3730" s="31"/>
      <c r="M3730" s="31"/>
      <c r="N3730" s="31"/>
      <c r="O3730" s="31"/>
      <c r="P3730" s="31"/>
      <c r="Q3730" s="31"/>
      <c r="R3730" s="31"/>
      <c r="S3730" s="31"/>
      <c r="T3730" s="31"/>
      <c r="U3730" s="31"/>
      <c r="V3730" s="31"/>
    </row>
    <row r="3731" spans="6:22" x14ac:dyDescent="0.25">
      <c r="F3731" s="31"/>
      <c r="G3731" s="31"/>
      <c r="H3731" s="31"/>
      <c r="I3731" s="31"/>
      <c r="J3731" s="31"/>
      <c r="K3731" s="31"/>
      <c r="L3731" s="31"/>
      <c r="M3731" s="31"/>
      <c r="N3731" s="31"/>
      <c r="O3731" s="31"/>
      <c r="P3731" s="31"/>
      <c r="Q3731" s="31"/>
      <c r="R3731" s="31"/>
      <c r="S3731" s="31"/>
      <c r="T3731" s="31"/>
      <c r="U3731" s="31"/>
      <c r="V3731" s="31"/>
    </row>
    <row r="3732" spans="6:22" x14ac:dyDescent="0.25">
      <c r="F3732" s="31"/>
      <c r="G3732" s="31"/>
      <c r="H3732" s="31"/>
      <c r="I3732" s="31"/>
      <c r="J3732" s="31"/>
      <c r="K3732" s="31"/>
      <c r="L3732" s="31"/>
      <c r="M3732" s="31"/>
      <c r="N3732" s="31"/>
      <c r="O3732" s="31"/>
      <c r="P3732" s="31"/>
      <c r="Q3732" s="31"/>
      <c r="R3732" s="31"/>
      <c r="S3732" s="31"/>
      <c r="T3732" s="31"/>
      <c r="U3732" s="31"/>
      <c r="V3732" s="31"/>
    </row>
    <row r="3733" spans="6:22" x14ac:dyDescent="0.25">
      <c r="F3733" s="31"/>
      <c r="G3733" s="31"/>
      <c r="H3733" s="31"/>
      <c r="I3733" s="31"/>
      <c r="J3733" s="31"/>
      <c r="K3733" s="31"/>
      <c r="L3733" s="31"/>
      <c r="M3733" s="31"/>
      <c r="N3733" s="31"/>
      <c r="O3733" s="31"/>
      <c r="P3733" s="31"/>
      <c r="Q3733" s="31"/>
      <c r="R3733" s="31"/>
      <c r="S3733" s="31"/>
      <c r="T3733" s="31"/>
      <c r="U3733" s="31"/>
      <c r="V3733" s="31"/>
    </row>
    <row r="3734" spans="6:22" x14ac:dyDescent="0.25">
      <c r="F3734" s="31"/>
      <c r="G3734" s="31"/>
      <c r="H3734" s="31"/>
      <c r="I3734" s="31"/>
      <c r="J3734" s="31"/>
      <c r="K3734" s="31"/>
      <c r="L3734" s="31"/>
      <c r="M3734" s="31"/>
      <c r="N3734" s="31"/>
      <c r="O3734" s="31"/>
      <c r="P3734" s="31"/>
      <c r="Q3734" s="31"/>
      <c r="R3734" s="31"/>
      <c r="S3734" s="31"/>
      <c r="T3734" s="31"/>
      <c r="U3734" s="31"/>
      <c r="V3734" s="31"/>
    </row>
    <row r="3735" spans="6:22" x14ac:dyDescent="0.25">
      <c r="F3735" s="31"/>
      <c r="G3735" s="31"/>
      <c r="H3735" s="31"/>
      <c r="I3735" s="31"/>
      <c r="J3735" s="31"/>
      <c r="K3735" s="31"/>
      <c r="L3735" s="31"/>
      <c r="M3735" s="31"/>
      <c r="N3735" s="31"/>
      <c r="O3735" s="31"/>
      <c r="P3735" s="31"/>
      <c r="Q3735" s="31"/>
      <c r="R3735" s="31"/>
      <c r="S3735" s="31"/>
      <c r="T3735" s="31"/>
      <c r="U3735" s="31"/>
      <c r="V3735" s="31"/>
    </row>
    <row r="3736" spans="6:22" x14ac:dyDescent="0.25">
      <c r="F3736" s="31"/>
      <c r="G3736" s="31"/>
      <c r="H3736" s="31"/>
      <c r="I3736" s="31"/>
      <c r="J3736" s="31"/>
      <c r="K3736" s="31"/>
      <c r="L3736" s="31"/>
      <c r="M3736" s="31"/>
      <c r="N3736" s="31"/>
      <c r="O3736" s="31"/>
      <c r="P3736" s="31"/>
      <c r="Q3736" s="31"/>
      <c r="R3736" s="31"/>
      <c r="S3736" s="31"/>
      <c r="T3736" s="31"/>
      <c r="U3736" s="31"/>
      <c r="V3736" s="31"/>
    </row>
    <row r="3737" spans="6:22" x14ac:dyDescent="0.25">
      <c r="F3737" s="31"/>
      <c r="G3737" s="31"/>
      <c r="H3737" s="31"/>
      <c r="I3737" s="31"/>
      <c r="J3737" s="31"/>
      <c r="K3737" s="31"/>
      <c r="L3737" s="31"/>
      <c r="M3737" s="31"/>
      <c r="N3737" s="31"/>
      <c r="O3737" s="31"/>
      <c r="P3737" s="31"/>
      <c r="Q3737" s="31"/>
      <c r="R3737" s="31"/>
      <c r="S3737" s="31"/>
      <c r="T3737" s="31"/>
      <c r="U3737" s="31"/>
      <c r="V3737" s="31"/>
    </row>
    <row r="3738" spans="6:22" x14ac:dyDescent="0.25">
      <c r="F3738" s="31"/>
      <c r="G3738" s="31"/>
      <c r="H3738" s="31"/>
      <c r="I3738" s="31"/>
      <c r="J3738" s="31"/>
      <c r="K3738" s="31"/>
      <c r="L3738" s="31"/>
      <c r="M3738" s="31"/>
      <c r="N3738" s="31"/>
      <c r="O3738" s="31"/>
      <c r="P3738" s="31"/>
      <c r="Q3738" s="31"/>
      <c r="R3738" s="31"/>
      <c r="S3738" s="31"/>
      <c r="T3738" s="31"/>
      <c r="U3738" s="31"/>
      <c r="V3738" s="31"/>
    </row>
    <row r="3739" spans="6:22" x14ac:dyDescent="0.25">
      <c r="F3739" s="31"/>
      <c r="G3739" s="31"/>
      <c r="H3739" s="31"/>
      <c r="I3739" s="31"/>
      <c r="J3739" s="31"/>
      <c r="K3739" s="31"/>
      <c r="L3739" s="31"/>
      <c r="M3739" s="31"/>
      <c r="N3739" s="31"/>
      <c r="O3739" s="31"/>
      <c r="P3739" s="31"/>
      <c r="Q3739" s="31"/>
      <c r="R3739" s="31"/>
      <c r="S3739" s="31"/>
      <c r="T3739" s="31"/>
      <c r="U3739" s="31"/>
      <c r="V3739" s="31"/>
    </row>
    <row r="3740" spans="6:22" x14ac:dyDescent="0.25">
      <c r="F3740" s="31"/>
      <c r="G3740" s="31"/>
      <c r="H3740" s="31"/>
      <c r="I3740" s="31"/>
      <c r="J3740" s="31"/>
      <c r="K3740" s="31"/>
      <c r="L3740" s="31"/>
      <c r="M3740" s="31"/>
      <c r="N3740" s="31"/>
      <c r="O3740" s="31"/>
      <c r="P3740" s="31"/>
      <c r="Q3740" s="31"/>
      <c r="R3740" s="31"/>
      <c r="S3740" s="31"/>
      <c r="T3740" s="31"/>
      <c r="U3740" s="31"/>
      <c r="V3740" s="31"/>
    </row>
    <row r="3741" spans="6:22" x14ac:dyDescent="0.25">
      <c r="F3741" s="31"/>
      <c r="G3741" s="31"/>
      <c r="H3741" s="31"/>
      <c r="I3741" s="31"/>
      <c r="J3741" s="31"/>
      <c r="K3741" s="31"/>
      <c r="L3741" s="31"/>
      <c r="M3741" s="31"/>
      <c r="N3741" s="31"/>
      <c r="O3741" s="31"/>
      <c r="P3741" s="31"/>
      <c r="Q3741" s="31"/>
      <c r="R3741" s="31"/>
      <c r="S3741" s="31"/>
      <c r="T3741" s="31"/>
      <c r="U3741" s="31"/>
      <c r="V3741" s="31"/>
    </row>
    <row r="3742" spans="6:22" x14ac:dyDescent="0.25">
      <c r="F3742" s="31"/>
      <c r="G3742" s="31"/>
      <c r="H3742" s="31"/>
      <c r="I3742" s="31"/>
      <c r="J3742" s="31"/>
      <c r="K3742" s="31"/>
      <c r="L3742" s="31"/>
      <c r="M3742" s="31"/>
      <c r="N3742" s="31"/>
      <c r="O3742" s="31"/>
      <c r="P3742" s="31"/>
      <c r="Q3742" s="31"/>
      <c r="R3742" s="31"/>
      <c r="S3742" s="31"/>
      <c r="T3742" s="31"/>
      <c r="U3742" s="31"/>
      <c r="V3742" s="31"/>
    </row>
    <row r="3743" spans="6:22" x14ac:dyDescent="0.25">
      <c r="F3743" s="31"/>
      <c r="G3743" s="31"/>
      <c r="H3743" s="31"/>
      <c r="I3743" s="31"/>
      <c r="J3743" s="31"/>
      <c r="K3743" s="31"/>
      <c r="L3743" s="31"/>
      <c r="M3743" s="31"/>
      <c r="N3743" s="31"/>
      <c r="O3743" s="31"/>
      <c r="P3743" s="31"/>
      <c r="Q3743" s="31"/>
      <c r="R3743" s="31"/>
      <c r="S3743" s="31"/>
      <c r="T3743" s="31"/>
      <c r="U3743" s="31"/>
      <c r="V3743" s="31"/>
    </row>
    <row r="3744" spans="6:22" x14ac:dyDescent="0.25">
      <c r="F3744" s="31"/>
      <c r="G3744" s="31"/>
      <c r="H3744" s="31"/>
      <c r="I3744" s="31"/>
      <c r="J3744" s="31"/>
      <c r="K3744" s="31"/>
      <c r="L3744" s="31"/>
      <c r="M3744" s="31"/>
      <c r="N3744" s="31"/>
      <c r="O3744" s="31"/>
      <c r="P3744" s="31"/>
      <c r="Q3744" s="31"/>
      <c r="R3744" s="31"/>
      <c r="S3744" s="31"/>
      <c r="T3744" s="31"/>
      <c r="U3744" s="31"/>
      <c r="V3744" s="31"/>
    </row>
    <row r="3745" spans="6:22" x14ac:dyDescent="0.25">
      <c r="F3745" s="31"/>
      <c r="G3745" s="31"/>
      <c r="H3745" s="31"/>
      <c r="I3745" s="31"/>
      <c r="J3745" s="31"/>
      <c r="K3745" s="31"/>
      <c r="L3745" s="31"/>
      <c r="M3745" s="31"/>
      <c r="N3745" s="31"/>
      <c r="O3745" s="31"/>
      <c r="P3745" s="31"/>
      <c r="Q3745" s="31"/>
      <c r="R3745" s="31"/>
      <c r="S3745" s="31"/>
      <c r="T3745" s="31"/>
      <c r="U3745" s="31"/>
      <c r="V3745" s="31"/>
    </row>
    <row r="3746" spans="6:22" x14ac:dyDescent="0.25">
      <c r="F3746" s="31"/>
      <c r="G3746" s="31"/>
      <c r="H3746" s="31"/>
      <c r="I3746" s="31"/>
      <c r="J3746" s="31"/>
      <c r="K3746" s="31"/>
      <c r="L3746" s="31"/>
      <c r="M3746" s="31"/>
      <c r="N3746" s="31"/>
      <c r="O3746" s="31"/>
      <c r="P3746" s="31"/>
      <c r="Q3746" s="31"/>
      <c r="R3746" s="31"/>
      <c r="S3746" s="31"/>
      <c r="T3746" s="31"/>
      <c r="U3746" s="31"/>
      <c r="V3746" s="31"/>
    </row>
    <row r="3747" spans="6:22" x14ac:dyDescent="0.25">
      <c r="F3747" s="31"/>
      <c r="G3747" s="31"/>
      <c r="H3747" s="31"/>
      <c r="I3747" s="31"/>
      <c r="J3747" s="31"/>
      <c r="K3747" s="31"/>
      <c r="L3747" s="31"/>
      <c r="M3747" s="31"/>
      <c r="N3747" s="31"/>
      <c r="O3747" s="31"/>
      <c r="P3747" s="31"/>
      <c r="Q3747" s="31"/>
      <c r="R3747" s="31"/>
      <c r="S3747" s="31"/>
      <c r="T3747" s="31"/>
      <c r="U3747" s="31"/>
      <c r="V3747" s="31"/>
    </row>
    <row r="3748" spans="6:22" x14ac:dyDescent="0.25">
      <c r="F3748" s="31"/>
      <c r="G3748" s="31"/>
      <c r="H3748" s="31"/>
      <c r="I3748" s="31"/>
      <c r="J3748" s="31"/>
      <c r="K3748" s="31"/>
      <c r="L3748" s="31"/>
      <c r="M3748" s="31"/>
      <c r="N3748" s="31"/>
      <c r="O3748" s="31"/>
      <c r="P3748" s="31"/>
      <c r="Q3748" s="31"/>
      <c r="R3748" s="31"/>
      <c r="S3748" s="31"/>
      <c r="T3748" s="31"/>
      <c r="U3748" s="31"/>
      <c r="V3748" s="31"/>
    </row>
    <row r="3749" spans="6:22" x14ac:dyDescent="0.25">
      <c r="F3749" s="31"/>
      <c r="G3749" s="31"/>
      <c r="H3749" s="31"/>
      <c r="I3749" s="31"/>
      <c r="J3749" s="31"/>
      <c r="K3749" s="31"/>
      <c r="L3749" s="31"/>
      <c r="M3749" s="31"/>
      <c r="N3749" s="31"/>
      <c r="O3749" s="31"/>
      <c r="P3749" s="31"/>
      <c r="Q3749" s="31"/>
      <c r="R3749" s="31"/>
      <c r="S3749" s="31"/>
      <c r="T3749" s="31"/>
      <c r="U3749" s="31"/>
      <c r="V3749" s="31"/>
    </row>
    <row r="3750" spans="6:22" x14ac:dyDescent="0.25">
      <c r="F3750" s="31"/>
      <c r="G3750" s="31"/>
      <c r="H3750" s="31"/>
      <c r="I3750" s="31"/>
      <c r="J3750" s="31"/>
      <c r="K3750" s="31"/>
      <c r="L3750" s="31"/>
      <c r="M3750" s="31"/>
      <c r="N3750" s="31"/>
      <c r="O3750" s="31"/>
      <c r="P3750" s="31"/>
      <c r="Q3750" s="31"/>
      <c r="R3750" s="31"/>
      <c r="S3750" s="31"/>
      <c r="T3750" s="31"/>
      <c r="U3750" s="31"/>
      <c r="V3750" s="31"/>
    </row>
    <row r="3751" spans="6:22" x14ac:dyDescent="0.25">
      <c r="F3751" s="31"/>
      <c r="G3751" s="31"/>
      <c r="H3751" s="31"/>
      <c r="I3751" s="31"/>
      <c r="J3751" s="31"/>
      <c r="K3751" s="31"/>
      <c r="L3751" s="31"/>
      <c r="M3751" s="31"/>
      <c r="N3751" s="31"/>
      <c r="O3751" s="31"/>
      <c r="P3751" s="31"/>
      <c r="Q3751" s="31"/>
      <c r="R3751" s="31"/>
      <c r="S3751" s="31"/>
      <c r="T3751" s="31"/>
      <c r="U3751" s="31"/>
      <c r="V3751" s="31"/>
    </row>
    <row r="3752" spans="6:22" x14ac:dyDescent="0.25">
      <c r="F3752" s="31"/>
      <c r="G3752" s="31"/>
      <c r="H3752" s="31"/>
      <c r="I3752" s="31"/>
      <c r="J3752" s="31"/>
      <c r="K3752" s="31"/>
      <c r="L3752" s="31"/>
      <c r="M3752" s="31"/>
      <c r="N3752" s="31"/>
      <c r="O3752" s="31"/>
      <c r="P3752" s="31"/>
      <c r="Q3752" s="31"/>
      <c r="R3752" s="31"/>
      <c r="S3752" s="31"/>
      <c r="T3752" s="31"/>
      <c r="U3752" s="31"/>
      <c r="V3752" s="31"/>
    </row>
    <row r="3753" spans="6:22" x14ac:dyDescent="0.25">
      <c r="F3753" s="31"/>
      <c r="G3753" s="31"/>
      <c r="H3753" s="31"/>
      <c r="I3753" s="31"/>
      <c r="J3753" s="31"/>
      <c r="K3753" s="31"/>
      <c r="L3753" s="31"/>
      <c r="M3753" s="31"/>
      <c r="N3753" s="31"/>
      <c r="O3753" s="31"/>
      <c r="P3753" s="31"/>
      <c r="Q3753" s="31"/>
      <c r="R3753" s="31"/>
      <c r="S3753" s="31"/>
      <c r="T3753" s="31"/>
      <c r="U3753" s="31"/>
      <c r="V3753" s="31"/>
    </row>
    <row r="3754" spans="6:22" x14ac:dyDescent="0.25">
      <c r="F3754" s="31"/>
      <c r="G3754" s="31"/>
      <c r="H3754" s="31"/>
      <c r="I3754" s="31"/>
      <c r="J3754" s="31"/>
      <c r="K3754" s="31"/>
      <c r="L3754" s="31"/>
      <c r="M3754" s="31"/>
      <c r="N3754" s="31"/>
      <c r="O3754" s="31"/>
      <c r="P3754" s="31"/>
      <c r="Q3754" s="31"/>
      <c r="R3754" s="31"/>
      <c r="S3754" s="31"/>
      <c r="T3754" s="31"/>
      <c r="U3754" s="31"/>
      <c r="V3754" s="31"/>
    </row>
    <row r="3755" spans="6:22" x14ac:dyDescent="0.25">
      <c r="F3755" s="31"/>
      <c r="G3755" s="31"/>
      <c r="H3755" s="31"/>
      <c r="I3755" s="31"/>
      <c r="J3755" s="31"/>
      <c r="K3755" s="31"/>
      <c r="L3755" s="31"/>
      <c r="M3755" s="31"/>
      <c r="N3755" s="31"/>
      <c r="O3755" s="31"/>
      <c r="P3755" s="31"/>
      <c r="Q3755" s="31"/>
      <c r="R3755" s="31"/>
      <c r="S3755" s="31"/>
      <c r="T3755" s="31"/>
      <c r="U3755" s="31"/>
      <c r="V3755" s="31"/>
    </row>
    <row r="3756" spans="6:22" x14ac:dyDescent="0.25">
      <c r="F3756" s="31"/>
      <c r="G3756" s="31"/>
      <c r="H3756" s="31"/>
      <c r="I3756" s="31"/>
      <c r="J3756" s="31"/>
      <c r="K3756" s="31"/>
      <c r="L3756" s="31"/>
      <c r="M3756" s="31"/>
      <c r="N3756" s="31"/>
      <c r="O3756" s="31"/>
      <c r="P3756" s="31"/>
      <c r="Q3756" s="31"/>
      <c r="R3756" s="31"/>
      <c r="S3756" s="31"/>
      <c r="T3756" s="31"/>
      <c r="U3756" s="31"/>
      <c r="V3756" s="31"/>
    </row>
    <row r="3757" spans="6:22" x14ac:dyDescent="0.25">
      <c r="F3757" s="31"/>
      <c r="G3757" s="31"/>
      <c r="H3757" s="31"/>
      <c r="I3757" s="31"/>
      <c r="J3757" s="31"/>
      <c r="K3757" s="31"/>
      <c r="L3757" s="31"/>
      <c r="M3757" s="31"/>
      <c r="N3757" s="31"/>
      <c r="O3757" s="31"/>
      <c r="P3757" s="31"/>
      <c r="Q3757" s="31"/>
      <c r="R3757" s="31"/>
      <c r="S3757" s="31"/>
      <c r="T3757" s="31"/>
      <c r="U3757" s="31"/>
      <c r="V3757" s="31"/>
    </row>
    <row r="3758" spans="6:22" x14ac:dyDescent="0.25">
      <c r="F3758" s="31"/>
      <c r="G3758" s="31"/>
      <c r="H3758" s="31"/>
      <c r="I3758" s="31"/>
      <c r="J3758" s="31"/>
      <c r="K3758" s="31"/>
      <c r="L3758" s="31"/>
      <c r="M3758" s="31"/>
      <c r="N3758" s="31"/>
      <c r="O3758" s="31"/>
      <c r="P3758" s="31"/>
      <c r="Q3758" s="31"/>
      <c r="R3758" s="31"/>
      <c r="S3758" s="31"/>
      <c r="T3758" s="31"/>
      <c r="U3758" s="31"/>
      <c r="V3758" s="31"/>
    </row>
    <row r="3759" spans="6:22" x14ac:dyDescent="0.25">
      <c r="F3759" s="31"/>
      <c r="G3759" s="31"/>
      <c r="H3759" s="31"/>
      <c r="I3759" s="31"/>
      <c r="J3759" s="31"/>
      <c r="K3759" s="31"/>
      <c r="L3759" s="31"/>
      <c r="M3759" s="31"/>
      <c r="N3759" s="31"/>
      <c r="O3759" s="31"/>
      <c r="P3759" s="31"/>
      <c r="Q3759" s="31"/>
      <c r="R3759" s="31"/>
      <c r="S3759" s="31"/>
      <c r="T3759" s="31"/>
      <c r="U3759" s="31"/>
      <c r="V3759" s="31"/>
    </row>
    <row r="3760" spans="6:22" x14ac:dyDescent="0.25">
      <c r="F3760" s="31"/>
      <c r="G3760" s="31"/>
      <c r="H3760" s="31"/>
      <c r="I3760" s="31"/>
      <c r="J3760" s="31"/>
      <c r="K3760" s="31"/>
      <c r="L3760" s="31"/>
      <c r="M3760" s="31"/>
      <c r="N3760" s="31"/>
      <c r="O3760" s="31"/>
      <c r="P3760" s="31"/>
      <c r="Q3760" s="31"/>
      <c r="R3760" s="31"/>
      <c r="S3760" s="31"/>
      <c r="T3760" s="31"/>
      <c r="U3760" s="31"/>
      <c r="V3760" s="31"/>
    </row>
    <row r="3761" spans="6:22" x14ac:dyDescent="0.25">
      <c r="F3761" s="31"/>
      <c r="G3761" s="31"/>
      <c r="H3761" s="31"/>
      <c r="I3761" s="31"/>
      <c r="J3761" s="31"/>
      <c r="K3761" s="31"/>
      <c r="L3761" s="31"/>
      <c r="M3761" s="31"/>
      <c r="N3761" s="31"/>
      <c r="O3761" s="31"/>
      <c r="P3761" s="31"/>
      <c r="Q3761" s="31"/>
      <c r="R3761" s="31"/>
      <c r="S3761" s="31"/>
      <c r="T3761" s="31"/>
      <c r="U3761" s="31"/>
      <c r="V3761" s="31"/>
    </row>
    <row r="3762" spans="6:22" x14ac:dyDescent="0.25">
      <c r="F3762" s="31"/>
      <c r="G3762" s="31"/>
      <c r="H3762" s="31"/>
      <c r="I3762" s="31"/>
      <c r="J3762" s="31"/>
      <c r="K3762" s="31"/>
      <c r="L3762" s="31"/>
      <c r="M3762" s="31"/>
      <c r="N3762" s="31"/>
      <c r="O3762" s="31"/>
      <c r="P3762" s="31"/>
      <c r="Q3762" s="31"/>
      <c r="R3762" s="31"/>
      <c r="S3762" s="31"/>
      <c r="T3762" s="31"/>
      <c r="U3762" s="31"/>
      <c r="V3762" s="31"/>
    </row>
    <row r="3763" spans="6:22" x14ac:dyDescent="0.25">
      <c r="F3763" s="31"/>
      <c r="G3763" s="31"/>
      <c r="H3763" s="31"/>
      <c r="I3763" s="31"/>
      <c r="J3763" s="31"/>
      <c r="K3763" s="31"/>
      <c r="L3763" s="31"/>
      <c r="M3763" s="31"/>
      <c r="N3763" s="31"/>
      <c r="O3763" s="31"/>
      <c r="P3763" s="31"/>
      <c r="Q3763" s="31"/>
      <c r="R3763" s="31"/>
      <c r="S3763" s="31"/>
      <c r="T3763" s="31"/>
      <c r="U3763" s="31"/>
      <c r="V3763" s="31"/>
    </row>
    <row r="3764" spans="6:22" x14ac:dyDescent="0.25">
      <c r="F3764" s="31"/>
      <c r="G3764" s="31"/>
      <c r="H3764" s="31"/>
      <c r="I3764" s="31"/>
      <c r="J3764" s="31"/>
      <c r="K3764" s="31"/>
      <c r="L3764" s="31"/>
      <c r="M3764" s="31"/>
      <c r="N3764" s="31"/>
      <c r="O3764" s="31"/>
      <c r="P3764" s="31"/>
      <c r="Q3764" s="31"/>
      <c r="R3764" s="31"/>
      <c r="S3764" s="31"/>
      <c r="T3764" s="31"/>
      <c r="U3764" s="31"/>
      <c r="V3764" s="31"/>
    </row>
    <row r="3765" spans="6:22" x14ac:dyDescent="0.25">
      <c r="F3765" s="31"/>
      <c r="G3765" s="31"/>
      <c r="H3765" s="31"/>
      <c r="I3765" s="31"/>
      <c r="J3765" s="31"/>
      <c r="K3765" s="31"/>
      <c r="L3765" s="31"/>
      <c r="M3765" s="31"/>
      <c r="N3765" s="31"/>
      <c r="O3765" s="31"/>
      <c r="P3765" s="31"/>
      <c r="Q3765" s="31"/>
      <c r="R3765" s="31"/>
      <c r="S3765" s="31"/>
      <c r="T3765" s="31"/>
      <c r="U3765" s="31"/>
      <c r="V3765" s="31"/>
    </row>
    <row r="3766" spans="6:22" x14ac:dyDescent="0.25">
      <c r="F3766" s="31"/>
      <c r="G3766" s="31"/>
      <c r="H3766" s="31"/>
      <c r="I3766" s="31"/>
      <c r="J3766" s="31"/>
      <c r="K3766" s="31"/>
      <c r="L3766" s="31"/>
      <c r="M3766" s="31"/>
      <c r="N3766" s="31"/>
      <c r="O3766" s="31"/>
      <c r="P3766" s="31"/>
      <c r="Q3766" s="31"/>
      <c r="R3766" s="31"/>
      <c r="S3766" s="31"/>
      <c r="T3766" s="31"/>
      <c r="U3766" s="31"/>
      <c r="V3766" s="31"/>
    </row>
    <row r="3767" spans="6:22" x14ac:dyDescent="0.25">
      <c r="F3767" s="31"/>
      <c r="G3767" s="31"/>
      <c r="H3767" s="31"/>
      <c r="I3767" s="31"/>
      <c r="J3767" s="31"/>
      <c r="K3767" s="31"/>
      <c r="L3767" s="31"/>
      <c r="M3767" s="31"/>
      <c r="N3767" s="31"/>
      <c r="O3767" s="31"/>
      <c r="P3767" s="31"/>
      <c r="Q3767" s="31"/>
      <c r="R3767" s="31"/>
      <c r="S3767" s="31"/>
      <c r="T3767" s="31"/>
      <c r="U3767" s="31"/>
      <c r="V3767" s="31"/>
    </row>
    <row r="3768" spans="6:22" x14ac:dyDescent="0.25">
      <c r="F3768" s="31"/>
      <c r="G3768" s="31"/>
      <c r="H3768" s="31"/>
      <c r="I3768" s="31"/>
      <c r="J3768" s="31"/>
      <c r="K3768" s="31"/>
      <c r="L3768" s="31"/>
      <c r="M3768" s="31"/>
      <c r="N3768" s="31"/>
      <c r="O3768" s="31"/>
      <c r="P3768" s="31"/>
      <c r="Q3768" s="31"/>
      <c r="R3768" s="31"/>
      <c r="S3768" s="31"/>
      <c r="T3768" s="31"/>
      <c r="U3768" s="31"/>
      <c r="V3768" s="31"/>
    </row>
    <row r="3769" spans="6:22" x14ac:dyDescent="0.25">
      <c r="F3769" s="31"/>
      <c r="G3769" s="31"/>
      <c r="H3769" s="31"/>
      <c r="I3769" s="31"/>
      <c r="J3769" s="31"/>
      <c r="K3769" s="31"/>
      <c r="L3769" s="31"/>
      <c r="M3769" s="31"/>
      <c r="N3769" s="31"/>
      <c r="O3769" s="31"/>
      <c r="P3769" s="31"/>
      <c r="Q3769" s="31"/>
      <c r="R3769" s="31"/>
      <c r="S3769" s="31"/>
      <c r="T3769" s="31"/>
      <c r="U3769" s="31"/>
      <c r="V3769" s="31"/>
    </row>
    <row r="3770" spans="6:22" x14ac:dyDescent="0.25">
      <c r="F3770" s="31"/>
      <c r="G3770" s="31"/>
      <c r="H3770" s="31"/>
      <c r="I3770" s="31"/>
      <c r="J3770" s="31"/>
      <c r="K3770" s="31"/>
      <c r="L3770" s="31"/>
      <c r="M3770" s="31"/>
      <c r="N3770" s="31"/>
      <c r="O3770" s="31"/>
      <c r="P3770" s="31"/>
      <c r="Q3770" s="31"/>
      <c r="R3770" s="31"/>
      <c r="S3770" s="31"/>
      <c r="T3770" s="31"/>
      <c r="U3770" s="31"/>
      <c r="V3770" s="31"/>
    </row>
    <row r="3771" spans="6:22" x14ac:dyDescent="0.25">
      <c r="F3771" s="31"/>
      <c r="G3771" s="31"/>
      <c r="H3771" s="31"/>
      <c r="I3771" s="31"/>
      <c r="J3771" s="31"/>
      <c r="K3771" s="31"/>
      <c r="L3771" s="31"/>
      <c r="M3771" s="31"/>
      <c r="N3771" s="31"/>
      <c r="O3771" s="31"/>
      <c r="P3771" s="31"/>
      <c r="Q3771" s="31"/>
      <c r="R3771" s="31"/>
      <c r="S3771" s="31"/>
      <c r="T3771" s="31"/>
      <c r="U3771" s="31"/>
      <c r="V3771" s="31"/>
    </row>
    <row r="3772" spans="6:22" x14ac:dyDescent="0.25">
      <c r="F3772" s="31"/>
      <c r="G3772" s="31"/>
      <c r="H3772" s="31"/>
      <c r="I3772" s="31"/>
      <c r="J3772" s="31"/>
      <c r="K3772" s="31"/>
      <c r="L3772" s="31"/>
      <c r="M3772" s="31"/>
      <c r="N3772" s="31"/>
      <c r="O3772" s="31"/>
      <c r="P3772" s="31"/>
      <c r="Q3772" s="31"/>
      <c r="R3772" s="31"/>
      <c r="S3772" s="31"/>
      <c r="T3772" s="31"/>
      <c r="U3772" s="31"/>
      <c r="V3772" s="31"/>
    </row>
    <row r="3773" spans="6:22" x14ac:dyDescent="0.25">
      <c r="F3773" s="31"/>
      <c r="G3773" s="31"/>
      <c r="H3773" s="31"/>
      <c r="I3773" s="31"/>
      <c r="J3773" s="31"/>
      <c r="K3773" s="31"/>
      <c r="L3773" s="31"/>
      <c r="M3773" s="31"/>
      <c r="N3773" s="31"/>
      <c r="O3773" s="31"/>
      <c r="P3773" s="31"/>
      <c r="Q3773" s="31"/>
      <c r="R3773" s="31"/>
      <c r="S3773" s="31"/>
      <c r="T3773" s="31"/>
      <c r="U3773" s="31"/>
      <c r="V3773" s="31"/>
    </row>
    <row r="3774" spans="6:22" x14ac:dyDescent="0.25">
      <c r="F3774" s="31"/>
      <c r="G3774" s="31"/>
      <c r="H3774" s="31"/>
      <c r="I3774" s="31"/>
      <c r="J3774" s="31"/>
      <c r="K3774" s="31"/>
      <c r="L3774" s="31"/>
      <c r="M3774" s="31"/>
      <c r="N3774" s="31"/>
      <c r="O3774" s="31"/>
      <c r="P3774" s="31"/>
      <c r="Q3774" s="31"/>
      <c r="R3774" s="31"/>
      <c r="S3774" s="31"/>
      <c r="T3774" s="31"/>
      <c r="U3774" s="31"/>
      <c r="V3774" s="31"/>
    </row>
    <row r="3775" spans="6:22" x14ac:dyDescent="0.25">
      <c r="F3775" s="31"/>
      <c r="G3775" s="31"/>
      <c r="H3775" s="31"/>
      <c r="I3775" s="31"/>
      <c r="J3775" s="31"/>
      <c r="K3775" s="31"/>
      <c r="L3775" s="31"/>
      <c r="M3775" s="31"/>
      <c r="N3775" s="31"/>
      <c r="O3775" s="31"/>
      <c r="P3775" s="31"/>
      <c r="Q3775" s="31"/>
      <c r="R3775" s="31"/>
      <c r="S3775" s="31"/>
      <c r="T3775" s="31"/>
      <c r="U3775" s="31"/>
      <c r="V3775" s="31"/>
    </row>
    <row r="3776" spans="6:22" x14ac:dyDescent="0.25">
      <c r="F3776" s="31"/>
      <c r="G3776" s="31"/>
      <c r="H3776" s="31"/>
      <c r="I3776" s="31"/>
      <c r="J3776" s="31"/>
      <c r="K3776" s="31"/>
      <c r="L3776" s="31"/>
      <c r="M3776" s="31"/>
      <c r="N3776" s="31"/>
      <c r="O3776" s="31"/>
      <c r="P3776" s="31"/>
      <c r="Q3776" s="31"/>
      <c r="R3776" s="31"/>
      <c r="S3776" s="31"/>
      <c r="T3776" s="31"/>
      <c r="U3776" s="31"/>
      <c r="V3776" s="31"/>
    </row>
    <row r="3777" spans="6:22" x14ac:dyDescent="0.25">
      <c r="F3777" s="31"/>
      <c r="G3777" s="31"/>
      <c r="H3777" s="31"/>
      <c r="I3777" s="31"/>
      <c r="J3777" s="31"/>
      <c r="K3777" s="31"/>
      <c r="L3777" s="31"/>
      <c r="M3777" s="31"/>
      <c r="N3777" s="31"/>
      <c r="O3777" s="31"/>
      <c r="P3777" s="31"/>
      <c r="Q3777" s="31"/>
      <c r="R3777" s="31"/>
      <c r="S3777" s="31"/>
      <c r="T3777" s="31"/>
      <c r="U3777" s="31"/>
      <c r="V3777" s="31"/>
    </row>
    <row r="3778" spans="6:22" x14ac:dyDescent="0.25">
      <c r="F3778" s="31"/>
      <c r="G3778" s="31"/>
      <c r="H3778" s="31"/>
      <c r="I3778" s="31"/>
      <c r="J3778" s="31"/>
      <c r="K3778" s="31"/>
      <c r="L3778" s="31"/>
      <c r="M3778" s="31"/>
      <c r="N3778" s="31"/>
      <c r="O3778" s="31"/>
      <c r="P3778" s="31"/>
      <c r="Q3778" s="31"/>
      <c r="R3778" s="31"/>
      <c r="S3778" s="31"/>
      <c r="T3778" s="31"/>
      <c r="U3778" s="31"/>
      <c r="V3778" s="31"/>
    </row>
    <row r="3779" spans="6:22" x14ac:dyDescent="0.25">
      <c r="F3779" s="31"/>
      <c r="G3779" s="31"/>
      <c r="H3779" s="31"/>
      <c r="I3779" s="31"/>
      <c r="J3779" s="31"/>
      <c r="K3779" s="31"/>
      <c r="L3779" s="31"/>
      <c r="M3779" s="31"/>
      <c r="N3779" s="31"/>
      <c r="O3779" s="31"/>
      <c r="P3779" s="31"/>
      <c r="Q3779" s="31"/>
      <c r="R3779" s="31"/>
      <c r="S3779" s="31"/>
      <c r="T3779" s="31"/>
      <c r="U3779" s="31"/>
      <c r="V3779" s="31"/>
    </row>
    <row r="3780" spans="6:22" x14ac:dyDescent="0.25">
      <c r="F3780" s="31"/>
      <c r="G3780" s="31"/>
      <c r="H3780" s="31"/>
      <c r="I3780" s="31"/>
      <c r="J3780" s="31"/>
      <c r="K3780" s="31"/>
      <c r="L3780" s="31"/>
      <c r="M3780" s="31"/>
      <c r="N3780" s="31"/>
      <c r="O3780" s="31"/>
      <c r="P3780" s="31"/>
      <c r="Q3780" s="31"/>
      <c r="R3780" s="31"/>
      <c r="S3780" s="31"/>
      <c r="T3780" s="31"/>
      <c r="U3780" s="31"/>
      <c r="V3780" s="31"/>
    </row>
    <row r="3781" spans="6:22" x14ac:dyDescent="0.25">
      <c r="F3781" s="31"/>
      <c r="G3781" s="31"/>
      <c r="H3781" s="31"/>
      <c r="I3781" s="31"/>
      <c r="J3781" s="31"/>
      <c r="K3781" s="31"/>
      <c r="L3781" s="31"/>
      <c r="M3781" s="31"/>
      <c r="N3781" s="31"/>
      <c r="O3781" s="31"/>
      <c r="P3781" s="31"/>
      <c r="Q3781" s="31"/>
      <c r="R3781" s="31"/>
      <c r="S3781" s="31"/>
      <c r="T3781" s="31"/>
      <c r="U3781" s="31"/>
      <c r="V3781" s="31"/>
    </row>
    <row r="3782" spans="6:22" x14ac:dyDescent="0.25">
      <c r="F3782" s="31"/>
      <c r="G3782" s="31"/>
      <c r="H3782" s="31"/>
      <c r="I3782" s="31"/>
      <c r="J3782" s="31"/>
      <c r="K3782" s="31"/>
      <c r="L3782" s="31"/>
      <c r="M3782" s="31"/>
      <c r="N3782" s="31"/>
      <c r="O3782" s="31"/>
      <c r="P3782" s="31"/>
      <c r="Q3782" s="31"/>
      <c r="R3782" s="31"/>
      <c r="S3782" s="31"/>
      <c r="T3782" s="31"/>
      <c r="U3782" s="31"/>
      <c r="V3782" s="31"/>
    </row>
    <row r="3783" spans="6:22" x14ac:dyDescent="0.25">
      <c r="F3783" s="31"/>
      <c r="G3783" s="31"/>
      <c r="H3783" s="31"/>
      <c r="I3783" s="31"/>
      <c r="J3783" s="31"/>
      <c r="K3783" s="31"/>
      <c r="L3783" s="31"/>
      <c r="M3783" s="31"/>
      <c r="N3783" s="31"/>
      <c r="O3783" s="31"/>
      <c r="P3783" s="31"/>
      <c r="Q3783" s="31"/>
      <c r="R3783" s="31"/>
      <c r="S3783" s="31"/>
      <c r="T3783" s="31"/>
      <c r="U3783" s="31"/>
      <c r="V3783" s="31"/>
    </row>
    <row r="3784" spans="6:22" x14ac:dyDescent="0.25">
      <c r="F3784" s="31"/>
      <c r="G3784" s="31"/>
      <c r="H3784" s="31"/>
      <c r="I3784" s="31"/>
      <c r="J3784" s="31"/>
      <c r="K3784" s="31"/>
      <c r="L3784" s="31"/>
      <c r="M3784" s="31"/>
      <c r="N3784" s="31"/>
      <c r="O3784" s="31"/>
      <c r="P3784" s="31"/>
      <c r="Q3784" s="31"/>
      <c r="R3784" s="31"/>
      <c r="S3784" s="31"/>
      <c r="T3784" s="31"/>
      <c r="U3784" s="31"/>
      <c r="V3784" s="31"/>
    </row>
    <row r="3785" spans="6:22" x14ac:dyDescent="0.25">
      <c r="F3785" s="31"/>
      <c r="G3785" s="31"/>
      <c r="H3785" s="31"/>
      <c r="I3785" s="31"/>
      <c r="J3785" s="31"/>
      <c r="K3785" s="31"/>
      <c r="L3785" s="31"/>
      <c r="M3785" s="31"/>
      <c r="N3785" s="31"/>
      <c r="O3785" s="31"/>
      <c r="P3785" s="31"/>
      <c r="Q3785" s="31"/>
      <c r="R3785" s="31"/>
      <c r="S3785" s="31"/>
      <c r="T3785" s="31"/>
      <c r="U3785" s="31"/>
      <c r="V3785" s="31"/>
    </row>
    <row r="3786" spans="6:22" x14ac:dyDescent="0.25">
      <c r="F3786" s="31"/>
      <c r="G3786" s="31"/>
      <c r="H3786" s="31"/>
      <c r="I3786" s="31"/>
      <c r="J3786" s="31"/>
      <c r="K3786" s="31"/>
      <c r="L3786" s="31"/>
      <c r="M3786" s="31"/>
      <c r="N3786" s="31"/>
      <c r="O3786" s="31"/>
      <c r="P3786" s="31"/>
      <c r="Q3786" s="31"/>
      <c r="R3786" s="31"/>
      <c r="S3786" s="31"/>
      <c r="T3786" s="31"/>
      <c r="U3786" s="31"/>
      <c r="V3786" s="31"/>
    </row>
    <row r="3787" spans="6:22" x14ac:dyDescent="0.25">
      <c r="F3787" s="31"/>
      <c r="G3787" s="31"/>
      <c r="H3787" s="31"/>
      <c r="I3787" s="31"/>
      <c r="J3787" s="31"/>
      <c r="K3787" s="31"/>
      <c r="L3787" s="31"/>
      <c r="M3787" s="31"/>
      <c r="N3787" s="31"/>
      <c r="O3787" s="31"/>
      <c r="P3787" s="31"/>
      <c r="Q3787" s="31"/>
      <c r="R3787" s="31"/>
      <c r="S3787" s="31"/>
      <c r="T3787" s="31"/>
      <c r="U3787" s="31"/>
      <c r="V3787" s="31"/>
    </row>
    <row r="3788" spans="6:22" x14ac:dyDescent="0.25">
      <c r="F3788" s="31"/>
      <c r="G3788" s="31"/>
      <c r="H3788" s="31"/>
      <c r="I3788" s="31"/>
      <c r="J3788" s="31"/>
      <c r="K3788" s="31"/>
      <c r="L3788" s="31"/>
      <c r="M3788" s="31"/>
      <c r="N3788" s="31"/>
      <c r="O3788" s="31"/>
      <c r="P3788" s="31"/>
      <c r="Q3788" s="31"/>
      <c r="R3788" s="31"/>
      <c r="S3788" s="31"/>
      <c r="T3788" s="31"/>
      <c r="U3788" s="31"/>
      <c r="V3788" s="31"/>
    </row>
    <row r="3789" spans="6:22" x14ac:dyDescent="0.25">
      <c r="F3789" s="31"/>
      <c r="G3789" s="31"/>
      <c r="H3789" s="31"/>
      <c r="I3789" s="31"/>
      <c r="J3789" s="31"/>
      <c r="K3789" s="31"/>
      <c r="L3789" s="31"/>
      <c r="M3789" s="31"/>
      <c r="N3789" s="31"/>
      <c r="O3789" s="31"/>
      <c r="P3789" s="31"/>
      <c r="Q3789" s="31"/>
      <c r="R3789" s="31"/>
      <c r="S3789" s="31"/>
      <c r="T3789" s="31"/>
      <c r="U3789" s="31"/>
      <c r="V3789" s="31"/>
    </row>
    <row r="3790" spans="6:22" x14ac:dyDescent="0.25">
      <c r="F3790" s="31"/>
      <c r="G3790" s="31"/>
      <c r="H3790" s="31"/>
      <c r="I3790" s="31"/>
      <c r="J3790" s="31"/>
      <c r="K3790" s="31"/>
      <c r="L3790" s="31"/>
      <c r="M3790" s="31"/>
      <c r="N3790" s="31"/>
      <c r="O3790" s="31"/>
      <c r="P3790" s="31"/>
      <c r="Q3790" s="31"/>
      <c r="R3790" s="31"/>
      <c r="S3790" s="31"/>
      <c r="T3790" s="31"/>
      <c r="U3790" s="31"/>
      <c r="V3790" s="31"/>
    </row>
    <row r="3791" spans="6:22" x14ac:dyDescent="0.25">
      <c r="F3791" s="31"/>
      <c r="G3791" s="31"/>
      <c r="H3791" s="31"/>
      <c r="I3791" s="31"/>
      <c r="J3791" s="31"/>
      <c r="K3791" s="31"/>
      <c r="L3791" s="31"/>
      <c r="M3791" s="31"/>
      <c r="N3791" s="31"/>
      <c r="O3791" s="31"/>
      <c r="P3791" s="31"/>
      <c r="Q3791" s="31"/>
      <c r="R3791" s="31"/>
      <c r="S3791" s="31"/>
      <c r="T3791" s="31"/>
      <c r="U3791" s="31"/>
      <c r="V3791" s="31"/>
    </row>
    <row r="3792" spans="6:22" x14ac:dyDescent="0.25">
      <c r="F3792" s="31"/>
      <c r="G3792" s="31"/>
      <c r="H3792" s="31"/>
      <c r="I3792" s="31"/>
      <c r="J3792" s="31"/>
      <c r="K3792" s="31"/>
      <c r="L3792" s="31"/>
      <c r="M3792" s="31"/>
      <c r="N3792" s="31"/>
      <c r="O3792" s="31"/>
      <c r="P3792" s="31"/>
      <c r="Q3792" s="31"/>
      <c r="R3792" s="31"/>
      <c r="S3792" s="31"/>
      <c r="T3792" s="31"/>
      <c r="U3792" s="31"/>
      <c r="V3792" s="31"/>
    </row>
    <row r="3793" spans="6:22" x14ac:dyDescent="0.25">
      <c r="F3793" s="31"/>
      <c r="G3793" s="31"/>
      <c r="H3793" s="31"/>
      <c r="I3793" s="31"/>
      <c r="J3793" s="31"/>
      <c r="K3793" s="31"/>
      <c r="L3793" s="31"/>
      <c r="M3793" s="31"/>
      <c r="N3793" s="31"/>
      <c r="O3793" s="31"/>
      <c r="P3793" s="31"/>
      <c r="Q3793" s="31"/>
      <c r="R3793" s="31"/>
      <c r="S3793" s="31"/>
      <c r="T3793" s="31"/>
      <c r="U3793" s="31"/>
      <c r="V3793" s="31"/>
    </row>
    <row r="3794" spans="6:22" x14ac:dyDescent="0.25">
      <c r="F3794" s="31"/>
      <c r="G3794" s="31"/>
      <c r="H3794" s="31"/>
      <c r="I3794" s="31"/>
      <c r="J3794" s="31"/>
      <c r="K3794" s="31"/>
      <c r="L3794" s="31"/>
      <c r="M3794" s="31"/>
      <c r="N3794" s="31"/>
      <c r="O3794" s="31"/>
      <c r="P3794" s="31"/>
      <c r="Q3794" s="31"/>
      <c r="R3794" s="31"/>
      <c r="S3794" s="31"/>
      <c r="T3794" s="31"/>
      <c r="U3794" s="31"/>
      <c r="V3794" s="31"/>
    </row>
    <row r="3795" spans="6:22" x14ac:dyDescent="0.25">
      <c r="F3795" s="31"/>
      <c r="G3795" s="31"/>
      <c r="H3795" s="31"/>
      <c r="I3795" s="31"/>
      <c r="J3795" s="31"/>
      <c r="K3795" s="31"/>
      <c r="L3795" s="31"/>
      <c r="M3795" s="31"/>
      <c r="N3795" s="31"/>
      <c r="O3795" s="31"/>
      <c r="P3795" s="31"/>
      <c r="Q3795" s="31"/>
      <c r="R3795" s="31"/>
      <c r="S3795" s="31"/>
      <c r="T3795" s="31"/>
      <c r="U3795" s="31"/>
      <c r="V3795" s="31"/>
    </row>
    <row r="3796" spans="6:22" x14ac:dyDescent="0.25">
      <c r="F3796" s="31"/>
      <c r="G3796" s="31"/>
      <c r="H3796" s="31"/>
      <c r="I3796" s="31"/>
      <c r="J3796" s="31"/>
      <c r="K3796" s="31"/>
      <c r="L3796" s="31"/>
      <c r="M3796" s="31"/>
      <c r="N3796" s="31"/>
      <c r="O3796" s="31"/>
      <c r="P3796" s="31"/>
      <c r="Q3796" s="31"/>
      <c r="R3796" s="31"/>
      <c r="S3796" s="31"/>
      <c r="T3796" s="31"/>
      <c r="U3796" s="31"/>
      <c r="V3796" s="31"/>
    </row>
    <row r="3797" spans="6:22" x14ac:dyDescent="0.25">
      <c r="F3797" s="31"/>
      <c r="G3797" s="31"/>
      <c r="H3797" s="31"/>
      <c r="I3797" s="31"/>
      <c r="J3797" s="31"/>
      <c r="K3797" s="31"/>
      <c r="L3797" s="31"/>
      <c r="M3797" s="31"/>
      <c r="N3797" s="31"/>
      <c r="O3797" s="31"/>
      <c r="P3797" s="31"/>
      <c r="Q3797" s="31"/>
      <c r="R3797" s="31"/>
      <c r="S3797" s="31"/>
      <c r="T3797" s="31"/>
      <c r="U3797" s="31"/>
      <c r="V3797" s="31"/>
    </row>
    <row r="3798" spans="6:22" x14ac:dyDescent="0.25">
      <c r="F3798" s="31"/>
      <c r="G3798" s="31"/>
      <c r="H3798" s="31"/>
      <c r="I3798" s="31"/>
      <c r="J3798" s="31"/>
      <c r="K3798" s="31"/>
      <c r="L3798" s="31"/>
      <c r="M3798" s="31"/>
      <c r="N3798" s="31"/>
      <c r="O3798" s="31"/>
      <c r="P3798" s="31"/>
      <c r="Q3798" s="31"/>
      <c r="R3798" s="31"/>
      <c r="S3798" s="31"/>
      <c r="T3798" s="31"/>
      <c r="U3798" s="31"/>
      <c r="V3798" s="31"/>
    </row>
    <row r="3799" spans="6:22" x14ac:dyDescent="0.25">
      <c r="F3799" s="31"/>
      <c r="G3799" s="31"/>
      <c r="H3799" s="31"/>
      <c r="I3799" s="31"/>
      <c r="J3799" s="31"/>
      <c r="K3799" s="31"/>
      <c r="L3799" s="31"/>
      <c r="M3799" s="31"/>
      <c r="N3799" s="31"/>
      <c r="O3799" s="31"/>
      <c r="P3799" s="31"/>
      <c r="Q3799" s="31"/>
      <c r="R3799" s="31"/>
      <c r="S3799" s="31"/>
      <c r="T3799" s="31"/>
      <c r="U3799" s="31"/>
      <c r="V3799" s="31"/>
    </row>
    <row r="3800" spans="6:22" x14ac:dyDescent="0.25">
      <c r="F3800" s="31"/>
      <c r="G3800" s="31"/>
      <c r="H3800" s="31"/>
      <c r="I3800" s="31"/>
      <c r="J3800" s="31"/>
      <c r="K3800" s="31"/>
      <c r="L3800" s="31"/>
      <c r="M3800" s="31"/>
      <c r="N3800" s="31"/>
      <c r="O3800" s="31"/>
      <c r="P3800" s="31"/>
      <c r="Q3800" s="31"/>
      <c r="R3800" s="31"/>
      <c r="S3800" s="31"/>
      <c r="T3800" s="31"/>
      <c r="U3800" s="31"/>
      <c r="V3800" s="31"/>
    </row>
    <row r="3801" spans="6:22" x14ac:dyDescent="0.25">
      <c r="F3801" s="31"/>
      <c r="G3801" s="31"/>
      <c r="H3801" s="31"/>
      <c r="I3801" s="31"/>
      <c r="J3801" s="31"/>
      <c r="K3801" s="31"/>
      <c r="L3801" s="31"/>
      <c r="M3801" s="31"/>
      <c r="N3801" s="31"/>
      <c r="O3801" s="31"/>
      <c r="P3801" s="31"/>
      <c r="Q3801" s="31"/>
      <c r="R3801" s="31"/>
      <c r="S3801" s="31"/>
      <c r="T3801" s="31"/>
      <c r="U3801" s="31"/>
      <c r="V3801" s="31"/>
    </row>
    <row r="3802" spans="6:22" x14ac:dyDescent="0.25">
      <c r="F3802" s="31"/>
      <c r="G3802" s="31"/>
      <c r="H3802" s="31"/>
      <c r="I3802" s="31"/>
      <c r="J3802" s="31"/>
      <c r="K3802" s="31"/>
      <c r="L3802" s="31"/>
      <c r="M3802" s="31"/>
      <c r="N3802" s="31"/>
      <c r="O3802" s="31"/>
      <c r="P3802" s="31"/>
      <c r="Q3802" s="31"/>
      <c r="R3802" s="31"/>
      <c r="S3802" s="31"/>
      <c r="T3802" s="31"/>
      <c r="U3802" s="31"/>
      <c r="V3802" s="31"/>
    </row>
    <row r="3803" spans="6:22" x14ac:dyDescent="0.25">
      <c r="F3803" s="31"/>
      <c r="G3803" s="31"/>
      <c r="H3803" s="31"/>
      <c r="I3803" s="31"/>
      <c r="J3803" s="31"/>
      <c r="K3803" s="31"/>
      <c r="L3803" s="31"/>
      <c r="M3803" s="31"/>
      <c r="N3803" s="31"/>
      <c r="O3803" s="31"/>
      <c r="P3803" s="31"/>
      <c r="Q3803" s="31"/>
      <c r="R3803" s="31"/>
      <c r="S3803" s="31"/>
      <c r="T3803" s="31"/>
      <c r="U3803" s="31"/>
      <c r="V3803" s="31"/>
    </row>
    <row r="3804" spans="6:22" x14ac:dyDescent="0.25">
      <c r="F3804" s="31"/>
      <c r="G3804" s="31"/>
      <c r="H3804" s="31"/>
      <c r="I3804" s="31"/>
      <c r="J3804" s="31"/>
      <c r="K3804" s="31"/>
      <c r="L3804" s="31"/>
      <c r="M3804" s="31"/>
      <c r="N3804" s="31"/>
      <c r="O3804" s="31"/>
      <c r="P3804" s="31"/>
      <c r="Q3804" s="31"/>
      <c r="R3804" s="31"/>
      <c r="S3804" s="31"/>
      <c r="T3804" s="31"/>
      <c r="U3804" s="31"/>
      <c r="V3804" s="31"/>
    </row>
    <row r="3805" spans="6:22" x14ac:dyDescent="0.25">
      <c r="F3805" s="31"/>
      <c r="G3805" s="31"/>
      <c r="H3805" s="31"/>
      <c r="I3805" s="31"/>
      <c r="J3805" s="31"/>
      <c r="K3805" s="31"/>
      <c r="L3805" s="31"/>
      <c r="M3805" s="31"/>
      <c r="N3805" s="31"/>
      <c r="O3805" s="31"/>
      <c r="P3805" s="31"/>
      <c r="Q3805" s="31"/>
      <c r="R3805" s="31"/>
      <c r="S3805" s="31"/>
      <c r="T3805" s="31"/>
      <c r="U3805" s="31"/>
      <c r="V3805" s="31"/>
    </row>
    <row r="3806" spans="6:22" x14ac:dyDescent="0.25">
      <c r="F3806" s="31"/>
      <c r="G3806" s="31"/>
      <c r="H3806" s="31"/>
      <c r="I3806" s="31"/>
      <c r="J3806" s="31"/>
      <c r="K3806" s="31"/>
      <c r="L3806" s="31"/>
      <c r="M3806" s="31"/>
      <c r="N3806" s="31"/>
      <c r="O3806" s="31"/>
      <c r="P3806" s="31"/>
      <c r="Q3806" s="31"/>
      <c r="R3806" s="31"/>
      <c r="S3806" s="31"/>
      <c r="T3806" s="31"/>
      <c r="U3806" s="31"/>
      <c r="V3806" s="31"/>
    </row>
    <row r="3807" spans="6:22" x14ac:dyDescent="0.25">
      <c r="F3807" s="31"/>
      <c r="G3807" s="31"/>
      <c r="H3807" s="31"/>
      <c r="I3807" s="31"/>
      <c r="J3807" s="31"/>
      <c r="K3807" s="31"/>
      <c r="L3807" s="31"/>
      <c r="M3807" s="31"/>
      <c r="N3807" s="31"/>
      <c r="O3807" s="31"/>
      <c r="P3807" s="31"/>
      <c r="Q3807" s="31"/>
      <c r="R3807" s="31"/>
      <c r="S3807" s="31"/>
      <c r="T3807" s="31"/>
      <c r="U3807" s="31"/>
      <c r="V3807" s="31"/>
    </row>
    <row r="3808" spans="6:22" x14ac:dyDescent="0.25">
      <c r="F3808" s="31"/>
      <c r="G3808" s="31"/>
      <c r="H3808" s="31"/>
      <c r="I3808" s="31"/>
      <c r="J3808" s="31"/>
      <c r="K3808" s="31"/>
      <c r="L3808" s="31"/>
      <c r="M3808" s="31"/>
      <c r="N3808" s="31"/>
      <c r="O3808" s="31"/>
      <c r="P3808" s="31"/>
      <c r="Q3808" s="31"/>
      <c r="R3808" s="31"/>
      <c r="S3808" s="31"/>
      <c r="T3808" s="31"/>
      <c r="U3808" s="31"/>
      <c r="V3808" s="31"/>
    </row>
    <row r="3809" spans="6:22" x14ac:dyDescent="0.25">
      <c r="F3809" s="31"/>
      <c r="G3809" s="31"/>
      <c r="H3809" s="31"/>
      <c r="I3809" s="31"/>
      <c r="J3809" s="31"/>
      <c r="K3809" s="31"/>
      <c r="L3809" s="31"/>
      <c r="M3809" s="31"/>
      <c r="N3809" s="31"/>
      <c r="O3809" s="31"/>
      <c r="P3809" s="31"/>
      <c r="Q3809" s="31"/>
      <c r="R3809" s="31"/>
      <c r="S3809" s="31"/>
      <c r="T3809" s="31"/>
      <c r="U3809" s="31"/>
      <c r="V3809" s="31"/>
    </row>
    <row r="3810" spans="6:22" x14ac:dyDescent="0.25">
      <c r="F3810" s="31"/>
      <c r="G3810" s="31"/>
      <c r="H3810" s="31"/>
      <c r="I3810" s="31"/>
      <c r="J3810" s="31"/>
      <c r="K3810" s="31"/>
      <c r="L3810" s="31"/>
      <c r="M3810" s="31"/>
      <c r="N3810" s="31"/>
      <c r="O3810" s="31"/>
      <c r="P3810" s="31"/>
      <c r="Q3810" s="31"/>
      <c r="R3810" s="31"/>
      <c r="S3810" s="31"/>
      <c r="T3810" s="31"/>
      <c r="U3810" s="31"/>
      <c r="V3810" s="31"/>
    </row>
    <row r="3811" spans="6:22" x14ac:dyDescent="0.25">
      <c r="F3811" s="31"/>
      <c r="G3811" s="31"/>
      <c r="H3811" s="31"/>
      <c r="I3811" s="31"/>
      <c r="J3811" s="31"/>
      <c r="K3811" s="31"/>
      <c r="L3811" s="31"/>
      <c r="M3811" s="31"/>
      <c r="N3811" s="31"/>
      <c r="O3811" s="31"/>
      <c r="P3811" s="31"/>
      <c r="Q3811" s="31"/>
      <c r="R3811" s="31"/>
      <c r="S3811" s="31"/>
      <c r="T3811" s="31"/>
      <c r="U3811" s="31"/>
      <c r="V3811" s="31"/>
    </row>
    <row r="3812" spans="6:22" x14ac:dyDescent="0.25">
      <c r="F3812" s="31"/>
      <c r="G3812" s="31"/>
      <c r="H3812" s="31"/>
      <c r="I3812" s="31"/>
      <c r="J3812" s="31"/>
      <c r="K3812" s="31"/>
      <c r="L3812" s="31"/>
      <c r="M3812" s="31"/>
      <c r="N3812" s="31"/>
      <c r="O3812" s="31"/>
      <c r="P3812" s="31"/>
      <c r="Q3812" s="31"/>
      <c r="R3812" s="31"/>
      <c r="S3812" s="31"/>
      <c r="T3812" s="31"/>
      <c r="U3812" s="31"/>
      <c r="V3812" s="31"/>
    </row>
    <row r="3813" spans="6:22" x14ac:dyDescent="0.25">
      <c r="F3813" s="31"/>
      <c r="G3813" s="31"/>
      <c r="H3813" s="31"/>
      <c r="I3813" s="31"/>
      <c r="J3813" s="31"/>
      <c r="K3813" s="31"/>
      <c r="L3813" s="31"/>
      <c r="M3813" s="31"/>
      <c r="N3813" s="31"/>
      <c r="O3813" s="31"/>
      <c r="P3813" s="31"/>
      <c r="Q3813" s="31"/>
      <c r="R3813" s="31"/>
      <c r="S3813" s="31"/>
      <c r="T3813" s="31"/>
      <c r="U3813" s="31"/>
      <c r="V3813" s="31"/>
    </row>
    <row r="3814" spans="6:22" x14ac:dyDescent="0.25">
      <c r="F3814" s="31"/>
      <c r="G3814" s="31"/>
      <c r="H3814" s="31"/>
      <c r="I3814" s="31"/>
      <c r="J3814" s="31"/>
      <c r="K3814" s="31"/>
      <c r="L3814" s="31"/>
      <c r="M3814" s="31"/>
      <c r="N3814" s="31"/>
      <c r="O3814" s="31"/>
      <c r="P3814" s="31"/>
      <c r="Q3814" s="31"/>
      <c r="R3814" s="31"/>
      <c r="S3814" s="31"/>
      <c r="T3814" s="31"/>
      <c r="U3814" s="31"/>
      <c r="V3814" s="31"/>
    </row>
    <row r="3815" spans="6:22" x14ac:dyDescent="0.25">
      <c r="F3815" s="31"/>
      <c r="G3815" s="31"/>
      <c r="H3815" s="31"/>
      <c r="I3815" s="31"/>
      <c r="J3815" s="31"/>
      <c r="K3815" s="31"/>
      <c r="L3815" s="31"/>
      <c r="M3815" s="31"/>
      <c r="N3815" s="31"/>
      <c r="O3815" s="31"/>
      <c r="P3815" s="31"/>
      <c r="Q3815" s="31"/>
      <c r="R3815" s="31"/>
      <c r="S3815" s="31"/>
      <c r="T3815" s="31"/>
      <c r="U3815" s="31"/>
      <c r="V3815" s="31"/>
    </row>
    <row r="3816" spans="6:22" x14ac:dyDescent="0.25">
      <c r="F3816" s="31"/>
      <c r="G3816" s="31"/>
      <c r="H3816" s="31"/>
      <c r="I3816" s="31"/>
      <c r="J3816" s="31"/>
      <c r="K3816" s="31"/>
      <c r="L3816" s="31"/>
      <c r="M3816" s="31"/>
      <c r="N3816" s="31"/>
      <c r="O3816" s="31"/>
      <c r="P3816" s="31"/>
      <c r="Q3816" s="31"/>
      <c r="R3816" s="31"/>
      <c r="S3816" s="31"/>
      <c r="T3816" s="31"/>
      <c r="U3816" s="31"/>
      <c r="V3816" s="31"/>
    </row>
    <row r="3817" spans="6:22" x14ac:dyDescent="0.25">
      <c r="F3817" s="31"/>
      <c r="G3817" s="31"/>
      <c r="H3817" s="31"/>
      <c r="I3817" s="31"/>
      <c r="J3817" s="31"/>
      <c r="K3817" s="31"/>
      <c r="L3817" s="31"/>
      <c r="M3817" s="31"/>
      <c r="N3817" s="31"/>
      <c r="O3817" s="31"/>
      <c r="P3817" s="31"/>
      <c r="Q3817" s="31"/>
      <c r="R3817" s="31"/>
      <c r="S3817" s="31"/>
      <c r="T3817" s="31"/>
      <c r="U3817" s="31"/>
      <c r="V3817" s="31"/>
    </row>
    <row r="3818" spans="6:22" x14ac:dyDescent="0.25">
      <c r="F3818" s="31"/>
      <c r="G3818" s="31"/>
      <c r="H3818" s="31"/>
      <c r="I3818" s="31"/>
      <c r="J3818" s="31"/>
      <c r="K3818" s="31"/>
      <c r="L3818" s="31"/>
      <c r="M3818" s="31"/>
      <c r="N3818" s="31"/>
      <c r="O3818" s="31"/>
      <c r="P3818" s="31"/>
      <c r="Q3818" s="31"/>
      <c r="R3818" s="31"/>
      <c r="S3818" s="31"/>
      <c r="T3818" s="31"/>
      <c r="U3818" s="31"/>
      <c r="V3818" s="31"/>
    </row>
    <row r="3819" spans="6:22" x14ac:dyDescent="0.25">
      <c r="F3819" s="31"/>
      <c r="G3819" s="31"/>
      <c r="H3819" s="31"/>
      <c r="I3819" s="31"/>
      <c r="J3819" s="31"/>
      <c r="K3819" s="31"/>
      <c r="L3819" s="31"/>
      <c r="M3819" s="31"/>
      <c r="N3819" s="31"/>
      <c r="O3819" s="31"/>
      <c r="P3819" s="31"/>
      <c r="Q3819" s="31"/>
      <c r="R3819" s="31"/>
      <c r="S3819" s="31"/>
      <c r="T3819" s="31"/>
      <c r="U3819" s="31"/>
      <c r="V3819" s="31"/>
    </row>
    <row r="3820" spans="6:22" x14ac:dyDescent="0.25">
      <c r="F3820" s="31"/>
      <c r="G3820" s="31"/>
      <c r="H3820" s="31"/>
      <c r="I3820" s="31"/>
      <c r="J3820" s="31"/>
      <c r="K3820" s="31"/>
      <c r="L3820" s="31"/>
      <c r="M3820" s="31"/>
      <c r="N3820" s="31"/>
      <c r="O3820" s="31"/>
      <c r="P3820" s="31"/>
      <c r="Q3820" s="31"/>
      <c r="R3820" s="31"/>
      <c r="S3820" s="31"/>
      <c r="T3820" s="31"/>
      <c r="U3820" s="31"/>
      <c r="V3820" s="31"/>
    </row>
    <row r="3821" spans="6:22" x14ac:dyDescent="0.25">
      <c r="F3821" s="31"/>
      <c r="G3821" s="31"/>
      <c r="H3821" s="31"/>
      <c r="I3821" s="31"/>
      <c r="J3821" s="31"/>
      <c r="K3821" s="31"/>
      <c r="L3821" s="31"/>
      <c r="M3821" s="31"/>
      <c r="N3821" s="31"/>
      <c r="O3821" s="31"/>
      <c r="P3821" s="31"/>
      <c r="Q3821" s="31"/>
      <c r="R3821" s="31"/>
      <c r="S3821" s="31"/>
      <c r="T3821" s="31"/>
      <c r="U3821" s="31"/>
      <c r="V3821" s="31"/>
    </row>
    <row r="3822" spans="6:22" x14ac:dyDescent="0.25">
      <c r="F3822" s="31"/>
      <c r="G3822" s="31"/>
      <c r="H3822" s="31"/>
      <c r="I3822" s="31"/>
      <c r="J3822" s="31"/>
      <c r="K3822" s="31"/>
      <c r="L3822" s="31"/>
      <c r="M3822" s="31"/>
      <c r="N3822" s="31"/>
      <c r="O3822" s="31"/>
      <c r="P3822" s="31"/>
      <c r="Q3822" s="31"/>
      <c r="R3822" s="31"/>
      <c r="S3822" s="31"/>
      <c r="T3822" s="31"/>
      <c r="U3822" s="31"/>
      <c r="V3822" s="31"/>
    </row>
    <row r="3823" spans="6:22" x14ac:dyDescent="0.25">
      <c r="F3823" s="31"/>
      <c r="G3823" s="31"/>
      <c r="H3823" s="31"/>
      <c r="I3823" s="31"/>
      <c r="J3823" s="31"/>
      <c r="K3823" s="31"/>
      <c r="L3823" s="31"/>
      <c r="M3823" s="31"/>
      <c r="N3823" s="31"/>
      <c r="O3823" s="31"/>
      <c r="P3823" s="31"/>
      <c r="Q3823" s="31"/>
      <c r="R3823" s="31"/>
      <c r="S3823" s="31"/>
      <c r="T3823" s="31"/>
      <c r="U3823" s="31"/>
      <c r="V3823" s="31"/>
    </row>
    <row r="3824" spans="6:22" x14ac:dyDescent="0.25">
      <c r="F3824" s="31"/>
      <c r="G3824" s="31"/>
      <c r="H3824" s="31"/>
      <c r="I3824" s="31"/>
      <c r="J3824" s="31"/>
      <c r="K3824" s="31"/>
      <c r="L3824" s="31"/>
      <c r="M3824" s="31"/>
      <c r="N3824" s="31"/>
      <c r="O3824" s="31"/>
      <c r="P3824" s="31"/>
      <c r="Q3824" s="31"/>
      <c r="R3824" s="31"/>
      <c r="S3824" s="31"/>
      <c r="T3824" s="31"/>
      <c r="U3824" s="31"/>
      <c r="V3824" s="31"/>
    </row>
    <row r="3825" spans="6:22" x14ac:dyDescent="0.25">
      <c r="F3825" s="31"/>
      <c r="G3825" s="31"/>
      <c r="H3825" s="31"/>
      <c r="I3825" s="31"/>
      <c r="J3825" s="31"/>
      <c r="K3825" s="31"/>
      <c r="L3825" s="31"/>
      <c r="M3825" s="31"/>
      <c r="N3825" s="31"/>
      <c r="O3825" s="31"/>
      <c r="P3825" s="31"/>
      <c r="Q3825" s="31"/>
      <c r="R3825" s="31"/>
      <c r="S3825" s="31"/>
      <c r="T3825" s="31"/>
      <c r="U3825" s="31"/>
      <c r="V3825" s="31"/>
    </row>
    <row r="3826" spans="6:22" x14ac:dyDescent="0.25">
      <c r="F3826" s="31"/>
      <c r="G3826" s="31"/>
      <c r="H3826" s="31"/>
      <c r="I3826" s="31"/>
      <c r="J3826" s="31"/>
      <c r="K3826" s="31"/>
      <c r="L3826" s="31"/>
      <c r="M3826" s="31"/>
      <c r="N3826" s="31"/>
      <c r="O3826" s="31"/>
      <c r="P3826" s="31"/>
      <c r="Q3826" s="31"/>
      <c r="R3826" s="31"/>
      <c r="S3826" s="31"/>
      <c r="T3826" s="31"/>
      <c r="U3826" s="31"/>
      <c r="V3826" s="31"/>
    </row>
    <row r="3827" spans="6:22" x14ac:dyDescent="0.25">
      <c r="F3827" s="31"/>
      <c r="G3827" s="31"/>
      <c r="H3827" s="31"/>
      <c r="I3827" s="31"/>
      <c r="J3827" s="31"/>
      <c r="K3827" s="31"/>
      <c r="L3827" s="31"/>
      <c r="M3827" s="31"/>
      <c r="N3827" s="31"/>
      <c r="O3827" s="31"/>
      <c r="P3827" s="31"/>
      <c r="Q3827" s="31"/>
      <c r="R3827" s="31"/>
      <c r="S3827" s="31"/>
      <c r="T3827" s="31"/>
      <c r="U3827" s="31"/>
      <c r="V3827" s="31"/>
    </row>
    <row r="3828" spans="6:22" x14ac:dyDescent="0.25">
      <c r="F3828" s="31"/>
      <c r="G3828" s="31"/>
      <c r="H3828" s="31"/>
      <c r="I3828" s="31"/>
      <c r="J3828" s="31"/>
      <c r="K3828" s="31"/>
      <c r="L3828" s="31"/>
      <c r="M3828" s="31"/>
      <c r="N3828" s="31"/>
      <c r="O3828" s="31"/>
      <c r="P3828" s="31"/>
      <c r="Q3828" s="31"/>
      <c r="R3828" s="31"/>
      <c r="S3828" s="31"/>
      <c r="T3828" s="31"/>
      <c r="U3828" s="31"/>
      <c r="V3828" s="31"/>
    </row>
    <row r="3829" spans="6:22" x14ac:dyDescent="0.25">
      <c r="F3829" s="31"/>
      <c r="G3829" s="31"/>
      <c r="H3829" s="31"/>
      <c r="I3829" s="31"/>
      <c r="J3829" s="31"/>
      <c r="K3829" s="31"/>
      <c r="L3829" s="31"/>
      <c r="M3829" s="31"/>
      <c r="N3829" s="31"/>
      <c r="O3829" s="31"/>
      <c r="P3829" s="31"/>
      <c r="Q3829" s="31"/>
      <c r="R3829" s="31"/>
      <c r="S3829" s="31"/>
      <c r="T3829" s="31"/>
      <c r="U3829" s="31"/>
      <c r="V3829" s="31"/>
    </row>
    <row r="3830" spans="6:22" x14ac:dyDescent="0.25">
      <c r="F3830" s="31"/>
      <c r="G3830" s="31"/>
      <c r="H3830" s="31"/>
      <c r="I3830" s="31"/>
      <c r="J3830" s="31"/>
      <c r="K3830" s="31"/>
      <c r="L3830" s="31"/>
      <c r="M3830" s="31"/>
      <c r="N3830" s="31"/>
      <c r="O3830" s="31"/>
      <c r="P3830" s="31"/>
      <c r="Q3830" s="31"/>
      <c r="R3830" s="31"/>
      <c r="S3830" s="31"/>
      <c r="T3830" s="31"/>
      <c r="U3830" s="31"/>
      <c r="V3830" s="31"/>
    </row>
    <row r="3831" spans="6:22" x14ac:dyDescent="0.25">
      <c r="F3831" s="31"/>
      <c r="G3831" s="31"/>
      <c r="H3831" s="31"/>
      <c r="I3831" s="31"/>
      <c r="J3831" s="31"/>
      <c r="K3831" s="31"/>
      <c r="L3831" s="31"/>
      <c r="M3831" s="31"/>
      <c r="N3831" s="31"/>
      <c r="O3831" s="31"/>
      <c r="P3831" s="31"/>
      <c r="Q3831" s="31"/>
      <c r="R3831" s="31"/>
      <c r="S3831" s="31"/>
      <c r="T3831" s="31"/>
      <c r="U3831" s="31"/>
      <c r="V3831" s="31"/>
    </row>
    <row r="3832" spans="6:22" x14ac:dyDescent="0.25">
      <c r="F3832" s="31"/>
      <c r="G3832" s="31"/>
      <c r="H3832" s="31"/>
      <c r="I3832" s="31"/>
      <c r="J3832" s="31"/>
      <c r="K3832" s="31"/>
      <c r="L3832" s="31"/>
      <c r="M3832" s="31"/>
      <c r="N3832" s="31"/>
      <c r="O3832" s="31"/>
      <c r="P3832" s="31"/>
      <c r="Q3832" s="31"/>
      <c r="R3832" s="31"/>
      <c r="S3832" s="31"/>
      <c r="T3832" s="31"/>
      <c r="U3832" s="31"/>
      <c r="V3832" s="31"/>
    </row>
    <row r="3833" spans="6:22" x14ac:dyDescent="0.25">
      <c r="F3833" s="31"/>
      <c r="G3833" s="31"/>
      <c r="H3833" s="31"/>
      <c r="I3833" s="31"/>
      <c r="J3833" s="31"/>
      <c r="K3833" s="31"/>
      <c r="L3833" s="31"/>
      <c r="M3833" s="31"/>
      <c r="N3833" s="31"/>
      <c r="O3833" s="31"/>
      <c r="P3833" s="31"/>
      <c r="Q3833" s="31"/>
      <c r="R3833" s="31"/>
      <c r="S3833" s="31"/>
      <c r="T3833" s="31"/>
      <c r="U3833" s="31"/>
      <c r="V3833" s="31"/>
    </row>
    <row r="3834" spans="6:22" x14ac:dyDescent="0.25">
      <c r="F3834" s="31"/>
      <c r="G3834" s="31"/>
      <c r="H3834" s="31"/>
      <c r="I3834" s="31"/>
      <c r="J3834" s="31"/>
      <c r="K3834" s="31"/>
      <c r="L3834" s="31"/>
      <c r="M3834" s="31"/>
      <c r="N3834" s="31"/>
      <c r="O3834" s="31"/>
      <c r="P3834" s="31"/>
      <c r="Q3834" s="31"/>
      <c r="R3834" s="31"/>
      <c r="S3834" s="31"/>
      <c r="T3834" s="31"/>
      <c r="U3834" s="31"/>
      <c r="V3834" s="31"/>
    </row>
    <row r="3835" spans="6:22" x14ac:dyDescent="0.25">
      <c r="F3835" s="31"/>
      <c r="G3835" s="31"/>
      <c r="H3835" s="31"/>
      <c r="I3835" s="31"/>
      <c r="J3835" s="31"/>
      <c r="K3835" s="31"/>
      <c r="L3835" s="31"/>
      <c r="M3835" s="31"/>
      <c r="N3835" s="31"/>
      <c r="O3835" s="31"/>
      <c r="P3835" s="31"/>
      <c r="Q3835" s="31"/>
      <c r="R3835" s="31"/>
      <c r="S3835" s="31"/>
      <c r="T3835" s="31"/>
      <c r="U3835" s="31"/>
      <c r="V3835" s="31"/>
    </row>
    <row r="3836" spans="6:22" x14ac:dyDescent="0.25">
      <c r="F3836" s="31"/>
      <c r="G3836" s="31"/>
      <c r="H3836" s="31"/>
      <c r="I3836" s="31"/>
      <c r="J3836" s="31"/>
      <c r="K3836" s="31"/>
      <c r="L3836" s="31"/>
      <c r="M3836" s="31"/>
      <c r="N3836" s="31"/>
      <c r="O3836" s="31"/>
      <c r="P3836" s="31"/>
      <c r="Q3836" s="31"/>
      <c r="R3836" s="31"/>
      <c r="S3836" s="31"/>
      <c r="T3836" s="31"/>
      <c r="U3836" s="31"/>
      <c r="V3836" s="31"/>
    </row>
    <row r="3837" spans="6:22" x14ac:dyDescent="0.25">
      <c r="F3837" s="31"/>
      <c r="G3837" s="31"/>
      <c r="H3837" s="31"/>
      <c r="I3837" s="31"/>
      <c r="J3837" s="31"/>
      <c r="K3837" s="31"/>
      <c r="L3837" s="31"/>
      <c r="M3837" s="31"/>
      <c r="N3837" s="31"/>
      <c r="O3837" s="31"/>
      <c r="P3837" s="31"/>
      <c r="Q3837" s="31"/>
      <c r="R3837" s="31"/>
      <c r="S3837" s="31"/>
      <c r="T3837" s="31"/>
      <c r="U3837" s="31"/>
      <c r="V3837" s="31"/>
    </row>
    <row r="3838" spans="6:22" x14ac:dyDescent="0.25">
      <c r="F3838" s="31"/>
      <c r="G3838" s="31"/>
      <c r="H3838" s="31"/>
      <c r="I3838" s="31"/>
      <c r="J3838" s="31"/>
      <c r="K3838" s="31"/>
      <c r="L3838" s="31"/>
      <c r="M3838" s="31"/>
      <c r="N3838" s="31"/>
      <c r="O3838" s="31"/>
      <c r="P3838" s="31"/>
      <c r="Q3838" s="31"/>
      <c r="R3838" s="31"/>
      <c r="S3838" s="31"/>
      <c r="T3838" s="31"/>
      <c r="U3838" s="31"/>
      <c r="V3838" s="31"/>
    </row>
    <row r="3839" spans="6:22" x14ac:dyDescent="0.25">
      <c r="F3839" s="31"/>
      <c r="G3839" s="31"/>
      <c r="H3839" s="31"/>
      <c r="I3839" s="31"/>
      <c r="J3839" s="31"/>
      <c r="K3839" s="31"/>
      <c r="L3839" s="31"/>
      <c r="M3839" s="31"/>
      <c r="N3839" s="31"/>
      <c r="O3839" s="31"/>
      <c r="P3839" s="31"/>
      <c r="Q3839" s="31"/>
      <c r="R3839" s="31"/>
      <c r="S3839" s="31"/>
      <c r="T3839" s="31"/>
      <c r="U3839" s="31"/>
      <c r="V3839" s="31"/>
    </row>
    <row r="3840" spans="6:22" x14ac:dyDescent="0.25">
      <c r="F3840" s="31"/>
      <c r="G3840" s="31"/>
      <c r="H3840" s="31"/>
      <c r="I3840" s="31"/>
      <c r="J3840" s="31"/>
      <c r="K3840" s="31"/>
      <c r="L3840" s="31"/>
      <c r="M3840" s="31"/>
      <c r="N3840" s="31"/>
      <c r="O3840" s="31"/>
      <c r="P3840" s="31"/>
      <c r="Q3840" s="31"/>
      <c r="R3840" s="31"/>
      <c r="S3840" s="31"/>
      <c r="T3840" s="31"/>
      <c r="U3840" s="31"/>
      <c r="V3840" s="31"/>
    </row>
    <row r="3841" spans="6:22" x14ac:dyDescent="0.25">
      <c r="F3841" s="31"/>
      <c r="G3841" s="31"/>
      <c r="H3841" s="31"/>
      <c r="I3841" s="31"/>
      <c r="J3841" s="31"/>
      <c r="K3841" s="31"/>
      <c r="L3841" s="31"/>
      <c r="M3841" s="31"/>
      <c r="N3841" s="31"/>
      <c r="O3841" s="31"/>
      <c r="P3841" s="31"/>
      <c r="Q3841" s="31"/>
      <c r="R3841" s="31"/>
      <c r="S3841" s="31"/>
      <c r="T3841" s="31"/>
      <c r="U3841" s="31"/>
      <c r="V3841" s="31"/>
    </row>
    <row r="3842" spans="6:22" x14ac:dyDescent="0.25">
      <c r="F3842" s="31"/>
      <c r="G3842" s="31"/>
      <c r="H3842" s="31"/>
      <c r="I3842" s="31"/>
      <c r="J3842" s="31"/>
      <c r="K3842" s="31"/>
      <c r="L3842" s="31"/>
      <c r="M3842" s="31"/>
      <c r="N3842" s="31"/>
      <c r="O3842" s="31"/>
      <c r="P3842" s="31"/>
      <c r="Q3842" s="31"/>
      <c r="R3842" s="31"/>
      <c r="S3842" s="31"/>
      <c r="T3842" s="31"/>
      <c r="U3842" s="31"/>
      <c r="V3842" s="31"/>
    </row>
    <row r="3843" spans="6:22" x14ac:dyDescent="0.25">
      <c r="F3843" s="31"/>
      <c r="G3843" s="31"/>
      <c r="H3843" s="31"/>
      <c r="I3843" s="31"/>
      <c r="J3843" s="31"/>
      <c r="K3843" s="31"/>
      <c r="L3843" s="31"/>
      <c r="M3843" s="31"/>
      <c r="N3843" s="31"/>
      <c r="O3843" s="31"/>
      <c r="P3843" s="31"/>
      <c r="Q3843" s="31"/>
      <c r="R3843" s="31"/>
      <c r="S3843" s="31"/>
      <c r="T3843" s="31"/>
      <c r="U3843" s="31"/>
      <c r="V3843" s="31"/>
    </row>
    <row r="3844" spans="6:22" x14ac:dyDescent="0.25">
      <c r="F3844" s="31"/>
      <c r="G3844" s="31"/>
      <c r="H3844" s="31"/>
      <c r="I3844" s="31"/>
      <c r="J3844" s="31"/>
      <c r="K3844" s="31"/>
      <c r="L3844" s="31"/>
      <c r="M3844" s="31"/>
      <c r="N3844" s="31"/>
      <c r="O3844" s="31"/>
      <c r="P3844" s="31"/>
      <c r="Q3844" s="31"/>
      <c r="R3844" s="31"/>
      <c r="S3844" s="31"/>
      <c r="T3844" s="31"/>
      <c r="U3844" s="31"/>
      <c r="V3844" s="31"/>
    </row>
    <row r="3845" spans="6:22" x14ac:dyDescent="0.25">
      <c r="F3845" s="31"/>
      <c r="G3845" s="31"/>
      <c r="H3845" s="31"/>
      <c r="I3845" s="31"/>
      <c r="J3845" s="31"/>
      <c r="K3845" s="31"/>
      <c r="L3845" s="31"/>
      <c r="M3845" s="31"/>
      <c r="N3845" s="31"/>
      <c r="O3845" s="31"/>
      <c r="P3845" s="31"/>
      <c r="Q3845" s="31"/>
      <c r="R3845" s="31"/>
      <c r="S3845" s="31"/>
      <c r="T3845" s="31"/>
      <c r="U3845" s="31"/>
      <c r="V3845" s="31"/>
    </row>
    <row r="3846" spans="6:22" x14ac:dyDescent="0.25">
      <c r="F3846" s="31"/>
      <c r="G3846" s="31"/>
      <c r="H3846" s="31"/>
      <c r="I3846" s="31"/>
      <c r="J3846" s="31"/>
      <c r="K3846" s="31"/>
      <c r="L3846" s="31"/>
      <c r="M3846" s="31"/>
      <c r="N3846" s="31"/>
      <c r="O3846" s="31"/>
      <c r="P3846" s="31"/>
      <c r="Q3846" s="31"/>
      <c r="R3846" s="31"/>
      <c r="S3846" s="31"/>
      <c r="T3846" s="31"/>
      <c r="U3846" s="31"/>
      <c r="V3846" s="31"/>
    </row>
    <row r="3847" spans="6:22" x14ac:dyDescent="0.25">
      <c r="F3847" s="31"/>
      <c r="G3847" s="31"/>
      <c r="H3847" s="31"/>
      <c r="I3847" s="31"/>
      <c r="J3847" s="31"/>
      <c r="K3847" s="31"/>
      <c r="L3847" s="31"/>
      <c r="M3847" s="31"/>
      <c r="N3847" s="31"/>
      <c r="O3847" s="31"/>
      <c r="P3847" s="31"/>
      <c r="Q3847" s="31"/>
      <c r="R3847" s="31"/>
      <c r="S3847" s="31"/>
      <c r="T3847" s="31"/>
      <c r="U3847" s="31"/>
      <c r="V3847" s="31"/>
    </row>
    <row r="3848" spans="6:22" x14ac:dyDescent="0.25">
      <c r="F3848" s="31"/>
      <c r="G3848" s="31"/>
      <c r="H3848" s="31"/>
      <c r="I3848" s="31"/>
      <c r="J3848" s="31"/>
      <c r="K3848" s="31"/>
      <c r="L3848" s="31"/>
      <c r="M3848" s="31"/>
      <c r="N3848" s="31"/>
      <c r="O3848" s="31"/>
      <c r="P3848" s="31"/>
      <c r="Q3848" s="31"/>
      <c r="R3848" s="31"/>
      <c r="S3848" s="31"/>
      <c r="T3848" s="31"/>
      <c r="U3848" s="31"/>
      <c r="V3848" s="31"/>
    </row>
    <row r="3849" spans="6:22" x14ac:dyDescent="0.25">
      <c r="F3849" s="31"/>
      <c r="G3849" s="31"/>
      <c r="H3849" s="31"/>
      <c r="I3849" s="31"/>
      <c r="J3849" s="31"/>
      <c r="K3849" s="31"/>
      <c r="L3849" s="31"/>
      <c r="M3849" s="31"/>
      <c r="N3849" s="31"/>
      <c r="O3849" s="31"/>
      <c r="P3849" s="31"/>
      <c r="Q3849" s="31"/>
      <c r="R3849" s="31"/>
      <c r="S3849" s="31"/>
      <c r="T3849" s="31"/>
      <c r="U3849" s="31"/>
      <c r="V3849" s="31"/>
    </row>
    <row r="3850" spans="6:22" x14ac:dyDescent="0.25">
      <c r="F3850" s="31"/>
      <c r="G3850" s="31"/>
      <c r="H3850" s="31"/>
      <c r="I3850" s="31"/>
      <c r="J3850" s="31"/>
      <c r="K3850" s="31"/>
      <c r="L3850" s="31"/>
      <c r="M3850" s="31"/>
      <c r="N3850" s="31"/>
      <c r="O3850" s="31"/>
      <c r="P3850" s="31"/>
      <c r="Q3850" s="31"/>
      <c r="R3850" s="31"/>
      <c r="S3850" s="31"/>
      <c r="T3850" s="31"/>
      <c r="U3850" s="31"/>
      <c r="V3850" s="31"/>
    </row>
    <row r="3851" spans="6:22" x14ac:dyDescent="0.25">
      <c r="F3851" s="31"/>
      <c r="G3851" s="31"/>
      <c r="H3851" s="31"/>
      <c r="I3851" s="31"/>
      <c r="J3851" s="31"/>
      <c r="K3851" s="31"/>
      <c r="L3851" s="31"/>
      <c r="M3851" s="31"/>
      <c r="N3851" s="31"/>
      <c r="O3851" s="31"/>
      <c r="P3851" s="31"/>
      <c r="Q3851" s="31"/>
      <c r="R3851" s="31"/>
      <c r="S3851" s="31"/>
      <c r="T3851" s="31"/>
      <c r="U3851" s="31"/>
      <c r="V3851" s="31"/>
    </row>
    <row r="3852" spans="6:22" x14ac:dyDescent="0.25">
      <c r="F3852" s="31"/>
      <c r="G3852" s="31"/>
      <c r="H3852" s="31"/>
      <c r="I3852" s="31"/>
      <c r="J3852" s="31"/>
      <c r="K3852" s="31"/>
      <c r="L3852" s="31"/>
      <c r="M3852" s="31"/>
      <c r="N3852" s="31"/>
      <c r="O3852" s="31"/>
      <c r="P3852" s="31"/>
      <c r="Q3852" s="31"/>
      <c r="R3852" s="31"/>
      <c r="S3852" s="31"/>
      <c r="T3852" s="31"/>
      <c r="U3852" s="31"/>
      <c r="V3852" s="31"/>
    </row>
    <row r="3853" spans="6:22" x14ac:dyDescent="0.25">
      <c r="F3853" s="31"/>
      <c r="G3853" s="31"/>
      <c r="H3853" s="31"/>
      <c r="I3853" s="31"/>
      <c r="J3853" s="31"/>
      <c r="K3853" s="31"/>
      <c r="L3853" s="31"/>
      <c r="M3853" s="31"/>
      <c r="N3853" s="31"/>
      <c r="O3853" s="31"/>
      <c r="P3853" s="31"/>
      <c r="Q3853" s="31"/>
      <c r="R3853" s="31"/>
      <c r="S3853" s="31"/>
      <c r="T3853" s="31"/>
      <c r="U3853" s="31"/>
      <c r="V3853" s="31"/>
    </row>
    <row r="3854" spans="6:22" x14ac:dyDescent="0.25">
      <c r="F3854" s="31"/>
      <c r="G3854" s="31"/>
      <c r="H3854" s="31"/>
      <c r="I3854" s="31"/>
      <c r="J3854" s="31"/>
      <c r="K3854" s="31"/>
      <c r="L3854" s="31"/>
      <c r="M3854" s="31"/>
      <c r="N3854" s="31"/>
      <c r="O3854" s="31"/>
      <c r="P3854" s="31"/>
      <c r="Q3854" s="31"/>
      <c r="R3854" s="31"/>
      <c r="S3854" s="31"/>
      <c r="T3854" s="31"/>
      <c r="U3854" s="31"/>
      <c r="V3854" s="31"/>
    </row>
    <row r="3855" spans="6:22" x14ac:dyDescent="0.25">
      <c r="F3855" s="31"/>
      <c r="G3855" s="31"/>
      <c r="H3855" s="31"/>
      <c r="I3855" s="31"/>
      <c r="J3855" s="31"/>
      <c r="K3855" s="31"/>
      <c r="L3855" s="31"/>
      <c r="M3855" s="31"/>
      <c r="N3855" s="31"/>
      <c r="O3855" s="31"/>
      <c r="P3855" s="31"/>
      <c r="Q3855" s="31"/>
      <c r="R3855" s="31"/>
      <c r="S3855" s="31"/>
      <c r="T3855" s="31"/>
      <c r="U3855" s="31"/>
      <c r="V3855" s="31"/>
    </row>
    <row r="3856" spans="6:22" x14ac:dyDescent="0.25">
      <c r="F3856" s="31"/>
      <c r="G3856" s="31"/>
      <c r="H3856" s="31"/>
      <c r="I3856" s="31"/>
      <c r="J3856" s="31"/>
      <c r="K3856" s="31"/>
      <c r="L3856" s="31"/>
      <c r="M3856" s="31"/>
      <c r="N3856" s="31"/>
      <c r="O3856" s="31"/>
      <c r="P3856" s="31"/>
      <c r="Q3856" s="31"/>
      <c r="R3856" s="31"/>
      <c r="S3856" s="31"/>
      <c r="T3856" s="31"/>
      <c r="U3856" s="31"/>
      <c r="V3856" s="31"/>
    </row>
    <row r="3857" spans="6:22" x14ac:dyDescent="0.25">
      <c r="F3857" s="31"/>
      <c r="G3857" s="31"/>
      <c r="H3857" s="31"/>
      <c r="I3857" s="31"/>
      <c r="J3857" s="31"/>
      <c r="K3857" s="31"/>
      <c r="L3857" s="31"/>
      <c r="M3857" s="31"/>
      <c r="N3857" s="31"/>
      <c r="O3857" s="31"/>
      <c r="P3857" s="31"/>
      <c r="Q3857" s="31"/>
      <c r="R3857" s="31"/>
      <c r="S3857" s="31"/>
      <c r="T3857" s="31"/>
      <c r="U3857" s="31"/>
      <c r="V3857" s="31"/>
    </row>
    <row r="3858" spans="6:22" x14ac:dyDescent="0.25">
      <c r="F3858" s="31"/>
      <c r="G3858" s="31"/>
      <c r="H3858" s="31"/>
      <c r="I3858" s="31"/>
      <c r="J3858" s="31"/>
      <c r="K3858" s="31"/>
      <c r="L3858" s="31"/>
      <c r="M3858" s="31"/>
      <c r="N3858" s="31"/>
      <c r="O3858" s="31"/>
      <c r="P3858" s="31"/>
      <c r="Q3858" s="31"/>
      <c r="R3858" s="31"/>
      <c r="S3858" s="31"/>
      <c r="T3858" s="31"/>
      <c r="U3858" s="31"/>
      <c r="V3858" s="31"/>
    </row>
    <row r="3859" spans="6:22" x14ac:dyDescent="0.25">
      <c r="F3859" s="31"/>
      <c r="G3859" s="31"/>
      <c r="H3859" s="31"/>
      <c r="I3859" s="31"/>
      <c r="J3859" s="31"/>
      <c r="K3859" s="31"/>
      <c r="L3859" s="31"/>
      <c r="M3859" s="31"/>
      <c r="N3859" s="31"/>
      <c r="O3859" s="31"/>
      <c r="P3859" s="31"/>
      <c r="Q3859" s="31"/>
      <c r="R3859" s="31"/>
      <c r="S3859" s="31"/>
      <c r="T3859" s="31"/>
      <c r="U3859" s="31"/>
      <c r="V3859" s="31"/>
    </row>
    <row r="3860" spans="6:22" x14ac:dyDescent="0.25">
      <c r="F3860" s="31"/>
      <c r="G3860" s="31"/>
      <c r="H3860" s="31"/>
      <c r="I3860" s="31"/>
      <c r="J3860" s="31"/>
      <c r="K3860" s="31"/>
      <c r="L3860" s="31"/>
      <c r="M3860" s="31"/>
      <c r="N3860" s="31"/>
      <c r="O3860" s="31"/>
      <c r="P3860" s="31"/>
      <c r="Q3860" s="31"/>
      <c r="R3860" s="31"/>
      <c r="S3860" s="31"/>
      <c r="T3860" s="31"/>
      <c r="U3860" s="31"/>
      <c r="V3860" s="31"/>
    </row>
    <row r="3861" spans="6:22" x14ac:dyDescent="0.25">
      <c r="F3861" s="31"/>
      <c r="G3861" s="31"/>
      <c r="H3861" s="31"/>
      <c r="I3861" s="31"/>
      <c r="J3861" s="31"/>
      <c r="K3861" s="31"/>
      <c r="L3861" s="31"/>
      <c r="M3861" s="31"/>
      <c r="N3861" s="31"/>
      <c r="O3861" s="31"/>
      <c r="P3861" s="31"/>
      <c r="Q3861" s="31"/>
      <c r="R3861" s="31"/>
      <c r="S3861" s="31"/>
      <c r="T3861" s="31"/>
      <c r="U3861" s="31"/>
      <c r="V3861" s="31"/>
    </row>
    <row r="3862" spans="6:22" x14ac:dyDescent="0.25">
      <c r="F3862" s="31"/>
      <c r="G3862" s="31"/>
      <c r="H3862" s="31"/>
      <c r="I3862" s="31"/>
      <c r="J3862" s="31"/>
      <c r="K3862" s="31"/>
      <c r="L3862" s="31"/>
      <c r="M3862" s="31"/>
      <c r="N3862" s="31"/>
      <c r="O3862" s="31"/>
      <c r="P3862" s="31"/>
      <c r="Q3862" s="31"/>
      <c r="R3862" s="31"/>
      <c r="S3862" s="31"/>
      <c r="T3862" s="31"/>
      <c r="U3862" s="31"/>
      <c r="V3862" s="31"/>
    </row>
    <row r="3863" spans="6:22" x14ac:dyDescent="0.25">
      <c r="F3863" s="31"/>
      <c r="G3863" s="31"/>
      <c r="H3863" s="31"/>
      <c r="I3863" s="31"/>
      <c r="J3863" s="31"/>
      <c r="K3863" s="31"/>
      <c r="L3863" s="31"/>
      <c r="M3863" s="31"/>
      <c r="N3863" s="31"/>
      <c r="O3863" s="31"/>
      <c r="P3863" s="31"/>
      <c r="Q3863" s="31"/>
      <c r="R3863" s="31"/>
      <c r="S3863" s="31"/>
      <c r="T3863" s="31"/>
      <c r="U3863" s="31"/>
      <c r="V3863" s="31"/>
    </row>
    <row r="3864" spans="6:22" x14ac:dyDescent="0.25">
      <c r="F3864" s="31"/>
      <c r="G3864" s="31"/>
      <c r="H3864" s="31"/>
      <c r="I3864" s="31"/>
      <c r="J3864" s="31"/>
      <c r="K3864" s="31"/>
      <c r="L3864" s="31"/>
      <c r="M3864" s="31"/>
      <c r="N3864" s="31"/>
      <c r="O3864" s="31"/>
      <c r="P3864" s="31"/>
      <c r="Q3864" s="31"/>
      <c r="R3864" s="31"/>
      <c r="S3864" s="31"/>
      <c r="T3864" s="31"/>
      <c r="U3864" s="31"/>
      <c r="V3864" s="31"/>
    </row>
    <row r="3865" spans="6:22" x14ac:dyDescent="0.25">
      <c r="F3865" s="31"/>
      <c r="G3865" s="31"/>
      <c r="H3865" s="31"/>
      <c r="I3865" s="31"/>
      <c r="J3865" s="31"/>
      <c r="K3865" s="31"/>
      <c r="L3865" s="31"/>
      <c r="M3865" s="31"/>
      <c r="N3865" s="31"/>
      <c r="O3865" s="31"/>
      <c r="P3865" s="31"/>
      <c r="Q3865" s="31"/>
      <c r="R3865" s="31"/>
      <c r="S3865" s="31"/>
      <c r="T3865" s="31"/>
      <c r="U3865" s="31"/>
      <c r="V3865" s="31"/>
    </row>
    <row r="3866" spans="6:22" x14ac:dyDescent="0.25">
      <c r="F3866" s="31"/>
      <c r="G3866" s="31"/>
      <c r="H3866" s="31"/>
      <c r="I3866" s="31"/>
      <c r="J3866" s="31"/>
      <c r="K3866" s="31"/>
      <c r="L3866" s="31"/>
      <c r="M3866" s="31"/>
      <c r="N3866" s="31"/>
      <c r="O3866" s="31"/>
      <c r="P3866" s="31"/>
      <c r="Q3866" s="31"/>
      <c r="R3866" s="31"/>
      <c r="S3866" s="31"/>
      <c r="T3866" s="31"/>
      <c r="U3866" s="31"/>
      <c r="V3866" s="31"/>
    </row>
    <row r="3867" spans="6:22" x14ac:dyDescent="0.25">
      <c r="F3867" s="31"/>
      <c r="G3867" s="31"/>
      <c r="H3867" s="31"/>
      <c r="I3867" s="31"/>
      <c r="J3867" s="31"/>
      <c r="K3867" s="31"/>
      <c r="L3867" s="31"/>
      <c r="M3867" s="31"/>
      <c r="N3867" s="31"/>
      <c r="O3867" s="31"/>
      <c r="P3867" s="31"/>
      <c r="Q3867" s="31"/>
      <c r="R3867" s="31"/>
      <c r="S3867" s="31"/>
      <c r="T3867" s="31"/>
      <c r="U3867" s="31"/>
      <c r="V3867" s="31"/>
    </row>
    <row r="3868" spans="6:22" x14ac:dyDescent="0.25">
      <c r="F3868" s="31"/>
      <c r="G3868" s="31"/>
      <c r="H3868" s="31"/>
      <c r="I3868" s="31"/>
      <c r="J3868" s="31"/>
      <c r="K3868" s="31"/>
      <c r="L3868" s="31"/>
      <c r="M3868" s="31"/>
      <c r="N3868" s="31"/>
      <c r="O3868" s="31"/>
      <c r="P3868" s="31"/>
      <c r="Q3868" s="31"/>
      <c r="R3868" s="31"/>
      <c r="S3868" s="31"/>
      <c r="T3868" s="31"/>
      <c r="U3868" s="31"/>
      <c r="V3868" s="31"/>
    </row>
    <row r="3869" spans="6:22" x14ac:dyDescent="0.25">
      <c r="F3869" s="31"/>
      <c r="G3869" s="31"/>
      <c r="H3869" s="31"/>
      <c r="I3869" s="31"/>
      <c r="J3869" s="31"/>
      <c r="K3869" s="31"/>
      <c r="L3869" s="31"/>
      <c r="M3869" s="31"/>
      <c r="N3869" s="31"/>
      <c r="O3869" s="31"/>
      <c r="P3869" s="31"/>
      <c r="Q3869" s="31"/>
      <c r="R3869" s="31"/>
      <c r="S3869" s="31"/>
      <c r="T3869" s="31"/>
      <c r="U3869" s="31"/>
      <c r="V3869" s="31"/>
    </row>
    <row r="3870" spans="6:22" x14ac:dyDescent="0.25">
      <c r="F3870" s="31"/>
      <c r="G3870" s="31"/>
      <c r="H3870" s="31"/>
      <c r="I3870" s="31"/>
      <c r="J3870" s="31"/>
      <c r="K3870" s="31"/>
      <c r="L3870" s="31"/>
      <c r="M3870" s="31"/>
      <c r="N3870" s="31"/>
      <c r="O3870" s="31"/>
      <c r="P3870" s="31"/>
      <c r="Q3870" s="31"/>
      <c r="R3870" s="31"/>
      <c r="S3870" s="31"/>
      <c r="T3870" s="31"/>
      <c r="U3870" s="31"/>
      <c r="V3870" s="31"/>
    </row>
    <row r="3871" spans="6:22" x14ac:dyDescent="0.25">
      <c r="F3871" s="31"/>
      <c r="G3871" s="31"/>
      <c r="H3871" s="31"/>
      <c r="I3871" s="31"/>
      <c r="J3871" s="31"/>
      <c r="K3871" s="31"/>
      <c r="L3871" s="31"/>
      <c r="M3871" s="31"/>
      <c r="N3871" s="31"/>
      <c r="O3871" s="31"/>
      <c r="P3871" s="31"/>
      <c r="Q3871" s="31"/>
      <c r="R3871" s="31"/>
      <c r="S3871" s="31"/>
      <c r="T3871" s="31"/>
      <c r="U3871" s="31"/>
      <c r="V3871" s="31"/>
    </row>
    <row r="3872" spans="6:22" x14ac:dyDescent="0.25">
      <c r="F3872" s="31"/>
      <c r="G3872" s="31"/>
      <c r="H3872" s="31"/>
      <c r="I3872" s="31"/>
      <c r="J3872" s="31"/>
      <c r="K3872" s="31"/>
      <c r="L3872" s="31"/>
      <c r="M3872" s="31"/>
      <c r="N3872" s="31"/>
      <c r="O3872" s="31"/>
      <c r="P3872" s="31"/>
      <c r="Q3872" s="31"/>
      <c r="R3872" s="31"/>
      <c r="S3872" s="31"/>
      <c r="T3872" s="31"/>
      <c r="U3872" s="31"/>
      <c r="V3872" s="31"/>
    </row>
    <row r="3873" spans="6:22" x14ac:dyDescent="0.25">
      <c r="F3873" s="31"/>
      <c r="G3873" s="31"/>
      <c r="H3873" s="31"/>
      <c r="I3873" s="31"/>
      <c r="J3873" s="31"/>
      <c r="K3873" s="31"/>
      <c r="L3873" s="31"/>
      <c r="M3873" s="31"/>
      <c r="N3873" s="31"/>
      <c r="O3873" s="31"/>
      <c r="P3873" s="31"/>
      <c r="Q3873" s="31"/>
      <c r="R3873" s="31"/>
      <c r="S3873" s="31"/>
      <c r="T3873" s="31"/>
      <c r="U3873" s="31"/>
      <c r="V3873" s="31"/>
    </row>
    <row r="3874" spans="6:22" x14ac:dyDescent="0.25">
      <c r="F3874" s="31"/>
      <c r="G3874" s="31"/>
      <c r="H3874" s="31"/>
      <c r="I3874" s="31"/>
      <c r="J3874" s="31"/>
      <c r="K3874" s="31"/>
      <c r="L3874" s="31"/>
      <c r="M3874" s="31"/>
      <c r="N3874" s="31"/>
      <c r="O3874" s="31"/>
      <c r="P3874" s="31"/>
      <c r="Q3874" s="31"/>
      <c r="R3874" s="31"/>
      <c r="S3874" s="31"/>
      <c r="T3874" s="31"/>
      <c r="U3874" s="31"/>
      <c r="V3874" s="31"/>
    </row>
    <row r="3875" spans="6:22" x14ac:dyDescent="0.25">
      <c r="F3875" s="31"/>
      <c r="G3875" s="31"/>
      <c r="H3875" s="31"/>
      <c r="I3875" s="31"/>
      <c r="J3875" s="31"/>
      <c r="K3875" s="31"/>
      <c r="L3875" s="31"/>
      <c r="M3875" s="31"/>
      <c r="N3875" s="31"/>
      <c r="O3875" s="31"/>
      <c r="P3875" s="31"/>
      <c r="Q3875" s="31"/>
      <c r="R3875" s="31"/>
      <c r="S3875" s="31"/>
      <c r="T3875" s="31"/>
      <c r="U3875" s="31"/>
      <c r="V3875" s="31"/>
    </row>
    <row r="3876" spans="6:22" x14ac:dyDescent="0.25">
      <c r="F3876" s="31"/>
      <c r="G3876" s="31"/>
      <c r="H3876" s="31"/>
      <c r="I3876" s="31"/>
      <c r="J3876" s="31"/>
      <c r="K3876" s="31"/>
      <c r="L3876" s="31"/>
      <c r="M3876" s="31"/>
      <c r="N3876" s="31"/>
      <c r="O3876" s="31"/>
      <c r="P3876" s="31"/>
      <c r="Q3876" s="31"/>
      <c r="R3876" s="31"/>
      <c r="S3876" s="31"/>
      <c r="T3876" s="31"/>
      <c r="U3876" s="31"/>
      <c r="V3876" s="31"/>
    </row>
    <row r="3877" spans="6:22" x14ac:dyDescent="0.25">
      <c r="F3877" s="31"/>
      <c r="G3877" s="31"/>
      <c r="H3877" s="31"/>
      <c r="I3877" s="31"/>
      <c r="J3877" s="31"/>
      <c r="K3877" s="31"/>
      <c r="L3877" s="31"/>
      <c r="M3877" s="31"/>
      <c r="N3877" s="31"/>
      <c r="O3877" s="31"/>
      <c r="P3877" s="31"/>
      <c r="Q3877" s="31"/>
      <c r="R3877" s="31"/>
      <c r="S3877" s="31"/>
      <c r="T3877" s="31"/>
      <c r="U3877" s="31"/>
      <c r="V3877" s="31"/>
    </row>
    <row r="3878" spans="6:22" x14ac:dyDescent="0.25">
      <c r="F3878" s="31"/>
      <c r="G3878" s="31"/>
      <c r="H3878" s="31"/>
      <c r="I3878" s="31"/>
      <c r="J3878" s="31"/>
      <c r="K3878" s="31"/>
      <c r="L3878" s="31"/>
      <c r="M3878" s="31"/>
      <c r="N3878" s="31"/>
      <c r="O3878" s="31"/>
      <c r="P3878" s="31"/>
      <c r="Q3878" s="31"/>
      <c r="R3878" s="31"/>
      <c r="S3878" s="31"/>
      <c r="T3878" s="31"/>
      <c r="U3878" s="31"/>
      <c r="V3878" s="31"/>
    </row>
    <row r="3879" spans="6:22" x14ac:dyDescent="0.25">
      <c r="F3879" s="31"/>
      <c r="G3879" s="31"/>
      <c r="H3879" s="31"/>
      <c r="I3879" s="31"/>
      <c r="J3879" s="31"/>
      <c r="K3879" s="31"/>
      <c r="L3879" s="31"/>
      <c r="M3879" s="31"/>
      <c r="N3879" s="31"/>
      <c r="O3879" s="31"/>
      <c r="P3879" s="31"/>
      <c r="Q3879" s="31"/>
      <c r="R3879" s="31"/>
      <c r="S3879" s="31"/>
      <c r="T3879" s="31"/>
      <c r="U3879" s="31"/>
      <c r="V3879" s="31"/>
    </row>
    <row r="3880" spans="6:22" x14ac:dyDescent="0.25">
      <c r="F3880" s="31"/>
      <c r="G3880" s="31"/>
      <c r="H3880" s="31"/>
      <c r="I3880" s="31"/>
      <c r="J3880" s="31"/>
      <c r="K3880" s="31"/>
      <c r="L3880" s="31"/>
      <c r="M3880" s="31"/>
      <c r="N3880" s="31"/>
      <c r="O3880" s="31"/>
      <c r="P3880" s="31"/>
      <c r="Q3880" s="31"/>
      <c r="R3880" s="31"/>
      <c r="S3880" s="31"/>
      <c r="T3880" s="31"/>
      <c r="U3880" s="31"/>
      <c r="V3880" s="31"/>
    </row>
    <row r="3881" spans="6:22" x14ac:dyDescent="0.25">
      <c r="F3881" s="31"/>
      <c r="G3881" s="31"/>
      <c r="H3881" s="31"/>
      <c r="I3881" s="31"/>
      <c r="J3881" s="31"/>
      <c r="K3881" s="31"/>
      <c r="L3881" s="31"/>
      <c r="M3881" s="31"/>
      <c r="N3881" s="31"/>
      <c r="O3881" s="31"/>
      <c r="P3881" s="31"/>
      <c r="Q3881" s="31"/>
      <c r="R3881" s="31"/>
      <c r="S3881" s="31"/>
      <c r="T3881" s="31"/>
      <c r="U3881" s="31"/>
      <c r="V3881" s="31"/>
    </row>
    <row r="3882" spans="6:22" x14ac:dyDescent="0.25">
      <c r="F3882" s="31"/>
      <c r="G3882" s="31"/>
      <c r="H3882" s="31"/>
      <c r="I3882" s="31"/>
      <c r="J3882" s="31"/>
      <c r="K3882" s="31"/>
      <c r="L3882" s="31"/>
      <c r="M3882" s="31"/>
      <c r="N3882" s="31"/>
      <c r="O3882" s="31"/>
      <c r="P3882" s="31"/>
      <c r="Q3882" s="31"/>
      <c r="R3882" s="31"/>
      <c r="S3882" s="31"/>
      <c r="T3882" s="31"/>
      <c r="U3882" s="31"/>
      <c r="V3882" s="31"/>
    </row>
    <row r="3883" spans="6:22" x14ac:dyDescent="0.25">
      <c r="F3883" s="31"/>
      <c r="G3883" s="31"/>
      <c r="H3883" s="31"/>
      <c r="I3883" s="31"/>
      <c r="J3883" s="31"/>
      <c r="K3883" s="31"/>
      <c r="L3883" s="31"/>
      <c r="M3883" s="31"/>
      <c r="N3883" s="31"/>
      <c r="O3883" s="31"/>
      <c r="P3883" s="31"/>
      <c r="Q3883" s="31"/>
      <c r="R3883" s="31"/>
      <c r="S3883" s="31"/>
      <c r="T3883" s="31"/>
      <c r="U3883" s="31"/>
      <c r="V3883" s="31"/>
    </row>
    <row r="3884" spans="6:22" x14ac:dyDescent="0.25">
      <c r="F3884" s="31"/>
      <c r="G3884" s="31"/>
      <c r="H3884" s="31"/>
      <c r="I3884" s="31"/>
      <c r="J3884" s="31"/>
      <c r="K3884" s="31"/>
      <c r="L3884" s="31"/>
      <c r="M3884" s="31"/>
      <c r="N3884" s="31"/>
      <c r="O3884" s="31"/>
      <c r="P3884" s="31"/>
      <c r="Q3884" s="31"/>
      <c r="R3884" s="31"/>
      <c r="S3884" s="31"/>
      <c r="T3884" s="31"/>
      <c r="U3884" s="31"/>
      <c r="V3884" s="31"/>
    </row>
    <row r="3885" spans="6:22" x14ac:dyDescent="0.25">
      <c r="F3885" s="31"/>
      <c r="G3885" s="31"/>
      <c r="H3885" s="31"/>
      <c r="I3885" s="31"/>
      <c r="J3885" s="31"/>
      <c r="K3885" s="31"/>
      <c r="L3885" s="31"/>
      <c r="M3885" s="31"/>
      <c r="N3885" s="31"/>
      <c r="O3885" s="31"/>
      <c r="P3885" s="31"/>
      <c r="Q3885" s="31"/>
      <c r="R3885" s="31"/>
      <c r="S3885" s="31"/>
      <c r="T3885" s="31"/>
      <c r="U3885" s="31"/>
      <c r="V3885" s="31"/>
    </row>
    <row r="3886" spans="6:22" x14ac:dyDescent="0.25">
      <c r="F3886" s="31"/>
      <c r="G3886" s="31"/>
      <c r="H3886" s="31"/>
      <c r="I3886" s="31"/>
      <c r="J3886" s="31"/>
      <c r="K3886" s="31"/>
      <c r="L3886" s="31"/>
      <c r="M3886" s="31"/>
      <c r="N3886" s="31"/>
      <c r="O3886" s="31"/>
      <c r="P3886" s="31"/>
      <c r="Q3886" s="31"/>
      <c r="R3886" s="31"/>
      <c r="S3886" s="31"/>
      <c r="T3886" s="31"/>
      <c r="U3886" s="31"/>
      <c r="V3886" s="31"/>
    </row>
    <row r="3887" spans="6:22" x14ac:dyDescent="0.25">
      <c r="F3887" s="31"/>
      <c r="G3887" s="31"/>
      <c r="H3887" s="31"/>
      <c r="I3887" s="31"/>
      <c r="J3887" s="31"/>
      <c r="K3887" s="31"/>
      <c r="L3887" s="31"/>
      <c r="M3887" s="31"/>
      <c r="N3887" s="31"/>
      <c r="O3887" s="31"/>
      <c r="P3887" s="31"/>
      <c r="Q3887" s="31"/>
      <c r="R3887" s="31"/>
      <c r="S3887" s="31"/>
      <c r="T3887" s="31"/>
      <c r="U3887" s="31"/>
      <c r="V3887" s="31"/>
    </row>
    <row r="3888" spans="6:22" x14ac:dyDescent="0.25">
      <c r="F3888" s="31"/>
      <c r="G3888" s="31"/>
      <c r="H3888" s="31"/>
      <c r="I3888" s="31"/>
      <c r="J3888" s="31"/>
      <c r="K3888" s="31"/>
      <c r="L3888" s="31"/>
      <c r="M3888" s="31"/>
      <c r="N3888" s="31"/>
      <c r="O3888" s="31"/>
      <c r="P3888" s="31"/>
      <c r="Q3888" s="31"/>
      <c r="R3888" s="31"/>
      <c r="S3888" s="31"/>
      <c r="T3888" s="31"/>
      <c r="U3888" s="31"/>
      <c r="V3888" s="31"/>
    </row>
    <row r="3889" spans="6:22" x14ac:dyDescent="0.25">
      <c r="F3889" s="31"/>
      <c r="G3889" s="31"/>
      <c r="H3889" s="31"/>
      <c r="I3889" s="31"/>
      <c r="J3889" s="31"/>
      <c r="K3889" s="31"/>
      <c r="L3889" s="31"/>
      <c r="M3889" s="31"/>
      <c r="N3889" s="31"/>
      <c r="O3889" s="31"/>
      <c r="P3889" s="31"/>
      <c r="Q3889" s="31"/>
      <c r="R3889" s="31"/>
      <c r="S3889" s="31"/>
      <c r="T3889" s="31"/>
      <c r="U3889" s="31"/>
      <c r="V3889" s="31"/>
    </row>
    <row r="3890" spans="6:22" x14ac:dyDescent="0.25">
      <c r="F3890" s="31"/>
      <c r="G3890" s="31"/>
      <c r="H3890" s="31"/>
      <c r="I3890" s="31"/>
      <c r="J3890" s="31"/>
      <c r="K3890" s="31"/>
      <c r="L3890" s="31"/>
      <c r="M3890" s="31"/>
      <c r="N3890" s="31"/>
      <c r="O3890" s="31"/>
      <c r="P3890" s="31"/>
      <c r="Q3890" s="31"/>
      <c r="R3890" s="31"/>
      <c r="S3890" s="31"/>
      <c r="T3890" s="31"/>
      <c r="U3890" s="31"/>
      <c r="V3890" s="31"/>
    </row>
    <row r="3891" spans="6:22" x14ac:dyDescent="0.25">
      <c r="F3891" s="31"/>
      <c r="G3891" s="31"/>
      <c r="H3891" s="31"/>
      <c r="I3891" s="31"/>
      <c r="J3891" s="31"/>
      <c r="K3891" s="31"/>
      <c r="L3891" s="31"/>
      <c r="M3891" s="31"/>
      <c r="N3891" s="31"/>
      <c r="O3891" s="31"/>
      <c r="P3891" s="31"/>
      <c r="Q3891" s="31"/>
      <c r="R3891" s="31"/>
      <c r="S3891" s="31"/>
      <c r="T3891" s="31"/>
      <c r="U3891" s="31"/>
      <c r="V3891" s="31"/>
    </row>
    <row r="3892" spans="6:22" x14ac:dyDescent="0.25">
      <c r="F3892" s="31"/>
      <c r="G3892" s="31"/>
      <c r="H3892" s="31"/>
      <c r="I3892" s="31"/>
      <c r="J3892" s="31"/>
      <c r="K3892" s="31"/>
      <c r="L3892" s="31"/>
      <c r="M3892" s="31"/>
      <c r="N3892" s="31"/>
      <c r="O3892" s="31"/>
      <c r="P3892" s="31"/>
      <c r="Q3892" s="31"/>
      <c r="R3892" s="31"/>
      <c r="S3892" s="31"/>
      <c r="T3892" s="31"/>
      <c r="U3892" s="31"/>
      <c r="V3892" s="31"/>
    </row>
    <row r="3893" spans="6:22" x14ac:dyDescent="0.25">
      <c r="F3893" s="31"/>
      <c r="G3893" s="31"/>
      <c r="H3893" s="31"/>
      <c r="I3893" s="31"/>
      <c r="J3893" s="31"/>
      <c r="K3893" s="31"/>
      <c r="L3893" s="31"/>
      <c r="M3893" s="31"/>
      <c r="N3893" s="31"/>
      <c r="O3893" s="31"/>
      <c r="P3893" s="31"/>
      <c r="Q3893" s="31"/>
      <c r="R3893" s="31"/>
      <c r="S3893" s="31"/>
      <c r="T3893" s="31"/>
      <c r="U3893" s="31"/>
      <c r="V3893" s="31"/>
    </row>
    <row r="3894" spans="6:22" x14ac:dyDescent="0.25">
      <c r="F3894" s="31"/>
      <c r="G3894" s="31"/>
      <c r="H3894" s="31"/>
      <c r="I3894" s="31"/>
      <c r="J3894" s="31"/>
      <c r="K3894" s="31"/>
      <c r="L3894" s="31"/>
      <c r="M3894" s="31"/>
      <c r="N3894" s="31"/>
      <c r="O3894" s="31"/>
      <c r="P3894" s="31"/>
      <c r="Q3894" s="31"/>
      <c r="R3894" s="31"/>
      <c r="S3894" s="31"/>
      <c r="T3894" s="31"/>
      <c r="U3894" s="31"/>
      <c r="V3894" s="31"/>
    </row>
    <row r="3895" spans="6:22" x14ac:dyDescent="0.25">
      <c r="F3895" s="31"/>
      <c r="G3895" s="31"/>
      <c r="H3895" s="31"/>
      <c r="I3895" s="31"/>
      <c r="J3895" s="31"/>
      <c r="K3895" s="31"/>
      <c r="L3895" s="31"/>
      <c r="M3895" s="31"/>
      <c r="N3895" s="31"/>
      <c r="O3895" s="31"/>
      <c r="P3895" s="31"/>
      <c r="Q3895" s="31"/>
      <c r="R3895" s="31"/>
      <c r="S3895" s="31"/>
      <c r="T3895" s="31"/>
      <c r="U3895" s="31"/>
      <c r="V3895" s="31"/>
    </row>
    <row r="3896" spans="6:22" x14ac:dyDescent="0.25">
      <c r="F3896" s="31"/>
      <c r="G3896" s="31"/>
      <c r="H3896" s="31"/>
      <c r="I3896" s="31"/>
      <c r="J3896" s="31"/>
      <c r="K3896" s="31"/>
      <c r="L3896" s="31"/>
      <c r="M3896" s="31"/>
      <c r="N3896" s="31"/>
      <c r="O3896" s="31"/>
      <c r="P3896" s="31"/>
      <c r="Q3896" s="31"/>
      <c r="R3896" s="31"/>
      <c r="S3896" s="31"/>
      <c r="T3896" s="31"/>
      <c r="U3896" s="31"/>
      <c r="V3896" s="31"/>
    </row>
    <row r="3897" spans="6:22" x14ac:dyDescent="0.25">
      <c r="F3897" s="31"/>
      <c r="G3897" s="31"/>
      <c r="H3897" s="31"/>
      <c r="I3897" s="31"/>
      <c r="J3897" s="31"/>
      <c r="K3897" s="31"/>
      <c r="L3897" s="31"/>
      <c r="M3897" s="31"/>
      <c r="N3897" s="31"/>
      <c r="O3897" s="31"/>
      <c r="P3897" s="31"/>
      <c r="Q3897" s="31"/>
      <c r="R3897" s="31"/>
      <c r="S3897" s="31"/>
      <c r="T3897" s="31"/>
      <c r="U3897" s="31"/>
      <c r="V3897" s="31"/>
    </row>
    <row r="3898" spans="6:22" x14ac:dyDescent="0.25">
      <c r="F3898" s="31"/>
      <c r="G3898" s="31"/>
      <c r="H3898" s="31"/>
      <c r="I3898" s="31"/>
      <c r="J3898" s="31"/>
      <c r="K3898" s="31"/>
      <c r="L3898" s="31"/>
      <c r="M3898" s="31"/>
      <c r="N3898" s="31"/>
      <c r="O3898" s="31"/>
      <c r="P3898" s="31"/>
      <c r="Q3898" s="31"/>
      <c r="R3898" s="31"/>
      <c r="S3898" s="31"/>
      <c r="T3898" s="31"/>
      <c r="U3898" s="31"/>
      <c r="V3898" s="31"/>
    </row>
    <row r="3899" spans="6:22" x14ac:dyDescent="0.25">
      <c r="F3899" s="31"/>
      <c r="G3899" s="31"/>
      <c r="H3899" s="31"/>
      <c r="I3899" s="31"/>
      <c r="J3899" s="31"/>
      <c r="K3899" s="31"/>
      <c r="L3899" s="31"/>
      <c r="M3899" s="31"/>
      <c r="N3899" s="31"/>
      <c r="O3899" s="31"/>
      <c r="P3899" s="31"/>
      <c r="Q3899" s="31"/>
      <c r="R3899" s="31"/>
      <c r="S3899" s="31"/>
      <c r="T3899" s="31"/>
      <c r="U3899" s="31"/>
      <c r="V3899" s="31"/>
    </row>
    <row r="3900" spans="6:22" x14ac:dyDescent="0.25">
      <c r="F3900" s="31"/>
      <c r="G3900" s="31"/>
      <c r="H3900" s="31"/>
      <c r="I3900" s="31"/>
      <c r="J3900" s="31"/>
      <c r="K3900" s="31"/>
      <c r="L3900" s="31"/>
      <c r="M3900" s="31"/>
      <c r="N3900" s="31"/>
      <c r="O3900" s="31"/>
      <c r="P3900" s="31"/>
      <c r="Q3900" s="31"/>
      <c r="R3900" s="31"/>
      <c r="S3900" s="31"/>
      <c r="T3900" s="31"/>
      <c r="U3900" s="31"/>
      <c r="V3900" s="31"/>
    </row>
    <row r="3901" spans="6:22" x14ac:dyDescent="0.25">
      <c r="F3901" s="31"/>
      <c r="G3901" s="31"/>
      <c r="H3901" s="31"/>
      <c r="I3901" s="31"/>
      <c r="J3901" s="31"/>
      <c r="K3901" s="31"/>
      <c r="L3901" s="31"/>
      <c r="M3901" s="31"/>
      <c r="N3901" s="31"/>
      <c r="O3901" s="31"/>
      <c r="P3901" s="31"/>
      <c r="Q3901" s="31"/>
      <c r="R3901" s="31"/>
      <c r="S3901" s="31"/>
      <c r="T3901" s="31"/>
      <c r="U3901" s="31"/>
      <c r="V3901" s="31"/>
    </row>
    <row r="3902" spans="6:22" x14ac:dyDescent="0.25">
      <c r="F3902" s="31"/>
      <c r="G3902" s="31"/>
      <c r="H3902" s="31"/>
      <c r="I3902" s="31"/>
      <c r="J3902" s="31"/>
      <c r="K3902" s="31"/>
      <c r="L3902" s="31"/>
      <c r="M3902" s="31"/>
      <c r="N3902" s="31"/>
      <c r="O3902" s="31"/>
      <c r="P3902" s="31"/>
      <c r="Q3902" s="31"/>
      <c r="R3902" s="31"/>
      <c r="S3902" s="31"/>
      <c r="T3902" s="31"/>
      <c r="U3902" s="31"/>
      <c r="V3902" s="31"/>
    </row>
    <row r="3903" spans="6:22" x14ac:dyDescent="0.25">
      <c r="F3903" s="31"/>
      <c r="G3903" s="31"/>
      <c r="H3903" s="31"/>
      <c r="I3903" s="31"/>
      <c r="J3903" s="31"/>
      <c r="K3903" s="31"/>
      <c r="L3903" s="31"/>
      <c r="M3903" s="31"/>
      <c r="N3903" s="31"/>
      <c r="O3903" s="31"/>
      <c r="P3903" s="31"/>
      <c r="Q3903" s="31"/>
      <c r="R3903" s="31"/>
      <c r="S3903" s="31"/>
      <c r="T3903" s="31"/>
      <c r="U3903" s="31"/>
      <c r="V3903" s="31"/>
    </row>
    <row r="3904" spans="6:22" x14ac:dyDescent="0.25">
      <c r="F3904" s="31"/>
      <c r="G3904" s="31"/>
      <c r="H3904" s="31"/>
      <c r="I3904" s="31"/>
      <c r="J3904" s="31"/>
      <c r="K3904" s="31"/>
      <c r="L3904" s="31"/>
      <c r="M3904" s="31"/>
      <c r="N3904" s="31"/>
      <c r="O3904" s="31"/>
      <c r="P3904" s="31"/>
      <c r="Q3904" s="31"/>
      <c r="R3904" s="31"/>
      <c r="S3904" s="31"/>
      <c r="T3904" s="31"/>
      <c r="U3904" s="31"/>
      <c r="V3904" s="31"/>
    </row>
    <row r="3905" spans="6:22" x14ac:dyDescent="0.25">
      <c r="F3905" s="31"/>
      <c r="G3905" s="31"/>
      <c r="H3905" s="31"/>
      <c r="I3905" s="31"/>
      <c r="J3905" s="31"/>
      <c r="K3905" s="31"/>
      <c r="L3905" s="31"/>
      <c r="M3905" s="31"/>
      <c r="N3905" s="31"/>
      <c r="O3905" s="31"/>
      <c r="P3905" s="31"/>
      <c r="Q3905" s="31"/>
      <c r="R3905" s="31"/>
      <c r="S3905" s="31"/>
      <c r="T3905" s="31"/>
      <c r="U3905" s="31"/>
      <c r="V3905" s="31"/>
    </row>
    <row r="3906" spans="6:22" x14ac:dyDescent="0.25">
      <c r="F3906" s="31"/>
      <c r="G3906" s="31"/>
      <c r="H3906" s="31"/>
      <c r="I3906" s="31"/>
      <c r="J3906" s="31"/>
      <c r="K3906" s="31"/>
      <c r="L3906" s="31"/>
      <c r="M3906" s="31"/>
      <c r="N3906" s="31"/>
      <c r="O3906" s="31"/>
      <c r="P3906" s="31"/>
      <c r="Q3906" s="31"/>
      <c r="R3906" s="31"/>
      <c r="S3906" s="31"/>
      <c r="T3906" s="31"/>
      <c r="U3906" s="31"/>
      <c r="V3906" s="31"/>
    </row>
    <row r="3907" spans="6:22" x14ac:dyDescent="0.25">
      <c r="F3907" s="31"/>
      <c r="G3907" s="31"/>
      <c r="H3907" s="31"/>
      <c r="I3907" s="31"/>
      <c r="J3907" s="31"/>
      <c r="K3907" s="31"/>
      <c r="L3907" s="31"/>
      <c r="M3907" s="31"/>
      <c r="N3907" s="31"/>
      <c r="O3907" s="31"/>
      <c r="P3907" s="31"/>
      <c r="Q3907" s="31"/>
      <c r="R3907" s="31"/>
      <c r="S3907" s="31"/>
      <c r="T3907" s="31"/>
      <c r="U3907" s="31"/>
      <c r="V3907" s="31"/>
    </row>
    <row r="3908" spans="6:22" x14ac:dyDescent="0.25">
      <c r="F3908" s="31"/>
      <c r="G3908" s="31"/>
      <c r="H3908" s="31"/>
      <c r="I3908" s="31"/>
      <c r="J3908" s="31"/>
      <c r="K3908" s="31"/>
      <c r="L3908" s="31"/>
      <c r="M3908" s="31"/>
      <c r="N3908" s="31"/>
      <c r="O3908" s="31"/>
      <c r="P3908" s="31"/>
      <c r="Q3908" s="31"/>
      <c r="R3908" s="31"/>
      <c r="S3908" s="31"/>
      <c r="T3908" s="31"/>
      <c r="U3908" s="31"/>
      <c r="V3908" s="31"/>
    </row>
    <row r="3909" spans="6:22" x14ac:dyDescent="0.25">
      <c r="F3909" s="31"/>
      <c r="G3909" s="31"/>
      <c r="H3909" s="31"/>
      <c r="I3909" s="31"/>
      <c r="J3909" s="31"/>
      <c r="K3909" s="31"/>
      <c r="L3909" s="31"/>
      <c r="M3909" s="31"/>
      <c r="N3909" s="31"/>
      <c r="O3909" s="31"/>
      <c r="P3909" s="31"/>
      <c r="Q3909" s="31"/>
      <c r="R3909" s="31"/>
      <c r="S3909" s="31"/>
      <c r="T3909" s="31"/>
      <c r="U3909" s="31"/>
      <c r="V3909" s="31"/>
    </row>
    <row r="3910" spans="6:22" x14ac:dyDescent="0.25">
      <c r="F3910" s="31"/>
      <c r="G3910" s="31"/>
      <c r="H3910" s="31"/>
      <c r="I3910" s="31"/>
      <c r="J3910" s="31"/>
      <c r="K3910" s="31"/>
      <c r="L3910" s="31"/>
      <c r="M3910" s="31"/>
      <c r="N3910" s="31"/>
      <c r="O3910" s="31"/>
      <c r="P3910" s="31"/>
      <c r="Q3910" s="31"/>
      <c r="R3910" s="31"/>
      <c r="S3910" s="31"/>
      <c r="T3910" s="31"/>
      <c r="U3910" s="31"/>
      <c r="V3910" s="31"/>
    </row>
    <row r="3911" spans="6:22" x14ac:dyDescent="0.25">
      <c r="F3911" s="31"/>
      <c r="G3911" s="31"/>
      <c r="H3911" s="31"/>
      <c r="I3911" s="31"/>
      <c r="J3911" s="31"/>
      <c r="K3911" s="31"/>
      <c r="L3911" s="31"/>
      <c r="M3911" s="31"/>
      <c r="N3911" s="31"/>
      <c r="O3911" s="31"/>
      <c r="P3911" s="31"/>
      <c r="Q3911" s="31"/>
      <c r="R3911" s="31"/>
      <c r="S3911" s="31"/>
      <c r="T3911" s="31"/>
      <c r="U3911" s="31"/>
      <c r="V3911" s="31"/>
    </row>
    <row r="3912" spans="6:22" x14ac:dyDescent="0.25">
      <c r="F3912" s="31"/>
      <c r="G3912" s="31"/>
      <c r="H3912" s="31"/>
      <c r="I3912" s="31"/>
      <c r="J3912" s="31"/>
      <c r="K3912" s="31"/>
      <c r="L3912" s="31"/>
      <c r="M3912" s="31"/>
      <c r="N3912" s="31"/>
      <c r="O3912" s="31"/>
      <c r="P3912" s="31"/>
      <c r="Q3912" s="31"/>
      <c r="R3912" s="31"/>
      <c r="S3912" s="31"/>
      <c r="T3912" s="31"/>
      <c r="U3912" s="31"/>
      <c r="V3912" s="31"/>
    </row>
    <row r="3913" spans="6:22" x14ac:dyDescent="0.25">
      <c r="F3913" s="31"/>
      <c r="G3913" s="31"/>
      <c r="H3913" s="31"/>
      <c r="I3913" s="31"/>
      <c r="J3913" s="31"/>
      <c r="K3913" s="31"/>
      <c r="L3913" s="31"/>
      <c r="M3913" s="31"/>
      <c r="N3913" s="31"/>
      <c r="O3913" s="31"/>
      <c r="P3913" s="31"/>
      <c r="Q3913" s="31"/>
      <c r="R3913" s="31"/>
      <c r="S3913" s="31"/>
      <c r="T3913" s="31"/>
      <c r="U3913" s="31"/>
      <c r="V3913" s="31"/>
    </row>
    <row r="3914" spans="6:22" x14ac:dyDescent="0.25">
      <c r="F3914" s="31"/>
      <c r="G3914" s="31"/>
      <c r="H3914" s="31"/>
      <c r="I3914" s="31"/>
      <c r="J3914" s="31"/>
      <c r="K3914" s="31"/>
      <c r="L3914" s="31"/>
      <c r="M3914" s="31"/>
      <c r="N3914" s="31"/>
      <c r="O3914" s="31"/>
      <c r="P3914" s="31"/>
      <c r="Q3914" s="31"/>
      <c r="R3914" s="31"/>
      <c r="S3914" s="31"/>
      <c r="T3914" s="31"/>
      <c r="U3914" s="31"/>
      <c r="V3914" s="31"/>
    </row>
    <row r="3915" spans="6:22" x14ac:dyDescent="0.25">
      <c r="F3915" s="31"/>
      <c r="G3915" s="31"/>
      <c r="H3915" s="31"/>
      <c r="I3915" s="31"/>
      <c r="J3915" s="31"/>
      <c r="K3915" s="31"/>
      <c r="L3915" s="31"/>
      <c r="M3915" s="31"/>
      <c r="N3915" s="31"/>
      <c r="O3915" s="31"/>
      <c r="P3915" s="31"/>
      <c r="Q3915" s="31"/>
      <c r="R3915" s="31"/>
      <c r="S3915" s="31"/>
      <c r="T3915" s="31"/>
      <c r="U3915" s="31"/>
      <c r="V3915" s="31"/>
    </row>
    <row r="3916" spans="6:22" x14ac:dyDescent="0.25">
      <c r="F3916" s="31"/>
      <c r="G3916" s="31"/>
      <c r="H3916" s="31"/>
      <c r="I3916" s="31"/>
      <c r="J3916" s="31"/>
      <c r="K3916" s="31"/>
      <c r="L3916" s="31"/>
      <c r="M3916" s="31"/>
      <c r="N3916" s="31"/>
      <c r="O3916" s="31"/>
      <c r="P3916" s="31"/>
      <c r="Q3916" s="31"/>
      <c r="R3916" s="31"/>
      <c r="S3916" s="31"/>
      <c r="T3916" s="31"/>
      <c r="U3916" s="31"/>
      <c r="V3916" s="31"/>
    </row>
    <row r="3917" spans="6:22" x14ac:dyDescent="0.25">
      <c r="F3917" s="31"/>
      <c r="G3917" s="31"/>
      <c r="H3917" s="31"/>
      <c r="I3917" s="31"/>
      <c r="J3917" s="31"/>
      <c r="K3917" s="31"/>
      <c r="L3917" s="31"/>
      <c r="M3917" s="31"/>
      <c r="N3917" s="31"/>
      <c r="O3917" s="31"/>
      <c r="P3917" s="31"/>
      <c r="Q3917" s="31"/>
      <c r="R3917" s="31"/>
      <c r="S3917" s="31"/>
      <c r="T3917" s="31"/>
      <c r="U3917" s="31"/>
      <c r="V3917" s="31"/>
    </row>
    <row r="3918" spans="6:22" x14ac:dyDescent="0.25">
      <c r="F3918" s="31"/>
      <c r="G3918" s="31"/>
      <c r="H3918" s="31"/>
      <c r="I3918" s="31"/>
      <c r="J3918" s="31"/>
      <c r="K3918" s="31"/>
      <c r="L3918" s="31"/>
      <c r="M3918" s="31"/>
      <c r="N3918" s="31"/>
      <c r="O3918" s="31"/>
      <c r="P3918" s="31"/>
      <c r="Q3918" s="31"/>
      <c r="R3918" s="31"/>
      <c r="S3918" s="31"/>
      <c r="T3918" s="31"/>
      <c r="U3918" s="31"/>
      <c r="V3918" s="31"/>
    </row>
    <row r="3919" spans="6:22" x14ac:dyDescent="0.25">
      <c r="F3919" s="31"/>
      <c r="G3919" s="31"/>
      <c r="H3919" s="31"/>
      <c r="I3919" s="31"/>
      <c r="J3919" s="31"/>
      <c r="K3919" s="31"/>
      <c r="L3919" s="31"/>
      <c r="M3919" s="31"/>
      <c r="N3919" s="31"/>
      <c r="O3919" s="31"/>
      <c r="P3919" s="31"/>
      <c r="Q3919" s="31"/>
      <c r="R3919" s="31"/>
      <c r="S3919" s="31"/>
      <c r="T3919" s="31"/>
      <c r="U3919" s="31"/>
      <c r="V3919" s="31"/>
    </row>
    <row r="3920" spans="6:22" x14ac:dyDescent="0.25">
      <c r="F3920" s="31"/>
      <c r="G3920" s="31"/>
      <c r="H3920" s="31"/>
      <c r="I3920" s="31"/>
      <c r="J3920" s="31"/>
      <c r="K3920" s="31"/>
      <c r="L3920" s="31"/>
      <c r="M3920" s="31"/>
      <c r="N3920" s="31"/>
      <c r="O3920" s="31"/>
      <c r="P3920" s="31"/>
      <c r="Q3920" s="31"/>
      <c r="R3920" s="31"/>
      <c r="S3920" s="31"/>
      <c r="T3920" s="31"/>
      <c r="U3920" s="31"/>
      <c r="V3920" s="31"/>
    </row>
    <row r="3921" spans="6:22" x14ac:dyDescent="0.25">
      <c r="F3921" s="31"/>
      <c r="G3921" s="31"/>
      <c r="H3921" s="31"/>
      <c r="I3921" s="31"/>
      <c r="J3921" s="31"/>
      <c r="K3921" s="31"/>
      <c r="L3921" s="31"/>
      <c r="M3921" s="31"/>
      <c r="N3921" s="31"/>
      <c r="O3921" s="31"/>
      <c r="P3921" s="31"/>
      <c r="Q3921" s="31"/>
      <c r="R3921" s="31"/>
      <c r="S3921" s="31"/>
      <c r="T3921" s="31"/>
      <c r="U3921" s="31"/>
      <c r="V3921" s="31"/>
    </row>
    <row r="3922" spans="6:22" x14ac:dyDescent="0.25">
      <c r="F3922" s="31"/>
      <c r="G3922" s="31"/>
      <c r="H3922" s="31"/>
      <c r="I3922" s="31"/>
      <c r="J3922" s="31"/>
      <c r="K3922" s="31"/>
      <c r="L3922" s="31"/>
      <c r="M3922" s="31"/>
      <c r="N3922" s="31"/>
      <c r="O3922" s="31"/>
      <c r="P3922" s="31"/>
      <c r="Q3922" s="31"/>
      <c r="R3922" s="31"/>
      <c r="S3922" s="31"/>
      <c r="T3922" s="31"/>
      <c r="U3922" s="31"/>
      <c r="V3922" s="31"/>
    </row>
    <row r="3923" spans="6:22" x14ac:dyDescent="0.25">
      <c r="F3923" s="31"/>
      <c r="G3923" s="31"/>
      <c r="H3923" s="31"/>
      <c r="I3923" s="31"/>
      <c r="J3923" s="31"/>
      <c r="K3923" s="31"/>
      <c r="L3923" s="31"/>
      <c r="M3923" s="31"/>
      <c r="N3923" s="31"/>
      <c r="O3923" s="31"/>
      <c r="P3923" s="31"/>
      <c r="Q3923" s="31"/>
      <c r="R3923" s="31"/>
      <c r="S3923" s="31"/>
      <c r="T3923" s="31"/>
      <c r="U3923" s="31"/>
      <c r="V3923" s="31"/>
    </row>
    <row r="3924" spans="6:22" x14ac:dyDescent="0.25">
      <c r="F3924" s="31"/>
      <c r="G3924" s="31"/>
      <c r="H3924" s="31"/>
      <c r="I3924" s="31"/>
      <c r="J3924" s="31"/>
      <c r="K3924" s="31"/>
      <c r="L3924" s="31"/>
      <c r="M3924" s="31"/>
      <c r="N3924" s="31"/>
      <c r="O3924" s="31"/>
      <c r="P3924" s="31"/>
      <c r="Q3924" s="31"/>
      <c r="R3924" s="31"/>
      <c r="S3924" s="31"/>
      <c r="T3924" s="31"/>
      <c r="U3924" s="31"/>
      <c r="V3924" s="31"/>
    </row>
    <row r="3925" spans="6:22" x14ac:dyDescent="0.25">
      <c r="F3925" s="31"/>
      <c r="G3925" s="31"/>
      <c r="H3925" s="31"/>
      <c r="I3925" s="31"/>
      <c r="J3925" s="31"/>
      <c r="K3925" s="31"/>
      <c r="L3925" s="31"/>
      <c r="M3925" s="31"/>
      <c r="N3925" s="31"/>
      <c r="O3925" s="31"/>
      <c r="P3925" s="31"/>
      <c r="Q3925" s="31"/>
      <c r="R3925" s="31"/>
      <c r="S3925" s="31"/>
      <c r="T3925" s="31"/>
      <c r="U3925" s="31"/>
      <c r="V3925" s="31"/>
    </row>
    <row r="3926" spans="6:22" x14ac:dyDescent="0.25">
      <c r="F3926" s="31"/>
      <c r="G3926" s="31"/>
      <c r="H3926" s="31"/>
      <c r="I3926" s="31"/>
      <c r="J3926" s="31"/>
      <c r="K3926" s="31"/>
      <c r="L3926" s="31"/>
      <c r="M3926" s="31"/>
      <c r="N3926" s="31"/>
      <c r="O3926" s="31"/>
      <c r="P3926" s="31"/>
      <c r="Q3926" s="31"/>
      <c r="R3926" s="31"/>
      <c r="S3926" s="31"/>
      <c r="T3926" s="31"/>
      <c r="U3926" s="31"/>
      <c r="V3926" s="31"/>
    </row>
    <row r="3927" spans="6:22" x14ac:dyDescent="0.25">
      <c r="F3927" s="31"/>
      <c r="G3927" s="31"/>
      <c r="H3927" s="31"/>
      <c r="I3927" s="31"/>
      <c r="J3927" s="31"/>
      <c r="K3927" s="31"/>
      <c r="L3927" s="31"/>
      <c r="M3927" s="31"/>
      <c r="N3927" s="31"/>
      <c r="O3927" s="31"/>
      <c r="P3927" s="31"/>
      <c r="Q3927" s="31"/>
      <c r="R3927" s="31"/>
      <c r="S3927" s="31"/>
      <c r="T3927" s="31"/>
      <c r="U3927" s="31"/>
      <c r="V3927" s="31"/>
    </row>
    <row r="3928" spans="6:22" x14ac:dyDescent="0.25">
      <c r="F3928" s="31"/>
      <c r="G3928" s="31"/>
      <c r="H3928" s="31"/>
      <c r="I3928" s="31"/>
      <c r="J3928" s="31"/>
      <c r="K3928" s="31"/>
      <c r="L3928" s="31"/>
      <c r="M3928" s="31"/>
      <c r="N3928" s="31"/>
      <c r="O3928" s="31"/>
      <c r="P3928" s="31"/>
      <c r="Q3928" s="31"/>
      <c r="R3928" s="31"/>
      <c r="S3928" s="31"/>
      <c r="T3928" s="31"/>
      <c r="U3928" s="31"/>
      <c r="V3928" s="31"/>
    </row>
    <row r="3929" spans="6:22" x14ac:dyDescent="0.25">
      <c r="F3929" s="31"/>
      <c r="G3929" s="31"/>
      <c r="H3929" s="31"/>
      <c r="I3929" s="31"/>
      <c r="J3929" s="31"/>
      <c r="K3929" s="31"/>
      <c r="L3929" s="31"/>
      <c r="M3929" s="31"/>
      <c r="N3929" s="31"/>
      <c r="O3929" s="31"/>
      <c r="P3929" s="31"/>
      <c r="Q3929" s="31"/>
      <c r="R3929" s="31"/>
      <c r="S3929" s="31"/>
      <c r="T3929" s="31"/>
      <c r="U3929" s="31"/>
      <c r="V3929" s="31"/>
    </row>
    <row r="3930" spans="6:22" x14ac:dyDescent="0.25">
      <c r="F3930" s="31"/>
      <c r="G3930" s="31"/>
      <c r="H3930" s="31"/>
      <c r="I3930" s="31"/>
      <c r="J3930" s="31"/>
      <c r="K3930" s="31"/>
      <c r="L3930" s="31"/>
      <c r="M3930" s="31"/>
      <c r="N3930" s="31"/>
      <c r="O3930" s="31"/>
      <c r="P3930" s="31"/>
      <c r="Q3930" s="31"/>
      <c r="R3930" s="31"/>
      <c r="S3930" s="31"/>
      <c r="T3930" s="31"/>
      <c r="U3930" s="31"/>
      <c r="V3930" s="31"/>
    </row>
    <row r="3931" spans="6:22" x14ac:dyDescent="0.25">
      <c r="F3931" s="31"/>
      <c r="G3931" s="31"/>
      <c r="H3931" s="31"/>
      <c r="I3931" s="31"/>
      <c r="J3931" s="31"/>
      <c r="K3931" s="31"/>
      <c r="L3931" s="31"/>
      <c r="M3931" s="31"/>
      <c r="N3931" s="31"/>
      <c r="O3931" s="31"/>
      <c r="P3931" s="31"/>
      <c r="Q3931" s="31"/>
      <c r="R3931" s="31"/>
      <c r="S3931" s="31"/>
      <c r="T3931" s="31"/>
      <c r="U3931" s="31"/>
      <c r="V3931" s="31"/>
    </row>
    <row r="3932" spans="6:22" x14ac:dyDescent="0.25">
      <c r="F3932" s="31"/>
      <c r="G3932" s="31"/>
      <c r="H3932" s="31"/>
      <c r="I3932" s="31"/>
      <c r="J3932" s="31"/>
      <c r="K3932" s="31"/>
      <c r="L3932" s="31"/>
      <c r="M3932" s="31"/>
      <c r="N3932" s="31"/>
      <c r="O3932" s="31"/>
      <c r="P3932" s="31"/>
      <c r="Q3932" s="31"/>
      <c r="R3932" s="31"/>
      <c r="S3932" s="31"/>
      <c r="T3932" s="31"/>
      <c r="U3932" s="31"/>
      <c r="V3932" s="31"/>
    </row>
    <row r="3933" spans="6:22" x14ac:dyDescent="0.25">
      <c r="F3933" s="31"/>
      <c r="G3933" s="31"/>
      <c r="H3933" s="31"/>
      <c r="I3933" s="31"/>
      <c r="J3933" s="31"/>
      <c r="K3933" s="31"/>
      <c r="L3933" s="31"/>
      <c r="M3933" s="31"/>
      <c r="N3933" s="31"/>
      <c r="O3933" s="31"/>
      <c r="P3933" s="31"/>
      <c r="Q3933" s="31"/>
      <c r="R3933" s="31"/>
      <c r="S3933" s="31"/>
      <c r="T3933" s="31"/>
      <c r="U3933" s="31"/>
      <c r="V3933" s="31"/>
    </row>
    <row r="3934" spans="6:22" x14ac:dyDescent="0.25">
      <c r="F3934" s="31"/>
      <c r="G3934" s="31"/>
      <c r="H3934" s="31"/>
      <c r="I3934" s="31"/>
      <c r="J3934" s="31"/>
      <c r="K3934" s="31"/>
      <c r="L3934" s="31"/>
      <c r="M3934" s="31"/>
      <c r="N3934" s="31"/>
      <c r="O3934" s="31"/>
      <c r="P3934" s="31"/>
      <c r="Q3934" s="31"/>
      <c r="R3934" s="31"/>
      <c r="S3934" s="31"/>
      <c r="T3934" s="31"/>
      <c r="U3934" s="31"/>
      <c r="V3934" s="31"/>
    </row>
    <row r="3935" spans="6:22" x14ac:dyDescent="0.25">
      <c r="F3935" s="31"/>
      <c r="G3935" s="31"/>
      <c r="H3935" s="31"/>
      <c r="I3935" s="31"/>
      <c r="J3935" s="31"/>
      <c r="K3935" s="31"/>
      <c r="L3935" s="31"/>
      <c r="M3935" s="31"/>
      <c r="N3935" s="31"/>
      <c r="O3935" s="31"/>
      <c r="P3935" s="31"/>
      <c r="Q3935" s="31"/>
      <c r="R3935" s="31"/>
      <c r="S3935" s="31"/>
      <c r="T3935" s="31"/>
      <c r="U3935" s="31"/>
      <c r="V3935" s="31"/>
    </row>
    <row r="3936" spans="6:22" x14ac:dyDescent="0.25">
      <c r="F3936" s="31"/>
      <c r="G3936" s="31"/>
      <c r="H3936" s="31"/>
      <c r="I3936" s="31"/>
      <c r="J3936" s="31"/>
      <c r="K3936" s="31"/>
      <c r="L3936" s="31"/>
      <c r="M3936" s="31"/>
      <c r="N3936" s="31"/>
      <c r="O3936" s="31"/>
      <c r="P3936" s="31"/>
      <c r="Q3936" s="31"/>
      <c r="R3936" s="31"/>
      <c r="S3936" s="31"/>
      <c r="T3936" s="31"/>
      <c r="U3936" s="31"/>
      <c r="V3936" s="31"/>
    </row>
    <row r="3937" spans="6:22" x14ac:dyDescent="0.25">
      <c r="F3937" s="31"/>
      <c r="G3937" s="31"/>
      <c r="H3937" s="31"/>
      <c r="I3937" s="31"/>
      <c r="J3937" s="31"/>
      <c r="K3937" s="31"/>
      <c r="L3937" s="31"/>
      <c r="M3937" s="31"/>
      <c r="N3937" s="31"/>
      <c r="O3937" s="31"/>
      <c r="P3937" s="31"/>
      <c r="Q3937" s="31"/>
      <c r="R3937" s="31"/>
      <c r="S3937" s="31"/>
      <c r="T3937" s="31"/>
      <c r="U3937" s="31"/>
      <c r="V3937" s="31"/>
    </row>
    <row r="3938" spans="6:22" x14ac:dyDescent="0.25">
      <c r="F3938" s="31"/>
      <c r="G3938" s="31"/>
      <c r="H3938" s="31"/>
      <c r="I3938" s="31"/>
      <c r="J3938" s="31"/>
      <c r="K3938" s="31"/>
      <c r="L3938" s="31"/>
      <c r="M3938" s="31"/>
      <c r="N3938" s="31"/>
      <c r="O3938" s="31"/>
      <c r="P3938" s="31"/>
      <c r="Q3938" s="31"/>
      <c r="R3938" s="31"/>
      <c r="S3938" s="31"/>
      <c r="T3938" s="31"/>
      <c r="U3938" s="31"/>
      <c r="V3938" s="31"/>
    </row>
    <row r="3939" spans="6:22" x14ac:dyDescent="0.25">
      <c r="F3939" s="31"/>
      <c r="G3939" s="31"/>
      <c r="H3939" s="31"/>
      <c r="I3939" s="31"/>
      <c r="J3939" s="31"/>
      <c r="K3939" s="31"/>
      <c r="L3939" s="31"/>
      <c r="M3939" s="31"/>
      <c r="N3939" s="31"/>
      <c r="O3939" s="31"/>
      <c r="P3939" s="31"/>
      <c r="Q3939" s="31"/>
      <c r="R3939" s="31"/>
      <c r="S3939" s="31"/>
      <c r="T3939" s="31"/>
      <c r="U3939" s="31"/>
      <c r="V3939" s="31"/>
    </row>
    <row r="3940" spans="6:22" x14ac:dyDescent="0.25">
      <c r="F3940" s="31"/>
      <c r="G3940" s="31"/>
      <c r="H3940" s="31"/>
      <c r="I3940" s="31"/>
      <c r="J3940" s="31"/>
      <c r="K3940" s="31"/>
      <c r="L3940" s="31"/>
      <c r="M3940" s="31"/>
      <c r="N3940" s="31"/>
      <c r="O3940" s="31"/>
      <c r="P3940" s="31"/>
      <c r="Q3940" s="31"/>
      <c r="R3940" s="31"/>
      <c r="S3940" s="31"/>
      <c r="T3940" s="31"/>
      <c r="U3940" s="31"/>
      <c r="V3940" s="31"/>
    </row>
    <row r="3941" spans="6:22" x14ac:dyDescent="0.25">
      <c r="F3941" s="31"/>
      <c r="G3941" s="31"/>
      <c r="H3941" s="31"/>
      <c r="I3941" s="31"/>
      <c r="J3941" s="31"/>
      <c r="K3941" s="31"/>
      <c r="L3941" s="31"/>
      <c r="M3941" s="31"/>
      <c r="N3941" s="31"/>
      <c r="O3941" s="31"/>
      <c r="P3941" s="31"/>
      <c r="Q3941" s="31"/>
      <c r="R3941" s="31"/>
      <c r="S3941" s="31"/>
      <c r="T3941" s="31"/>
      <c r="U3941" s="31"/>
      <c r="V3941" s="31"/>
    </row>
    <row r="3942" spans="6:22" x14ac:dyDescent="0.25">
      <c r="F3942" s="31"/>
      <c r="G3942" s="31"/>
      <c r="H3942" s="31"/>
      <c r="I3942" s="31"/>
      <c r="J3942" s="31"/>
      <c r="K3942" s="31"/>
      <c r="L3942" s="31"/>
      <c r="M3942" s="31"/>
      <c r="N3942" s="31"/>
      <c r="O3942" s="31"/>
      <c r="P3942" s="31"/>
      <c r="Q3942" s="31"/>
      <c r="R3942" s="31"/>
      <c r="S3942" s="31"/>
      <c r="T3942" s="31"/>
      <c r="U3942" s="31"/>
      <c r="V3942" s="31"/>
    </row>
    <row r="3943" spans="6:22" x14ac:dyDescent="0.25">
      <c r="F3943" s="31"/>
      <c r="G3943" s="31"/>
      <c r="H3943" s="31"/>
      <c r="I3943" s="31"/>
      <c r="J3943" s="31"/>
      <c r="K3943" s="31"/>
      <c r="L3943" s="31"/>
      <c r="M3943" s="31"/>
      <c r="N3943" s="31"/>
      <c r="O3943" s="31"/>
      <c r="P3943" s="31"/>
      <c r="Q3943" s="31"/>
      <c r="R3943" s="31"/>
      <c r="S3943" s="31"/>
      <c r="T3943" s="31"/>
      <c r="U3943" s="31"/>
      <c r="V3943" s="31"/>
    </row>
    <row r="3944" spans="6:22" x14ac:dyDescent="0.25">
      <c r="F3944" s="31"/>
      <c r="G3944" s="31"/>
      <c r="H3944" s="31"/>
      <c r="I3944" s="31"/>
      <c r="J3944" s="31"/>
      <c r="K3944" s="31"/>
      <c r="L3944" s="31"/>
      <c r="M3944" s="31"/>
      <c r="N3944" s="31"/>
      <c r="O3944" s="31"/>
      <c r="P3944" s="31"/>
      <c r="Q3944" s="31"/>
      <c r="R3944" s="31"/>
      <c r="S3944" s="31"/>
      <c r="T3944" s="31"/>
      <c r="U3944" s="31"/>
      <c r="V3944" s="31"/>
    </row>
    <row r="3945" spans="6:22" x14ac:dyDescent="0.25">
      <c r="F3945" s="31"/>
      <c r="G3945" s="31"/>
      <c r="H3945" s="31"/>
      <c r="I3945" s="31"/>
      <c r="J3945" s="31"/>
      <c r="K3945" s="31"/>
      <c r="L3945" s="31"/>
      <c r="M3945" s="31"/>
      <c r="N3945" s="31"/>
      <c r="O3945" s="31"/>
      <c r="P3945" s="31"/>
      <c r="Q3945" s="31"/>
      <c r="R3945" s="31"/>
      <c r="S3945" s="31"/>
      <c r="T3945" s="31"/>
      <c r="U3945" s="31"/>
      <c r="V3945" s="31"/>
    </row>
    <row r="3946" spans="6:22" x14ac:dyDescent="0.25">
      <c r="F3946" s="31"/>
      <c r="G3946" s="31"/>
      <c r="H3946" s="31"/>
      <c r="I3946" s="31"/>
      <c r="J3946" s="31"/>
      <c r="K3946" s="31"/>
      <c r="L3946" s="31"/>
      <c r="M3946" s="31"/>
      <c r="N3946" s="31"/>
      <c r="O3946" s="31"/>
      <c r="P3946" s="31"/>
      <c r="Q3946" s="31"/>
      <c r="R3946" s="31"/>
      <c r="S3946" s="31"/>
      <c r="T3946" s="31"/>
      <c r="U3946" s="31"/>
      <c r="V3946" s="31"/>
    </row>
    <row r="3947" spans="6:22" x14ac:dyDescent="0.25">
      <c r="F3947" s="31"/>
      <c r="G3947" s="31"/>
      <c r="H3947" s="31"/>
      <c r="I3947" s="31"/>
      <c r="J3947" s="31"/>
      <c r="K3947" s="31"/>
      <c r="L3947" s="31"/>
      <c r="M3947" s="31"/>
      <c r="N3947" s="31"/>
      <c r="O3947" s="31"/>
      <c r="P3947" s="31"/>
      <c r="Q3947" s="31"/>
      <c r="R3947" s="31"/>
      <c r="S3947" s="31"/>
      <c r="T3947" s="31"/>
      <c r="U3947" s="31"/>
      <c r="V3947" s="31"/>
    </row>
    <row r="3948" spans="6:22" x14ac:dyDescent="0.25">
      <c r="F3948" s="31"/>
      <c r="G3948" s="31"/>
      <c r="H3948" s="31"/>
      <c r="I3948" s="31"/>
      <c r="J3948" s="31"/>
      <c r="K3948" s="31"/>
      <c r="L3948" s="31"/>
      <c r="M3948" s="31"/>
      <c r="N3948" s="31"/>
      <c r="O3948" s="31"/>
      <c r="P3948" s="31"/>
      <c r="Q3948" s="31"/>
      <c r="R3948" s="31"/>
      <c r="S3948" s="31"/>
      <c r="T3948" s="31"/>
      <c r="U3948" s="31"/>
      <c r="V3948" s="31"/>
    </row>
    <row r="3949" spans="6:22" x14ac:dyDescent="0.25">
      <c r="F3949" s="31"/>
      <c r="G3949" s="31"/>
      <c r="H3949" s="31"/>
      <c r="I3949" s="31"/>
      <c r="J3949" s="31"/>
      <c r="K3949" s="31"/>
      <c r="L3949" s="31"/>
      <c r="M3949" s="31"/>
      <c r="N3949" s="31"/>
      <c r="O3949" s="31"/>
      <c r="P3949" s="31"/>
      <c r="Q3949" s="31"/>
      <c r="R3949" s="31"/>
      <c r="S3949" s="31"/>
      <c r="T3949" s="31"/>
      <c r="U3949" s="31"/>
      <c r="V3949" s="31"/>
    </row>
    <row r="3950" spans="6:22" x14ac:dyDescent="0.25">
      <c r="F3950" s="31"/>
      <c r="G3950" s="31"/>
      <c r="H3950" s="31"/>
      <c r="I3950" s="31"/>
      <c r="J3950" s="31"/>
      <c r="K3950" s="31"/>
      <c r="L3950" s="31"/>
      <c r="M3950" s="31"/>
      <c r="N3950" s="31"/>
      <c r="O3950" s="31"/>
      <c r="P3950" s="31"/>
      <c r="Q3950" s="31"/>
      <c r="R3950" s="31"/>
      <c r="S3950" s="31"/>
      <c r="T3950" s="31"/>
      <c r="U3950" s="31"/>
      <c r="V3950" s="31"/>
    </row>
    <row r="3951" spans="6:22" x14ac:dyDescent="0.25">
      <c r="F3951" s="31"/>
      <c r="G3951" s="31"/>
      <c r="H3951" s="31"/>
      <c r="I3951" s="31"/>
      <c r="J3951" s="31"/>
      <c r="K3951" s="31"/>
      <c r="L3951" s="31"/>
      <c r="M3951" s="31"/>
      <c r="N3951" s="31"/>
      <c r="O3951" s="31"/>
      <c r="P3951" s="31"/>
      <c r="Q3951" s="31"/>
      <c r="R3951" s="31"/>
      <c r="S3951" s="31"/>
      <c r="T3951" s="31"/>
      <c r="U3951" s="31"/>
      <c r="V3951" s="31"/>
    </row>
    <row r="3952" spans="6:22" x14ac:dyDescent="0.25">
      <c r="F3952" s="31"/>
      <c r="G3952" s="31"/>
      <c r="H3952" s="31"/>
      <c r="I3952" s="31"/>
      <c r="J3952" s="31"/>
      <c r="K3952" s="31"/>
      <c r="L3952" s="31"/>
      <c r="M3952" s="31"/>
      <c r="N3952" s="31"/>
      <c r="O3952" s="31"/>
      <c r="P3952" s="31"/>
      <c r="Q3952" s="31"/>
      <c r="R3952" s="31"/>
      <c r="S3952" s="31"/>
      <c r="T3952" s="31"/>
      <c r="U3952" s="31"/>
      <c r="V3952" s="31"/>
    </row>
    <row r="3953" spans="6:22" x14ac:dyDescent="0.25">
      <c r="F3953" s="31"/>
      <c r="G3953" s="31"/>
      <c r="H3953" s="31"/>
      <c r="I3953" s="31"/>
      <c r="J3953" s="31"/>
      <c r="K3953" s="31"/>
      <c r="L3953" s="31"/>
      <c r="M3953" s="31"/>
      <c r="N3953" s="31"/>
      <c r="O3953" s="31"/>
      <c r="P3953" s="31"/>
      <c r="Q3953" s="31"/>
      <c r="R3953" s="31"/>
      <c r="S3953" s="31"/>
      <c r="T3953" s="31"/>
      <c r="U3953" s="31"/>
      <c r="V3953" s="31"/>
    </row>
    <row r="3954" spans="6:22" x14ac:dyDescent="0.25">
      <c r="F3954" s="31"/>
      <c r="G3954" s="31"/>
      <c r="H3954" s="31"/>
      <c r="I3954" s="31"/>
      <c r="J3954" s="31"/>
      <c r="K3954" s="31"/>
      <c r="L3954" s="31"/>
      <c r="M3954" s="31"/>
      <c r="N3954" s="31"/>
      <c r="O3954" s="31"/>
      <c r="P3954" s="31"/>
      <c r="Q3954" s="31"/>
      <c r="R3954" s="31"/>
      <c r="S3954" s="31"/>
      <c r="T3954" s="31"/>
      <c r="U3954" s="31"/>
      <c r="V3954" s="31"/>
    </row>
    <row r="3955" spans="6:22" x14ac:dyDescent="0.25">
      <c r="F3955" s="31"/>
      <c r="G3955" s="31"/>
      <c r="H3955" s="31"/>
      <c r="I3955" s="31"/>
      <c r="J3955" s="31"/>
      <c r="K3955" s="31"/>
      <c r="L3955" s="31"/>
      <c r="M3955" s="31"/>
      <c r="N3955" s="31"/>
      <c r="O3955" s="31"/>
      <c r="P3955" s="31"/>
      <c r="Q3955" s="31"/>
      <c r="R3955" s="31"/>
      <c r="S3955" s="31"/>
      <c r="T3955" s="31"/>
      <c r="U3955" s="31"/>
      <c r="V3955" s="31"/>
    </row>
    <row r="3956" spans="6:22" x14ac:dyDescent="0.25">
      <c r="F3956" s="31"/>
      <c r="G3956" s="31"/>
      <c r="H3956" s="31"/>
      <c r="I3956" s="31"/>
      <c r="J3956" s="31"/>
      <c r="K3956" s="31"/>
      <c r="L3956" s="31"/>
      <c r="M3956" s="31"/>
      <c r="N3956" s="31"/>
      <c r="O3956" s="31"/>
      <c r="P3956" s="31"/>
      <c r="Q3956" s="31"/>
      <c r="R3956" s="31"/>
      <c r="S3956" s="31"/>
      <c r="T3956" s="31"/>
      <c r="U3956" s="31"/>
      <c r="V3956" s="31"/>
    </row>
    <row r="3957" spans="6:22" x14ac:dyDescent="0.25">
      <c r="F3957" s="31"/>
      <c r="G3957" s="31"/>
      <c r="H3957" s="31"/>
      <c r="I3957" s="31"/>
      <c r="J3957" s="31"/>
      <c r="K3957" s="31"/>
      <c r="L3957" s="31"/>
      <c r="M3957" s="31"/>
      <c r="N3957" s="31"/>
      <c r="O3957" s="31"/>
      <c r="P3957" s="31"/>
      <c r="Q3957" s="31"/>
      <c r="R3957" s="31"/>
      <c r="S3957" s="31"/>
      <c r="T3957" s="31"/>
      <c r="U3957" s="31"/>
      <c r="V3957" s="31"/>
    </row>
    <row r="3958" spans="6:22" x14ac:dyDescent="0.25">
      <c r="F3958" s="31"/>
      <c r="G3958" s="31"/>
      <c r="H3958" s="31"/>
      <c r="I3958" s="31"/>
      <c r="J3958" s="31"/>
      <c r="K3958" s="31"/>
      <c r="L3958" s="31"/>
      <c r="M3958" s="31"/>
      <c r="N3958" s="31"/>
      <c r="O3958" s="31"/>
      <c r="P3958" s="31"/>
      <c r="Q3958" s="31"/>
      <c r="R3958" s="31"/>
      <c r="S3958" s="31"/>
      <c r="T3958" s="31"/>
      <c r="U3958" s="31"/>
      <c r="V3958" s="31"/>
    </row>
    <row r="3959" spans="6:22" x14ac:dyDescent="0.25">
      <c r="F3959" s="31"/>
      <c r="G3959" s="31"/>
      <c r="H3959" s="31"/>
      <c r="I3959" s="31"/>
      <c r="J3959" s="31"/>
      <c r="K3959" s="31"/>
      <c r="L3959" s="31"/>
      <c r="M3959" s="31"/>
      <c r="N3959" s="31"/>
      <c r="O3959" s="31"/>
      <c r="P3959" s="31"/>
      <c r="Q3959" s="31"/>
      <c r="R3959" s="31"/>
      <c r="S3959" s="31"/>
      <c r="T3959" s="31"/>
      <c r="U3959" s="31"/>
      <c r="V3959" s="31"/>
    </row>
    <row r="3960" spans="6:22" x14ac:dyDescent="0.25">
      <c r="F3960" s="31"/>
      <c r="G3960" s="31"/>
      <c r="H3960" s="31"/>
      <c r="I3960" s="31"/>
      <c r="J3960" s="31"/>
      <c r="K3960" s="31"/>
      <c r="L3960" s="31"/>
      <c r="M3960" s="31"/>
      <c r="N3960" s="31"/>
      <c r="O3960" s="31"/>
      <c r="P3960" s="31"/>
      <c r="Q3960" s="31"/>
      <c r="R3960" s="31"/>
      <c r="S3960" s="31"/>
      <c r="T3960" s="31"/>
      <c r="U3960" s="31"/>
      <c r="V3960" s="31"/>
    </row>
    <row r="3961" spans="6:22" x14ac:dyDescent="0.25">
      <c r="F3961" s="31"/>
      <c r="G3961" s="31"/>
      <c r="H3961" s="31"/>
      <c r="I3961" s="31"/>
      <c r="J3961" s="31"/>
      <c r="K3961" s="31"/>
      <c r="L3961" s="31"/>
      <c r="M3961" s="31"/>
      <c r="N3961" s="31"/>
      <c r="O3961" s="31"/>
      <c r="P3961" s="31"/>
      <c r="Q3961" s="31"/>
      <c r="R3961" s="31"/>
      <c r="S3961" s="31"/>
      <c r="T3961" s="31"/>
      <c r="U3961" s="31"/>
      <c r="V3961" s="31"/>
    </row>
    <row r="3962" spans="6:22" x14ac:dyDescent="0.25">
      <c r="F3962" s="31"/>
      <c r="G3962" s="31"/>
      <c r="H3962" s="31"/>
      <c r="I3962" s="31"/>
      <c r="J3962" s="31"/>
      <c r="K3962" s="31"/>
      <c r="L3962" s="31"/>
      <c r="M3962" s="31"/>
      <c r="N3962" s="31"/>
      <c r="O3962" s="31"/>
      <c r="P3962" s="31"/>
      <c r="Q3962" s="31"/>
      <c r="R3962" s="31"/>
      <c r="S3962" s="31"/>
      <c r="T3962" s="31"/>
      <c r="U3962" s="31"/>
      <c r="V3962" s="31"/>
    </row>
    <row r="3963" spans="6:22" x14ac:dyDescent="0.25">
      <c r="F3963" s="31"/>
      <c r="G3963" s="31"/>
      <c r="H3963" s="31"/>
      <c r="I3963" s="31"/>
      <c r="J3963" s="31"/>
      <c r="K3963" s="31"/>
      <c r="L3963" s="31"/>
      <c r="M3963" s="31"/>
      <c r="N3963" s="31"/>
      <c r="O3963" s="31"/>
      <c r="P3963" s="31"/>
      <c r="Q3963" s="31"/>
      <c r="R3963" s="31"/>
      <c r="S3963" s="31"/>
      <c r="T3963" s="31"/>
      <c r="U3963" s="31"/>
      <c r="V3963" s="31"/>
    </row>
    <row r="3964" spans="6:22" x14ac:dyDescent="0.25">
      <c r="F3964" s="31"/>
      <c r="G3964" s="31"/>
      <c r="H3964" s="31"/>
      <c r="I3964" s="31"/>
      <c r="J3964" s="31"/>
      <c r="K3964" s="31"/>
      <c r="L3964" s="31"/>
      <c r="M3964" s="31"/>
      <c r="N3964" s="31"/>
      <c r="O3964" s="31"/>
      <c r="P3964" s="31"/>
      <c r="Q3964" s="31"/>
      <c r="R3964" s="31"/>
      <c r="S3964" s="31"/>
      <c r="T3964" s="31"/>
      <c r="U3964" s="31"/>
      <c r="V3964" s="31"/>
    </row>
    <row r="3965" spans="6:22" x14ac:dyDescent="0.25">
      <c r="F3965" s="31"/>
      <c r="G3965" s="31"/>
      <c r="H3965" s="31"/>
      <c r="I3965" s="31"/>
      <c r="J3965" s="31"/>
      <c r="K3965" s="31"/>
      <c r="L3965" s="31"/>
      <c r="M3965" s="31"/>
      <c r="N3965" s="31"/>
      <c r="O3965" s="31"/>
      <c r="P3965" s="31"/>
      <c r="Q3965" s="31"/>
      <c r="R3965" s="31"/>
      <c r="S3965" s="31"/>
      <c r="T3965" s="31"/>
      <c r="U3965" s="31"/>
      <c r="V3965" s="31"/>
    </row>
    <row r="3966" spans="6:22" x14ac:dyDescent="0.25">
      <c r="F3966" s="31"/>
      <c r="G3966" s="31"/>
      <c r="H3966" s="31"/>
      <c r="I3966" s="31"/>
      <c r="J3966" s="31"/>
      <c r="K3966" s="31"/>
      <c r="L3966" s="31"/>
      <c r="M3966" s="31"/>
      <c r="N3966" s="31"/>
      <c r="O3966" s="31"/>
      <c r="P3966" s="31"/>
      <c r="Q3966" s="31"/>
      <c r="R3966" s="31"/>
      <c r="S3966" s="31"/>
      <c r="T3966" s="31"/>
      <c r="U3966" s="31"/>
      <c r="V3966" s="31"/>
    </row>
    <row r="3967" spans="6:22" x14ac:dyDescent="0.25">
      <c r="F3967" s="31"/>
      <c r="G3967" s="31"/>
      <c r="H3967" s="31"/>
      <c r="I3967" s="31"/>
      <c r="J3967" s="31"/>
      <c r="K3967" s="31"/>
      <c r="L3967" s="31"/>
      <c r="M3967" s="31"/>
      <c r="N3967" s="31"/>
      <c r="O3967" s="31"/>
      <c r="P3967" s="31"/>
      <c r="Q3967" s="31"/>
      <c r="R3967" s="31"/>
      <c r="S3967" s="31"/>
      <c r="T3967" s="31"/>
      <c r="U3967" s="31"/>
      <c r="V3967" s="31"/>
    </row>
    <row r="3968" spans="6:22" x14ac:dyDescent="0.25">
      <c r="F3968" s="31"/>
      <c r="G3968" s="31"/>
      <c r="H3968" s="31"/>
      <c r="I3968" s="31"/>
      <c r="J3968" s="31"/>
      <c r="K3968" s="31"/>
      <c r="L3968" s="31"/>
      <c r="M3968" s="31"/>
      <c r="N3968" s="31"/>
      <c r="O3968" s="31"/>
      <c r="P3968" s="31"/>
      <c r="Q3968" s="31"/>
      <c r="R3968" s="31"/>
      <c r="S3968" s="31"/>
      <c r="T3968" s="31"/>
      <c r="U3968" s="31"/>
      <c r="V3968" s="31"/>
    </row>
    <row r="3969" spans="6:22" x14ac:dyDescent="0.25">
      <c r="F3969" s="31"/>
      <c r="G3969" s="31"/>
      <c r="H3969" s="31"/>
      <c r="I3969" s="31"/>
      <c r="J3969" s="31"/>
      <c r="K3969" s="31"/>
      <c r="L3969" s="31"/>
      <c r="M3969" s="31"/>
      <c r="N3969" s="31"/>
      <c r="O3969" s="31"/>
      <c r="P3969" s="31"/>
      <c r="Q3969" s="31"/>
      <c r="R3969" s="31"/>
      <c r="S3969" s="31"/>
      <c r="T3969" s="31"/>
      <c r="U3969" s="31"/>
      <c r="V3969" s="31"/>
    </row>
    <row r="3970" spans="6:22" x14ac:dyDescent="0.25">
      <c r="F3970" s="31"/>
      <c r="G3970" s="31"/>
      <c r="H3970" s="31"/>
      <c r="I3970" s="31"/>
      <c r="J3970" s="31"/>
      <c r="K3970" s="31"/>
      <c r="L3970" s="31"/>
      <c r="M3970" s="31"/>
      <c r="N3970" s="31"/>
      <c r="O3970" s="31"/>
      <c r="P3970" s="31"/>
      <c r="Q3970" s="31"/>
      <c r="R3970" s="31"/>
      <c r="S3970" s="31"/>
      <c r="T3970" s="31"/>
      <c r="U3970" s="31"/>
      <c r="V3970" s="31"/>
    </row>
    <row r="3971" spans="6:22" x14ac:dyDescent="0.25">
      <c r="F3971" s="31"/>
      <c r="G3971" s="31"/>
      <c r="H3971" s="31"/>
      <c r="I3971" s="31"/>
      <c r="J3971" s="31"/>
      <c r="K3971" s="31"/>
      <c r="L3971" s="31"/>
      <c r="M3971" s="31"/>
      <c r="N3971" s="31"/>
      <c r="O3971" s="31"/>
      <c r="P3971" s="31"/>
      <c r="Q3971" s="31"/>
      <c r="R3971" s="31"/>
      <c r="S3971" s="31"/>
      <c r="T3971" s="31"/>
      <c r="U3971" s="31"/>
      <c r="V3971" s="31"/>
    </row>
    <row r="3972" spans="6:22" x14ac:dyDescent="0.25">
      <c r="F3972" s="31"/>
      <c r="G3972" s="31"/>
      <c r="H3972" s="31"/>
      <c r="I3972" s="31"/>
      <c r="J3972" s="31"/>
      <c r="K3972" s="31"/>
      <c r="L3972" s="31"/>
      <c r="M3972" s="31"/>
      <c r="N3972" s="31"/>
      <c r="O3972" s="31"/>
      <c r="P3972" s="31"/>
      <c r="Q3972" s="31"/>
      <c r="R3972" s="31"/>
      <c r="S3972" s="31"/>
      <c r="T3972" s="31"/>
      <c r="U3972" s="31"/>
      <c r="V3972" s="31"/>
    </row>
    <row r="3973" spans="6:22" x14ac:dyDescent="0.25">
      <c r="F3973" s="31"/>
      <c r="G3973" s="31"/>
      <c r="H3973" s="31"/>
      <c r="I3973" s="31"/>
      <c r="J3973" s="31"/>
      <c r="K3973" s="31"/>
      <c r="L3973" s="31"/>
      <c r="M3973" s="31"/>
      <c r="N3973" s="31"/>
      <c r="O3973" s="31"/>
      <c r="P3973" s="31"/>
      <c r="Q3973" s="31"/>
      <c r="R3973" s="31"/>
      <c r="S3973" s="31"/>
      <c r="T3973" s="31"/>
      <c r="U3973" s="31"/>
      <c r="V3973" s="31"/>
    </row>
    <row r="3974" spans="6:22" x14ac:dyDescent="0.25">
      <c r="F3974" s="31"/>
      <c r="G3974" s="31"/>
      <c r="H3974" s="31"/>
      <c r="I3974" s="31"/>
      <c r="J3974" s="31"/>
      <c r="K3974" s="31"/>
      <c r="L3974" s="31"/>
      <c r="M3974" s="31"/>
      <c r="N3974" s="31"/>
      <c r="O3974" s="31"/>
      <c r="P3974" s="31"/>
      <c r="Q3974" s="31"/>
      <c r="R3974" s="31"/>
      <c r="S3974" s="31"/>
      <c r="T3974" s="31"/>
      <c r="U3974" s="31"/>
      <c r="V3974" s="31"/>
    </row>
    <row r="3975" spans="6:22" x14ac:dyDescent="0.25">
      <c r="F3975" s="31"/>
      <c r="G3975" s="31"/>
      <c r="H3975" s="31"/>
      <c r="I3975" s="31"/>
      <c r="J3975" s="31"/>
      <c r="K3975" s="31"/>
      <c r="L3975" s="31"/>
      <c r="M3975" s="31"/>
      <c r="N3975" s="31"/>
      <c r="O3975" s="31"/>
      <c r="P3975" s="31"/>
      <c r="Q3975" s="31"/>
      <c r="R3975" s="31"/>
      <c r="S3975" s="31"/>
      <c r="T3975" s="31"/>
      <c r="U3975" s="31"/>
      <c r="V3975" s="31"/>
    </row>
    <row r="3976" spans="6:22" x14ac:dyDescent="0.25">
      <c r="F3976" s="31"/>
      <c r="G3976" s="31"/>
      <c r="H3976" s="31"/>
      <c r="I3976" s="31"/>
      <c r="J3976" s="31"/>
      <c r="K3976" s="31"/>
      <c r="L3976" s="31"/>
      <c r="M3976" s="31"/>
      <c r="N3976" s="31"/>
      <c r="O3976" s="31"/>
      <c r="P3976" s="31"/>
      <c r="Q3976" s="31"/>
      <c r="R3976" s="31"/>
      <c r="S3976" s="31"/>
      <c r="T3976" s="31"/>
      <c r="U3976" s="31"/>
      <c r="V3976" s="31"/>
    </row>
    <row r="3977" spans="6:22" x14ac:dyDescent="0.25">
      <c r="F3977" s="31"/>
      <c r="G3977" s="31"/>
      <c r="H3977" s="31"/>
      <c r="I3977" s="31"/>
      <c r="J3977" s="31"/>
      <c r="K3977" s="31"/>
      <c r="L3977" s="31"/>
      <c r="M3977" s="31"/>
      <c r="N3977" s="31"/>
      <c r="O3977" s="31"/>
      <c r="P3977" s="31"/>
      <c r="Q3977" s="31"/>
      <c r="R3977" s="31"/>
      <c r="S3977" s="31"/>
      <c r="T3977" s="31"/>
      <c r="U3977" s="31"/>
      <c r="V3977" s="31"/>
    </row>
    <row r="3978" spans="6:22" x14ac:dyDescent="0.25">
      <c r="F3978" s="31"/>
      <c r="G3978" s="31"/>
      <c r="H3978" s="31"/>
      <c r="I3978" s="31"/>
      <c r="J3978" s="31"/>
      <c r="K3978" s="31"/>
      <c r="L3978" s="31"/>
      <c r="M3978" s="31"/>
      <c r="N3978" s="31"/>
      <c r="O3978" s="31"/>
      <c r="P3978" s="31"/>
      <c r="Q3978" s="31"/>
      <c r="R3978" s="31"/>
      <c r="S3978" s="31"/>
      <c r="T3978" s="31"/>
      <c r="U3978" s="31"/>
      <c r="V3978" s="31"/>
    </row>
    <row r="3979" spans="6:22" x14ac:dyDescent="0.25">
      <c r="F3979" s="31"/>
      <c r="G3979" s="31"/>
      <c r="H3979" s="31"/>
      <c r="I3979" s="31"/>
      <c r="J3979" s="31"/>
      <c r="K3979" s="31"/>
      <c r="L3979" s="31"/>
      <c r="M3979" s="31"/>
      <c r="N3979" s="31"/>
      <c r="O3979" s="31"/>
      <c r="P3979" s="31"/>
      <c r="Q3979" s="31"/>
      <c r="R3979" s="31"/>
      <c r="S3979" s="31"/>
      <c r="T3979" s="31"/>
      <c r="U3979" s="31"/>
      <c r="V3979" s="31"/>
    </row>
    <row r="3980" spans="6:22" x14ac:dyDescent="0.25">
      <c r="F3980" s="31"/>
      <c r="G3980" s="31"/>
      <c r="H3980" s="31"/>
      <c r="I3980" s="31"/>
      <c r="J3980" s="31"/>
      <c r="K3980" s="31"/>
      <c r="L3980" s="31"/>
      <c r="M3980" s="31"/>
      <c r="N3980" s="31"/>
      <c r="O3980" s="31"/>
      <c r="P3980" s="31"/>
      <c r="Q3980" s="31"/>
      <c r="R3980" s="31"/>
      <c r="S3980" s="31"/>
      <c r="T3980" s="31"/>
      <c r="U3980" s="31"/>
      <c r="V3980" s="31"/>
    </row>
    <row r="3981" spans="6:22" x14ac:dyDescent="0.25">
      <c r="F3981" s="31"/>
      <c r="G3981" s="31"/>
      <c r="H3981" s="31"/>
      <c r="I3981" s="31"/>
      <c r="J3981" s="31"/>
      <c r="K3981" s="31"/>
      <c r="L3981" s="31"/>
      <c r="M3981" s="31"/>
      <c r="N3981" s="31"/>
      <c r="O3981" s="31"/>
      <c r="P3981" s="31"/>
      <c r="Q3981" s="31"/>
      <c r="R3981" s="31"/>
      <c r="S3981" s="31"/>
      <c r="T3981" s="31"/>
      <c r="U3981" s="31"/>
      <c r="V3981" s="31"/>
    </row>
    <row r="3982" spans="6:22" x14ac:dyDescent="0.25">
      <c r="F3982" s="31"/>
      <c r="G3982" s="31"/>
      <c r="H3982" s="31"/>
      <c r="I3982" s="31"/>
      <c r="J3982" s="31"/>
      <c r="K3982" s="31"/>
      <c r="L3982" s="31"/>
      <c r="M3982" s="31"/>
      <c r="N3982" s="31"/>
      <c r="O3982" s="31"/>
      <c r="P3982" s="31"/>
      <c r="Q3982" s="31"/>
      <c r="R3982" s="31"/>
      <c r="S3982" s="31"/>
      <c r="T3982" s="31"/>
      <c r="U3982" s="31"/>
      <c r="V3982" s="31"/>
    </row>
    <row r="3983" spans="6:22" x14ac:dyDescent="0.25">
      <c r="F3983" s="31"/>
      <c r="G3983" s="31"/>
      <c r="H3983" s="31"/>
      <c r="I3983" s="31"/>
      <c r="J3983" s="31"/>
      <c r="K3983" s="31"/>
      <c r="L3983" s="31"/>
      <c r="M3983" s="31"/>
      <c r="N3983" s="31"/>
      <c r="O3983" s="31"/>
      <c r="P3983" s="31"/>
      <c r="Q3983" s="31"/>
      <c r="R3983" s="31"/>
      <c r="S3983" s="31"/>
      <c r="T3983" s="31"/>
      <c r="U3983" s="31"/>
      <c r="V3983" s="31"/>
    </row>
    <row r="3984" spans="6:22" x14ac:dyDescent="0.25">
      <c r="F3984" s="31"/>
      <c r="G3984" s="31"/>
      <c r="H3984" s="31"/>
      <c r="I3984" s="31"/>
      <c r="J3984" s="31"/>
      <c r="K3984" s="31"/>
      <c r="L3984" s="31"/>
      <c r="M3984" s="31"/>
      <c r="N3984" s="31"/>
      <c r="O3984" s="31"/>
      <c r="P3984" s="31"/>
      <c r="Q3984" s="31"/>
      <c r="R3984" s="31"/>
      <c r="S3984" s="31"/>
      <c r="T3984" s="31"/>
      <c r="U3984" s="31"/>
      <c r="V3984" s="31"/>
    </row>
    <row r="3985" spans="6:22" x14ac:dyDescent="0.25">
      <c r="F3985" s="31"/>
      <c r="G3985" s="31"/>
      <c r="H3985" s="31"/>
      <c r="I3985" s="31"/>
      <c r="J3985" s="31"/>
      <c r="K3985" s="31"/>
      <c r="L3985" s="31"/>
      <c r="M3985" s="31"/>
      <c r="N3985" s="31"/>
      <c r="O3985" s="31"/>
      <c r="P3985" s="31"/>
      <c r="Q3985" s="31"/>
      <c r="R3985" s="31"/>
      <c r="S3985" s="31"/>
      <c r="T3985" s="31"/>
      <c r="U3985" s="31"/>
      <c r="V3985" s="31"/>
    </row>
    <row r="3986" spans="6:22" x14ac:dyDescent="0.25">
      <c r="F3986" s="31"/>
      <c r="G3986" s="31"/>
      <c r="H3986" s="31"/>
      <c r="I3986" s="31"/>
      <c r="J3986" s="31"/>
      <c r="K3986" s="31"/>
      <c r="L3986" s="31"/>
      <c r="M3986" s="31"/>
      <c r="N3986" s="31"/>
      <c r="O3986" s="31"/>
      <c r="P3986" s="31"/>
      <c r="Q3986" s="31"/>
      <c r="R3986" s="31"/>
      <c r="S3986" s="31"/>
      <c r="T3986" s="31"/>
      <c r="U3986" s="31"/>
      <c r="V3986" s="31"/>
    </row>
    <row r="3987" spans="6:22" x14ac:dyDescent="0.25">
      <c r="F3987" s="31"/>
      <c r="G3987" s="31"/>
      <c r="H3987" s="31"/>
      <c r="I3987" s="31"/>
      <c r="J3987" s="31"/>
      <c r="K3987" s="31"/>
      <c r="L3987" s="31"/>
      <c r="M3987" s="31"/>
      <c r="N3987" s="31"/>
      <c r="O3987" s="31"/>
      <c r="P3987" s="31"/>
      <c r="Q3987" s="31"/>
      <c r="R3987" s="31"/>
      <c r="S3987" s="31"/>
      <c r="T3987" s="31"/>
      <c r="U3987" s="31"/>
      <c r="V3987" s="31"/>
    </row>
    <row r="3988" spans="6:22" x14ac:dyDescent="0.25">
      <c r="F3988" s="31"/>
      <c r="G3988" s="31"/>
      <c r="H3988" s="31"/>
      <c r="I3988" s="31"/>
      <c r="J3988" s="31"/>
      <c r="K3988" s="31"/>
      <c r="L3988" s="31"/>
      <c r="M3988" s="31"/>
      <c r="N3988" s="31"/>
      <c r="O3988" s="31"/>
      <c r="P3988" s="31"/>
      <c r="Q3988" s="31"/>
      <c r="R3988" s="31"/>
      <c r="S3988" s="31"/>
      <c r="T3988" s="31"/>
      <c r="U3988" s="31"/>
      <c r="V3988" s="31"/>
    </row>
    <row r="3989" spans="6:22" x14ac:dyDescent="0.25">
      <c r="F3989" s="31"/>
      <c r="G3989" s="31"/>
      <c r="H3989" s="31"/>
      <c r="I3989" s="31"/>
      <c r="J3989" s="31"/>
      <c r="K3989" s="31"/>
      <c r="L3989" s="31"/>
      <c r="M3989" s="31"/>
      <c r="N3989" s="31"/>
      <c r="O3989" s="31"/>
      <c r="P3989" s="31"/>
      <c r="Q3989" s="31"/>
      <c r="R3989" s="31"/>
      <c r="S3989" s="31"/>
      <c r="T3989" s="31"/>
      <c r="U3989" s="31"/>
      <c r="V3989" s="31"/>
    </row>
    <row r="3990" spans="6:22" x14ac:dyDescent="0.25">
      <c r="F3990" s="31"/>
      <c r="G3990" s="31"/>
      <c r="H3990" s="31"/>
      <c r="I3990" s="31"/>
      <c r="J3990" s="31"/>
      <c r="K3990" s="31"/>
      <c r="L3990" s="31"/>
      <c r="M3990" s="31"/>
      <c r="N3990" s="31"/>
      <c r="O3990" s="31"/>
      <c r="P3990" s="31"/>
      <c r="Q3990" s="31"/>
      <c r="R3990" s="31"/>
      <c r="S3990" s="31"/>
      <c r="T3990" s="31"/>
      <c r="U3990" s="31"/>
      <c r="V3990" s="31"/>
    </row>
    <row r="3991" spans="6:22" x14ac:dyDescent="0.25">
      <c r="F3991" s="31"/>
      <c r="G3991" s="31"/>
      <c r="H3991" s="31"/>
      <c r="I3991" s="31"/>
      <c r="J3991" s="31"/>
      <c r="K3991" s="31"/>
      <c r="L3991" s="31"/>
      <c r="M3991" s="31"/>
      <c r="N3991" s="31"/>
      <c r="O3991" s="31"/>
      <c r="P3991" s="31"/>
      <c r="Q3991" s="31"/>
      <c r="R3991" s="31"/>
      <c r="S3991" s="31"/>
      <c r="T3991" s="31"/>
      <c r="U3991" s="31"/>
      <c r="V3991" s="31"/>
    </row>
    <row r="3992" spans="6:22" x14ac:dyDescent="0.25">
      <c r="F3992" s="31"/>
      <c r="G3992" s="31"/>
      <c r="H3992" s="31"/>
      <c r="I3992" s="31"/>
      <c r="J3992" s="31"/>
      <c r="K3992" s="31"/>
      <c r="L3992" s="31"/>
      <c r="M3992" s="31"/>
      <c r="N3992" s="31"/>
      <c r="O3992" s="31"/>
      <c r="P3992" s="31"/>
      <c r="Q3992" s="31"/>
      <c r="R3992" s="31"/>
      <c r="S3992" s="31"/>
      <c r="T3992" s="31"/>
      <c r="U3992" s="31"/>
      <c r="V3992" s="31"/>
    </row>
    <row r="3993" spans="6:22" x14ac:dyDescent="0.25">
      <c r="F3993" s="31"/>
      <c r="G3993" s="31"/>
      <c r="H3993" s="31"/>
      <c r="I3993" s="31"/>
      <c r="J3993" s="31"/>
      <c r="K3993" s="31"/>
      <c r="L3993" s="31"/>
      <c r="M3993" s="31"/>
      <c r="N3993" s="31"/>
      <c r="O3993" s="31"/>
      <c r="P3993" s="31"/>
      <c r="Q3993" s="31"/>
      <c r="R3993" s="31"/>
      <c r="S3993" s="31"/>
      <c r="T3993" s="31"/>
      <c r="U3993" s="31"/>
      <c r="V3993" s="31"/>
    </row>
    <row r="3994" spans="6:22" x14ac:dyDescent="0.25">
      <c r="F3994" s="31"/>
      <c r="G3994" s="31"/>
      <c r="H3994" s="31"/>
      <c r="I3994" s="31"/>
      <c r="J3994" s="31"/>
      <c r="K3994" s="31"/>
      <c r="L3994" s="31"/>
      <c r="M3994" s="31"/>
      <c r="N3994" s="31"/>
      <c r="O3994" s="31"/>
      <c r="P3994" s="31"/>
      <c r="Q3994" s="31"/>
      <c r="R3994" s="31"/>
      <c r="S3994" s="31"/>
      <c r="T3994" s="31"/>
      <c r="U3994" s="31"/>
      <c r="V3994" s="31"/>
    </row>
    <row r="3995" spans="6:22" x14ac:dyDescent="0.25">
      <c r="F3995" s="31"/>
      <c r="G3995" s="31"/>
      <c r="H3995" s="31"/>
      <c r="I3995" s="31"/>
      <c r="J3995" s="31"/>
      <c r="K3995" s="31"/>
      <c r="L3995" s="31"/>
      <c r="M3995" s="31"/>
      <c r="N3995" s="31"/>
      <c r="O3995" s="31"/>
      <c r="P3995" s="31"/>
      <c r="Q3995" s="31"/>
      <c r="R3995" s="31"/>
      <c r="S3995" s="31"/>
      <c r="T3995" s="31"/>
      <c r="U3995" s="31"/>
      <c r="V3995" s="31"/>
    </row>
    <row r="3996" spans="6:22" x14ac:dyDescent="0.25">
      <c r="F3996" s="31"/>
      <c r="G3996" s="31"/>
      <c r="H3996" s="31"/>
      <c r="I3996" s="31"/>
      <c r="J3996" s="31"/>
      <c r="K3996" s="31"/>
      <c r="L3996" s="31"/>
      <c r="M3996" s="31"/>
      <c r="N3996" s="31"/>
      <c r="O3996" s="31"/>
      <c r="P3996" s="31"/>
      <c r="Q3996" s="31"/>
      <c r="R3996" s="31"/>
      <c r="S3996" s="31"/>
      <c r="T3996" s="31"/>
      <c r="U3996" s="31"/>
      <c r="V3996" s="31"/>
    </row>
    <row r="3997" spans="6:22" x14ac:dyDescent="0.25">
      <c r="F3997" s="31"/>
      <c r="G3997" s="31"/>
      <c r="H3997" s="31"/>
      <c r="I3997" s="31"/>
      <c r="J3997" s="31"/>
      <c r="K3997" s="31"/>
      <c r="L3997" s="31"/>
      <c r="M3997" s="31"/>
      <c r="N3997" s="31"/>
      <c r="O3997" s="31"/>
      <c r="P3997" s="31"/>
      <c r="Q3997" s="31"/>
      <c r="R3997" s="31"/>
      <c r="S3997" s="31"/>
      <c r="T3997" s="31"/>
      <c r="U3997" s="31"/>
      <c r="V3997" s="31"/>
    </row>
    <row r="3998" spans="6:22" x14ac:dyDescent="0.25">
      <c r="F3998" s="31"/>
      <c r="G3998" s="31"/>
      <c r="H3998" s="31"/>
      <c r="I3998" s="31"/>
      <c r="J3998" s="31"/>
      <c r="K3998" s="31"/>
      <c r="L3998" s="31"/>
      <c r="M3998" s="31"/>
      <c r="N3998" s="31"/>
      <c r="O3998" s="31"/>
      <c r="P3998" s="31"/>
      <c r="Q3998" s="31"/>
      <c r="R3998" s="31"/>
      <c r="S3998" s="31"/>
      <c r="T3998" s="31"/>
      <c r="U3998" s="31"/>
      <c r="V3998" s="31"/>
    </row>
    <row r="3999" spans="6:22" x14ac:dyDescent="0.25">
      <c r="F3999" s="31"/>
      <c r="G3999" s="31"/>
      <c r="H3999" s="31"/>
      <c r="I3999" s="31"/>
      <c r="J3999" s="31"/>
      <c r="K3999" s="31"/>
      <c r="L3999" s="31"/>
      <c r="M3999" s="31"/>
      <c r="N3999" s="31"/>
      <c r="O3999" s="31"/>
      <c r="P3999" s="31"/>
      <c r="Q3999" s="31"/>
      <c r="R3999" s="31"/>
      <c r="S3999" s="31"/>
      <c r="T3999" s="31"/>
      <c r="U3999" s="31"/>
      <c r="V3999" s="31"/>
    </row>
    <row r="4000" spans="6:22" x14ac:dyDescent="0.25">
      <c r="F4000" s="31"/>
      <c r="G4000" s="31"/>
      <c r="H4000" s="31"/>
      <c r="I4000" s="31"/>
      <c r="J4000" s="31"/>
      <c r="K4000" s="31"/>
      <c r="L4000" s="31"/>
      <c r="M4000" s="31"/>
      <c r="N4000" s="31"/>
      <c r="O4000" s="31"/>
      <c r="P4000" s="31"/>
      <c r="Q4000" s="31"/>
      <c r="R4000" s="31"/>
      <c r="S4000" s="31"/>
      <c r="T4000" s="31"/>
      <c r="U4000" s="31"/>
      <c r="V4000" s="31"/>
    </row>
    <row r="4001" spans="6:22" x14ac:dyDescent="0.25">
      <c r="F4001" s="31"/>
      <c r="G4001" s="31"/>
      <c r="H4001" s="31"/>
      <c r="I4001" s="31"/>
      <c r="J4001" s="31"/>
      <c r="K4001" s="31"/>
      <c r="L4001" s="31"/>
      <c r="M4001" s="31"/>
      <c r="N4001" s="31"/>
      <c r="O4001" s="31"/>
      <c r="P4001" s="31"/>
      <c r="Q4001" s="31"/>
      <c r="R4001" s="31"/>
      <c r="S4001" s="31"/>
      <c r="T4001" s="31"/>
      <c r="U4001" s="31"/>
      <c r="V4001" s="31"/>
    </row>
    <row r="4002" spans="6:22" x14ac:dyDescent="0.25">
      <c r="F4002" s="31"/>
      <c r="G4002" s="31"/>
      <c r="H4002" s="31"/>
      <c r="I4002" s="31"/>
      <c r="J4002" s="31"/>
      <c r="K4002" s="31"/>
      <c r="L4002" s="31"/>
      <c r="M4002" s="31"/>
      <c r="N4002" s="31"/>
      <c r="O4002" s="31"/>
      <c r="P4002" s="31"/>
      <c r="Q4002" s="31"/>
      <c r="R4002" s="31"/>
      <c r="S4002" s="31"/>
      <c r="T4002" s="31"/>
      <c r="U4002" s="31"/>
      <c r="V4002" s="31"/>
    </row>
    <row r="4003" spans="6:22" x14ac:dyDescent="0.25">
      <c r="F4003" s="31"/>
      <c r="G4003" s="31"/>
      <c r="H4003" s="31"/>
      <c r="I4003" s="31"/>
      <c r="J4003" s="31"/>
      <c r="K4003" s="31"/>
      <c r="L4003" s="31"/>
      <c r="M4003" s="31"/>
      <c r="N4003" s="31"/>
      <c r="O4003" s="31"/>
      <c r="P4003" s="31"/>
      <c r="Q4003" s="31"/>
      <c r="R4003" s="31"/>
      <c r="S4003" s="31"/>
      <c r="T4003" s="31"/>
      <c r="U4003" s="31"/>
      <c r="V4003" s="31"/>
    </row>
    <row r="4004" spans="6:22" x14ac:dyDescent="0.25">
      <c r="F4004" s="31"/>
      <c r="G4004" s="31"/>
      <c r="H4004" s="31"/>
      <c r="I4004" s="31"/>
      <c r="J4004" s="31"/>
      <c r="K4004" s="31"/>
      <c r="L4004" s="31"/>
      <c r="M4004" s="31"/>
      <c r="N4004" s="31"/>
      <c r="O4004" s="31"/>
      <c r="P4004" s="31"/>
      <c r="Q4004" s="31"/>
      <c r="R4004" s="31"/>
      <c r="S4004" s="31"/>
      <c r="T4004" s="31"/>
      <c r="U4004" s="31"/>
      <c r="V4004" s="31"/>
    </row>
    <row r="4005" spans="6:22" x14ac:dyDescent="0.25">
      <c r="F4005" s="31"/>
      <c r="G4005" s="31"/>
      <c r="H4005" s="31"/>
      <c r="I4005" s="31"/>
      <c r="J4005" s="31"/>
      <c r="K4005" s="31"/>
      <c r="L4005" s="31"/>
      <c r="M4005" s="31"/>
      <c r="N4005" s="31"/>
      <c r="O4005" s="31"/>
      <c r="P4005" s="31"/>
      <c r="Q4005" s="31"/>
      <c r="R4005" s="31"/>
      <c r="S4005" s="31"/>
      <c r="T4005" s="31"/>
      <c r="U4005" s="31"/>
      <c r="V4005" s="31"/>
    </row>
    <row r="4006" spans="6:22" x14ac:dyDescent="0.25">
      <c r="F4006" s="31"/>
      <c r="G4006" s="31"/>
      <c r="H4006" s="31"/>
      <c r="I4006" s="31"/>
      <c r="J4006" s="31"/>
      <c r="K4006" s="31"/>
      <c r="L4006" s="31"/>
      <c r="M4006" s="31"/>
      <c r="N4006" s="31"/>
      <c r="O4006" s="31"/>
      <c r="P4006" s="31"/>
      <c r="Q4006" s="31"/>
      <c r="R4006" s="31"/>
      <c r="S4006" s="31"/>
      <c r="T4006" s="31"/>
      <c r="U4006" s="31"/>
      <c r="V4006" s="31"/>
    </row>
    <row r="4007" spans="6:22" x14ac:dyDescent="0.25">
      <c r="F4007" s="31"/>
      <c r="G4007" s="31"/>
      <c r="H4007" s="31"/>
      <c r="I4007" s="31"/>
      <c r="J4007" s="31"/>
      <c r="K4007" s="31"/>
      <c r="L4007" s="31"/>
      <c r="M4007" s="31"/>
      <c r="N4007" s="31"/>
      <c r="O4007" s="31"/>
      <c r="P4007" s="31"/>
      <c r="Q4007" s="31"/>
      <c r="R4007" s="31"/>
      <c r="S4007" s="31"/>
      <c r="T4007" s="31"/>
      <c r="U4007" s="31"/>
      <c r="V4007" s="31"/>
    </row>
    <row r="4008" spans="6:22" x14ac:dyDescent="0.25">
      <c r="F4008" s="31"/>
      <c r="G4008" s="31"/>
      <c r="H4008" s="31"/>
      <c r="I4008" s="31"/>
      <c r="J4008" s="31"/>
      <c r="K4008" s="31"/>
      <c r="L4008" s="31"/>
      <c r="M4008" s="31"/>
      <c r="N4008" s="31"/>
      <c r="O4008" s="31"/>
      <c r="P4008" s="31"/>
      <c r="Q4008" s="31"/>
      <c r="R4008" s="31"/>
      <c r="S4008" s="31"/>
      <c r="T4008" s="31"/>
      <c r="U4008" s="31"/>
      <c r="V4008" s="31"/>
    </row>
    <row r="4009" spans="6:22" x14ac:dyDescent="0.25">
      <c r="F4009" s="31"/>
      <c r="G4009" s="31"/>
      <c r="H4009" s="31"/>
      <c r="I4009" s="31"/>
      <c r="J4009" s="31"/>
      <c r="K4009" s="31"/>
      <c r="L4009" s="31"/>
      <c r="M4009" s="31"/>
      <c r="N4009" s="31"/>
      <c r="O4009" s="31"/>
      <c r="P4009" s="31"/>
      <c r="Q4009" s="31"/>
      <c r="R4009" s="31"/>
      <c r="S4009" s="31"/>
      <c r="T4009" s="31"/>
      <c r="U4009" s="31"/>
      <c r="V4009" s="31"/>
    </row>
    <row r="4010" spans="6:22" x14ac:dyDescent="0.25">
      <c r="F4010" s="31"/>
      <c r="G4010" s="31"/>
      <c r="H4010" s="31"/>
      <c r="I4010" s="31"/>
      <c r="J4010" s="31"/>
      <c r="K4010" s="31"/>
      <c r="L4010" s="31"/>
      <c r="M4010" s="31"/>
      <c r="N4010" s="31"/>
      <c r="O4010" s="31"/>
      <c r="P4010" s="31"/>
      <c r="Q4010" s="31"/>
      <c r="R4010" s="31"/>
      <c r="S4010" s="31"/>
      <c r="T4010" s="31"/>
      <c r="U4010" s="31"/>
      <c r="V4010" s="31"/>
    </row>
    <row r="4011" spans="6:22" x14ac:dyDescent="0.25">
      <c r="F4011" s="31"/>
      <c r="G4011" s="31"/>
      <c r="H4011" s="31"/>
      <c r="I4011" s="31"/>
      <c r="J4011" s="31"/>
      <c r="K4011" s="31"/>
      <c r="L4011" s="31"/>
      <c r="M4011" s="31"/>
      <c r="N4011" s="31"/>
      <c r="O4011" s="31"/>
      <c r="P4011" s="31"/>
      <c r="Q4011" s="31"/>
      <c r="R4011" s="31"/>
      <c r="S4011" s="31"/>
      <c r="T4011" s="31"/>
      <c r="U4011" s="31"/>
      <c r="V4011" s="31"/>
    </row>
    <row r="4012" spans="6:22" x14ac:dyDescent="0.25">
      <c r="F4012" s="31"/>
      <c r="G4012" s="31"/>
      <c r="H4012" s="31"/>
      <c r="I4012" s="31"/>
      <c r="J4012" s="31"/>
      <c r="K4012" s="31"/>
      <c r="L4012" s="31"/>
      <c r="M4012" s="31"/>
      <c r="N4012" s="31"/>
      <c r="O4012" s="31"/>
      <c r="P4012" s="31"/>
      <c r="Q4012" s="31"/>
      <c r="R4012" s="31"/>
      <c r="S4012" s="31"/>
      <c r="T4012" s="31"/>
      <c r="U4012" s="31"/>
      <c r="V4012" s="31"/>
    </row>
    <row r="4013" spans="6:22" x14ac:dyDescent="0.25">
      <c r="F4013" s="31"/>
      <c r="G4013" s="31"/>
      <c r="H4013" s="31"/>
      <c r="I4013" s="31"/>
      <c r="J4013" s="31"/>
      <c r="K4013" s="31"/>
      <c r="L4013" s="31"/>
      <c r="M4013" s="31"/>
      <c r="N4013" s="31"/>
      <c r="O4013" s="31"/>
      <c r="P4013" s="31"/>
      <c r="Q4013" s="31"/>
      <c r="R4013" s="31"/>
      <c r="S4013" s="31"/>
      <c r="T4013" s="31"/>
      <c r="U4013" s="31"/>
      <c r="V4013" s="31"/>
    </row>
    <row r="4014" spans="6:22" x14ac:dyDescent="0.25">
      <c r="F4014" s="31"/>
      <c r="G4014" s="31"/>
      <c r="H4014" s="31"/>
      <c r="I4014" s="31"/>
      <c r="J4014" s="31"/>
      <c r="K4014" s="31"/>
      <c r="L4014" s="31"/>
      <c r="M4014" s="31"/>
      <c r="N4014" s="31"/>
      <c r="O4014" s="31"/>
      <c r="P4014" s="31"/>
      <c r="Q4014" s="31"/>
      <c r="R4014" s="31"/>
      <c r="S4014" s="31"/>
      <c r="T4014" s="31"/>
      <c r="U4014" s="31"/>
      <c r="V4014" s="31"/>
    </row>
    <row r="4015" spans="6:22" x14ac:dyDescent="0.25">
      <c r="F4015" s="31"/>
      <c r="G4015" s="31"/>
      <c r="H4015" s="31"/>
      <c r="I4015" s="31"/>
      <c r="J4015" s="31"/>
      <c r="K4015" s="31"/>
      <c r="L4015" s="31"/>
      <c r="M4015" s="31"/>
      <c r="N4015" s="31"/>
      <c r="O4015" s="31"/>
      <c r="P4015" s="31"/>
      <c r="Q4015" s="31"/>
      <c r="R4015" s="31"/>
      <c r="S4015" s="31"/>
      <c r="T4015" s="31"/>
      <c r="U4015" s="31"/>
      <c r="V4015" s="31"/>
    </row>
    <row r="4016" spans="6:22" x14ac:dyDescent="0.25">
      <c r="F4016" s="31"/>
      <c r="G4016" s="31"/>
      <c r="H4016" s="31"/>
      <c r="I4016" s="31"/>
      <c r="J4016" s="31"/>
      <c r="K4016" s="31"/>
      <c r="L4016" s="31"/>
      <c r="M4016" s="31"/>
      <c r="N4016" s="31"/>
      <c r="O4016" s="31"/>
      <c r="P4016" s="31"/>
      <c r="Q4016" s="31"/>
      <c r="R4016" s="31"/>
      <c r="S4016" s="31"/>
      <c r="T4016" s="31"/>
      <c r="U4016" s="31"/>
      <c r="V4016" s="31"/>
    </row>
    <row r="4017" spans="6:22" x14ac:dyDescent="0.25">
      <c r="F4017" s="31"/>
      <c r="G4017" s="31"/>
      <c r="H4017" s="31"/>
      <c r="I4017" s="31"/>
      <c r="J4017" s="31"/>
      <c r="K4017" s="31"/>
      <c r="L4017" s="31"/>
      <c r="M4017" s="31"/>
      <c r="N4017" s="31"/>
      <c r="O4017" s="31"/>
      <c r="P4017" s="31"/>
      <c r="Q4017" s="31"/>
      <c r="R4017" s="31"/>
      <c r="S4017" s="31"/>
      <c r="T4017" s="31"/>
      <c r="U4017" s="31"/>
      <c r="V4017" s="31"/>
    </row>
    <row r="4018" spans="6:22" x14ac:dyDescent="0.25">
      <c r="F4018" s="31"/>
      <c r="G4018" s="31"/>
      <c r="H4018" s="31"/>
      <c r="I4018" s="31"/>
      <c r="J4018" s="31"/>
      <c r="K4018" s="31"/>
      <c r="L4018" s="31"/>
      <c r="M4018" s="31"/>
      <c r="N4018" s="31"/>
      <c r="O4018" s="31"/>
      <c r="P4018" s="31"/>
      <c r="Q4018" s="31"/>
      <c r="R4018" s="31"/>
      <c r="S4018" s="31"/>
      <c r="T4018" s="31"/>
      <c r="U4018" s="31"/>
      <c r="V4018" s="31"/>
    </row>
    <row r="4019" spans="6:22" x14ac:dyDescent="0.25">
      <c r="F4019" s="31"/>
      <c r="G4019" s="31"/>
      <c r="H4019" s="31"/>
      <c r="I4019" s="31"/>
      <c r="J4019" s="31"/>
      <c r="K4019" s="31"/>
      <c r="L4019" s="31"/>
      <c r="M4019" s="31"/>
      <c r="N4019" s="31"/>
      <c r="O4019" s="31"/>
      <c r="P4019" s="31"/>
      <c r="Q4019" s="31"/>
      <c r="R4019" s="31"/>
      <c r="S4019" s="31"/>
      <c r="T4019" s="31"/>
      <c r="U4019" s="31"/>
      <c r="V4019" s="31"/>
    </row>
    <row r="4020" spans="6:22" x14ac:dyDescent="0.25">
      <c r="F4020" s="31"/>
      <c r="G4020" s="31"/>
      <c r="H4020" s="31"/>
      <c r="I4020" s="31"/>
      <c r="J4020" s="31"/>
      <c r="K4020" s="31"/>
      <c r="L4020" s="31"/>
      <c r="M4020" s="31"/>
      <c r="N4020" s="31"/>
      <c r="O4020" s="31"/>
      <c r="P4020" s="31"/>
      <c r="Q4020" s="31"/>
      <c r="R4020" s="31"/>
      <c r="S4020" s="31"/>
      <c r="T4020" s="31"/>
      <c r="U4020" s="31"/>
      <c r="V4020" s="31"/>
    </row>
    <row r="4021" spans="6:22" x14ac:dyDescent="0.25">
      <c r="F4021" s="31"/>
      <c r="G4021" s="31"/>
      <c r="H4021" s="31"/>
      <c r="I4021" s="31"/>
      <c r="J4021" s="31"/>
      <c r="K4021" s="31"/>
      <c r="L4021" s="31"/>
      <c r="M4021" s="31"/>
      <c r="N4021" s="31"/>
      <c r="O4021" s="31"/>
      <c r="P4021" s="31"/>
      <c r="Q4021" s="31"/>
      <c r="R4021" s="31"/>
      <c r="S4021" s="31"/>
      <c r="T4021" s="31"/>
      <c r="U4021" s="31"/>
      <c r="V4021" s="31"/>
    </row>
    <row r="4022" spans="6:22" x14ac:dyDescent="0.25">
      <c r="F4022" s="31"/>
      <c r="G4022" s="31"/>
      <c r="H4022" s="31"/>
      <c r="I4022" s="31"/>
      <c r="J4022" s="31"/>
      <c r="K4022" s="31"/>
      <c r="L4022" s="31"/>
      <c r="M4022" s="31"/>
      <c r="N4022" s="31"/>
      <c r="O4022" s="31"/>
      <c r="P4022" s="31"/>
      <c r="Q4022" s="31"/>
      <c r="R4022" s="31"/>
      <c r="S4022" s="31"/>
      <c r="T4022" s="31"/>
      <c r="U4022" s="31"/>
      <c r="V4022" s="31"/>
    </row>
    <row r="4023" spans="6:22" x14ac:dyDescent="0.25">
      <c r="F4023" s="31"/>
      <c r="G4023" s="31"/>
      <c r="H4023" s="31"/>
      <c r="I4023" s="31"/>
      <c r="J4023" s="31"/>
      <c r="K4023" s="31"/>
      <c r="L4023" s="31"/>
      <c r="M4023" s="31"/>
      <c r="N4023" s="31"/>
      <c r="O4023" s="31"/>
      <c r="P4023" s="31"/>
      <c r="Q4023" s="31"/>
      <c r="R4023" s="31"/>
      <c r="S4023" s="31"/>
      <c r="T4023" s="31"/>
      <c r="U4023" s="31"/>
      <c r="V4023" s="31"/>
    </row>
    <row r="4024" spans="6:22" x14ac:dyDescent="0.25">
      <c r="F4024" s="31"/>
      <c r="G4024" s="31"/>
      <c r="H4024" s="31"/>
      <c r="I4024" s="31"/>
      <c r="J4024" s="31"/>
      <c r="K4024" s="31"/>
      <c r="L4024" s="31"/>
      <c r="M4024" s="31"/>
      <c r="N4024" s="31"/>
      <c r="O4024" s="31"/>
      <c r="P4024" s="31"/>
      <c r="Q4024" s="31"/>
      <c r="R4024" s="31"/>
      <c r="S4024" s="31"/>
      <c r="T4024" s="31"/>
      <c r="U4024" s="31"/>
      <c r="V4024" s="31"/>
    </row>
    <row r="4025" spans="6:22" x14ac:dyDescent="0.25">
      <c r="F4025" s="31"/>
      <c r="G4025" s="31"/>
      <c r="H4025" s="31"/>
      <c r="I4025" s="31"/>
      <c r="J4025" s="31"/>
      <c r="K4025" s="31"/>
      <c r="L4025" s="31"/>
      <c r="M4025" s="31"/>
      <c r="N4025" s="31"/>
      <c r="O4025" s="31"/>
      <c r="P4025" s="31"/>
      <c r="Q4025" s="31"/>
      <c r="R4025" s="31"/>
      <c r="S4025" s="31"/>
      <c r="T4025" s="31"/>
      <c r="U4025" s="31"/>
      <c r="V4025" s="31"/>
    </row>
    <row r="4026" spans="6:22" x14ac:dyDescent="0.25">
      <c r="F4026" s="31"/>
      <c r="G4026" s="31"/>
      <c r="H4026" s="31"/>
      <c r="I4026" s="31"/>
      <c r="J4026" s="31"/>
      <c r="K4026" s="31"/>
      <c r="L4026" s="31"/>
      <c r="M4026" s="31"/>
      <c r="N4026" s="31"/>
      <c r="O4026" s="31"/>
      <c r="P4026" s="31"/>
      <c r="Q4026" s="31"/>
      <c r="R4026" s="31"/>
      <c r="S4026" s="31"/>
      <c r="T4026" s="31"/>
      <c r="U4026" s="31"/>
      <c r="V4026" s="31"/>
    </row>
    <row r="4027" spans="6:22" x14ac:dyDescent="0.25">
      <c r="F4027" s="31"/>
      <c r="G4027" s="31"/>
      <c r="H4027" s="31"/>
      <c r="I4027" s="31"/>
      <c r="J4027" s="31"/>
      <c r="K4027" s="31"/>
      <c r="L4027" s="31"/>
      <c r="M4027" s="31"/>
      <c r="N4027" s="31"/>
      <c r="O4027" s="31"/>
      <c r="P4027" s="31"/>
      <c r="Q4027" s="31"/>
      <c r="R4027" s="31"/>
      <c r="S4027" s="31"/>
      <c r="T4027" s="31"/>
      <c r="U4027" s="31"/>
      <c r="V4027" s="31"/>
    </row>
    <row r="4028" spans="6:22" x14ac:dyDescent="0.25">
      <c r="F4028" s="31"/>
      <c r="G4028" s="31"/>
      <c r="H4028" s="31"/>
      <c r="I4028" s="31"/>
      <c r="J4028" s="31"/>
      <c r="K4028" s="31"/>
      <c r="L4028" s="31"/>
      <c r="M4028" s="31"/>
      <c r="N4028" s="31"/>
      <c r="O4028" s="31"/>
      <c r="P4028" s="31"/>
      <c r="Q4028" s="31"/>
      <c r="R4028" s="31"/>
      <c r="S4028" s="31"/>
      <c r="T4028" s="31"/>
      <c r="U4028" s="31"/>
      <c r="V4028" s="31"/>
    </row>
    <row r="4029" spans="6:22" x14ac:dyDescent="0.25">
      <c r="F4029" s="31"/>
      <c r="G4029" s="31"/>
      <c r="H4029" s="31"/>
      <c r="I4029" s="31"/>
      <c r="J4029" s="31"/>
      <c r="K4029" s="31"/>
      <c r="L4029" s="31"/>
      <c r="M4029" s="31"/>
      <c r="N4029" s="31"/>
      <c r="O4029" s="31"/>
      <c r="P4029" s="31"/>
      <c r="Q4029" s="31"/>
      <c r="R4029" s="31"/>
      <c r="S4029" s="31"/>
      <c r="T4029" s="31"/>
      <c r="U4029" s="31"/>
      <c r="V4029" s="31"/>
    </row>
    <row r="4030" spans="6:22" x14ac:dyDescent="0.25">
      <c r="F4030" s="31"/>
      <c r="G4030" s="31"/>
      <c r="H4030" s="31"/>
      <c r="I4030" s="31"/>
      <c r="J4030" s="31"/>
      <c r="K4030" s="31"/>
      <c r="L4030" s="31"/>
      <c r="M4030" s="31"/>
      <c r="N4030" s="31"/>
      <c r="O4030" s="31"/>
      <c r="P4030" s="31"/>
      <c r="Q4030" s="31"/>
      <c r="R4030" s="31"/>
      <c r="S4030" s="31"/>
      <c r="T4030" s="31"/>
      <c r="U4030" s="31"/>
      <c r="V4030" s="31"/>
    </row>
    <row r="4031" spans="6:22" x14ac:dyDescent="0.25">
      <c r="F4031" s="31"/>
      <c r="G4031" s="31"/>
      <c r="H4031" s="31"/>
      <c r="I4031" s="31"/>
      <c r="J4031" s="31"/>
      <c r="K4031" s="31"/>
      <c r="L4031" s="31"/>
      <c r="M4031" s="31"/>
      <c r="N4031" s="31"/>
      <c r="O4031" s="31"/>
      <c r="P4031" s="31"/>
      <c r="Q4031" s="31"/>
      <c r="R4031" s="31"/>
      <c r="S4031" s="31"/>
      <c r="T4031" s="31"/>
      <c r="U4031" s="31"/>
      <c r="V4031" s="31"/>
    </row>
    <row r="4032" spans="6:22" x14ac:dyDescent="0.25">
      <c r="F4032" s="31"/>
      <c r="G4032" s="31"/>
      <c r="H4032" s="31"/>
      <c r="I4032" s="31"/>
      <c r="J4032" s="31"/>
      <c r="K4032" s="31"/>
      <c r="L4032" s="31"/>
      <c r="M4032" s="31"/>
      <c r="N4032" s="31"/>
      <c r="O4032" s="31"/>
      <c r="P4032" s="31"/>
      <c r="Q4032" s="31"/>
      <c r="R4032" s="31"/>
      <c r="S4032" s="31"/>
      <c r="T4032" s="31"/>
      <c r="U4032" s="31"/>
      <c r="V4032" s="31"/>
    </row>
    <row r="4033" spans="6:22" x14ac:dyDescent="0.25">
      <c r="F4033" s="31"/>
      <c r="G4033" s="31"/>
      <c r="H4033" s="31"/>
      <c r="I4033" s="31"/>
      <c r="J4033" s="31"/>
      <c r="K4033" s="31"/>
      <c r="L4033" s="31"/>
      <c r="M4033" s="31"/>
      <c r="N4033" s="31"/>
      <c r="O4033" s="31"/>
      <c r="P4033" s="31"/>
      <c r="Q4033" s="31"/>
      <c r="R4033" s="31"/>
      <c r="S4033" s="31"/>
      <c r="T4033" s="31"/>
      <c r="U4033" s="31"/>
      <c r="V4033" s="31"/>
    </row>
    <row r="4034" spans="6:22" x14ac:dyDescent="0.25">
      <c r="F4034" s="31"/>
      <c r="G4034" s="31"/>
      <c r="H4034" s="31"/>
      <c r="I4034" s="31"/>
      <c r="J4034" s="31"/>
      <c r="K4034" s="31"/>
      <c r="L4034" s="31"/>
      <c r="M4034" s="31"/>
      <c r="N4034" s="31"/>
      <c r="O4034" s="31"/>
      <c r="P4034" s="31"/>
      <c r="Q4034" s="31"/>
      <c r="R4034" s="31"/>
      <c r="S4034" s="31"/>
      <c r="T4034" s="31"/>
      <c r="U4034" s="31"/>
      <c r="V4034" s="31"/>
    </row>
    <row r="4035" spans="6:22" x14ac:dyDescent="0.25">
      <c r="F4035" s="31"/>
      <c r="G4035" s="31"/>
      <c r="H4035" s="31"/>
      <c r="I4035" s="31"/>
      <c r="J4035" s="31"/>
      <c r="K4035" s="31"/>
      <c r="L4035" s="31"/>
      <c r="M4035" s="31"/>
      <c r="N4035" s="31"/>
      <c r="O4035" s="31"/>
      <c r="P4035" s="31"/>
      <c r="Q4035" s="31"/>
      <c r="R4035" s="31"/>
      <c r="S4035" s="31"/>
      <c r="T4035" s="31"/>
      <c r="U4035" s="31"/>
      <c r="V4035" s="31"/>
    </row>
    <row r="4036" spans="6:22" x14ac:dyDescent="0.25">
      <c r="F4036" s="31"/>
      <c r="G4036" s="31"/>
      <c r="H4036" s="31"/>
      <c r="I4036" s="31"/>
      <c r="J4036" s="31"/>
      <c r="K4036" s="31"/>
      <c r="L4036" s="31"/>
      <c r="M4036" s="31"/>
      <c r="N4036" s="31"/>
      <c r="O4036" s="31"/>
      <c r="P4036" s="31"/>
      <c r="Q4036" s="31"/>
      <c r="R4036" s="31"/>
      <c r="S4036" s="31"/>
      <c r="T4036" s="31"/>
      <c r="U4036" s="31"/>
      <c r="V4036" s="31"/>
    </row>
    <row r="4037" spans="6:22" x14ac:dyDescent="0.25">
      <c r="F4037" s="31"/>
      <c r="G4037" s="31"/>
      <c r="H4037" s="31"/>
      <c r="I4037" s="31"/>
      <c r="J4037" s="31"/>
      <c r="K4037" s="31"/>
      <c r="L4037" s="31"/>
      <c r="M4037" s="31"/>
      <c r="N4037" s="31"/>
      <c r="O4037" s="31"/>
      <c r="P4037" s="31"/>
      <c r="Q4037" s="31"/>
      <c r="R4037" s="31"/>
      <c r="S4037" s="31"/>
      <c r="T4037" s="31"/>
      <c r="U4037" s="31"/>
      <c r="V4037" s="31"/>
    </row>
    <row r="4038" spans="6:22" x14ac:dyDescent="0.25">
      <c r="F4038" s="31"/>
      <c r="G4038" s="31"/>
      <c r="H4038" s="31"/>
      <c r="I4038" s="31"/>
      <c r="J4038" s="31"/>
      <c r="K4038" s="31"/>
      <c r="L4038" s="31"/>
      <c r="M4038" s="31"/>
      <c r="N4038" s="31"/>
      <c r="O4038" s="31"/>
      <c r="P4038" s="31"/>
      <c r="Q4038" s="31"/>
      <c r="R4038" s="31"/>
      <c r="S4038" s="31"/>
      <c r="T4038" s="31"/>
      <c r="U4038" s="31"/>
      <c r="V4038" s="31"/>
    </row>
    <row r="4039" spans="6:22" x14ac:dyDescent="0.25">
      <c r="F4039" s="31"/>
      <c r="G4039" s="31"/>
      <c r="H4039" s="31"/>
      <c r="I4039" s="31"/>
      <c r="J4039" s="31"/>
      <c r="K4039" s="31"/>
      <c r="L4039" s="31"/>
      <c r="M4039" s="31"/>
      <c r="N4039" s="31"/>
      <c r="O4039" s="31"/>
      <c r="P4039" s="31"/>
      <c r="Q4039" s="31"/>
      <c r="R4039" s="31"/>
      <c r="S4039" s="31"/>
      <c r="T4039" s="31"/>
      <c r="U4039" s="31"/>
      <c r="V4039" s="31"/>
    </row>
    <row r="4040" spans="6:22" x14ac:dyDescent="0.25">
      <c r="F4040" s="31"/>
      <c r="G4040" s="31"/>
      <c r="H4040" s="31"/>
      <c r="I4040" s="31"/>
      <c r="J4040" s="31"/>
      <c r="K4040" s="31"/>
      <c r="L4040" s="31"/>
      <c r="M4040" s="31"/>
      <c r="N4040" s="31"/>
      <c r="O4040" s="31"/>
      <c r="P4040" s="31"/>
      <c r="Q4040" s="31"/>
      <c r="R4040" s="31"/>
      <c r="S4040" s="31"/>
      <c r="T4040" s="31"/>
      <c r="U4040" s="31"/>
      <c r="V4040" s="31"/>
    </row>
    <row r="4041" spans="6:22" x14ac:dyDescent="0.25">
      <c r="F4041" s="31"/>
      <c r="G4041" s="31"/>
      <c r="H4041" s="31"/>
      <c r="I4041" s="31"/>
      <c r="J4041" s="31"/>
      <c r="K4041" s="31"/>
      <c r="L4041" s="31"/>
      <c r="M4041" s="31"/>
      <c r="N4041" s="31"/>
      <c r="O4041" s="31"/>
      <c r="P4041" s="31"/>
      <c r="Q4041" s="31"/>
      <c r="R4041" s="31"/>
      <c r="S4041" s="31"/>
      <c r="T4041" s="31"/>
      <c r="U4041" s="31"/>
      <c r="V4041" s="31"/>
    </row>
    <row r="4042" spans="6:22" x14ac:dyDescent="0.25">
      <c r="F4042" s="31"/>
      <c r="G4042" s="31"/>
      <c r="H4042" s="31"/>
      <c r="I4042" s="31"/>
      <c r="J4042" s="31"/>
      <c r="K4042" s="31"/>
      <c r="L4042" s="31"/>
      <c r="M4042" s="31"/>
      <c r="N4042" s="31"/>
      <c r="O4042" s="31"/>
      <c r="P4042" s="31"/>
      <c r="Q4042" s="31"/>
      <c r="R4042" s="31"/>
      <c r="S4042" s="31"/>
      <c r="T4042" s="31"/>
      <c r="U4042" s="31"/>
      <c r="V4042" s="31"/>
    </row>
    <row r="4043" spans="6:22" x14ac:dyDescent="0.25">
      <c r="F4043" s="31"/>
      <c r="G4043" s="31"/>
      <c r="H4043" s="31"/>
      <c r="I4043" s="31"/>
      <c r="J4043" s="31"/>
      <c r="K4043" s="31"/>
      <c r="L4043" s="31"/>
      <c r="M4043" s="31"/>
      <c r="N4043" s="31"/>
      <c r="O4043" s="31"/>
      <c r="P4043" s="31"/>
      <c r="Q4043" s="31"/>
      <c r="R4043" s="31"/>
      <c r="S4043" s="31"/>
      <c r="T4043" s="31"/>
      <c r="U4043" s="31"/>
      <c r="V4043" s="31"/>
    </row>
    <row r="4044" spans="6:22" x14ac:dyDescent="0.25">
      <c r="F4044" s="31"/>
      <c r="G4044" s="31"/>
      <c r="H4044" s="31"/>
      <c r="I4044" s="31"/>
      <c r="J4044" s="31"/>
      <c r="K4044" s="31"/>
      <c r="L4044" s="31"/>
      <c r="M4044" s="31"/>
      <c r="N4044" s="31"/>
      <c r="O4044" s="31"/>
      <c r="P4044" s="31"/>
      <c r="Q4044" s="31"/>
      <c r="R4044" s="31"/>
      <c r="S4044" s="31"/>
      <c r="T4044" s="31"/>
      <c r="U4044" s="31"/>
      <c r="V4044" s="31"/>
    </row>
    <row r="4045" spans="6:22" x14ac:dyDescent="0.25">
      <c r="F4045" s="31"/>
      <c r="G4045" s="31"/>
      <c r="H4045" s="31"/>
      <c r="I4045" s="31"/>
      <c r="J4045" s="31"/>
      <c r="K4045" s="31"/>
      <c r="L4045" s="31"/>
      <c r="M4045" s="31"/>
      <c r="N4045" s="31"/>
      <c r="O4045" s="31"/>
      <c r="P4045" s="31"/>
      <c r="Q4045" s="31"/>
      <c r="R4045" s="31"/>
      <c r="S4045" s="31"/>
      <c r="T4045" s="31"/>
      <c r="U4045" s="31"/>
      <c r="V4045" s="31"/>
    </row>
    <row r="4046" spans="6:22" x14ac:dyDescent="0.25">
      <c r="F4046" s="31"/>
      <c r="G4046" s="31"/>
      <c r="H4046" s="31"/>
      <c r="I4046" s="31"/>
      <c r="J4046" s="31"/>
      <c r="K4046" s="31"/>
      <c r="L4046" s="31"/>
      <c r="M4046" s="31"/>
      <c r="N4046" s="31"/>
      <c r="O4046" s="31"/>
      <c r="P4046" s="31"/>
      <c r="Q4046" s="31"/>
      <c r="R4046" s="31"/>
      <c r="S4046" s="31"/>
      <c r="T4046" s="31"/>
      <c r="U4046" s="31"/>
      <c r="V4046" s="31"/>
    </row>
    <row r="4047" spans="6:22" x14ac:dyDescent="0.25">
      <c r="F4047" s="31"/>
      <c r="G4047" s="31"/>
      <c r="H4047" s="31"/>
      <c r="I4047" s="31"/>
      <c r="J4047" s="31"/>
      <c r="K4047" s="31"/>
      <c r="L4047" s="31"/>
      <c r="M4047" s="31"/>
      <c r="N4047" s="31"/>
      <c r="O4047" s="31"/>
      <c r="P4047" s="31"/>
      <c r="Q4047" s="31"/>
      <c r="R4047" s="31"/>
      <c r="S4047" s="31"/>
      <c r="T4047" s="31"/>
      <c r="U4047" s="31"/>
      <c r="V4047" s="31"/>
    </row>
    <row r="4048" spans="6:22" x14ac:dyDescent="0.25">
      <c r="F4048" s="31"/>
      <c r="G4048" s="31"/>
      <c r="H4048" s="31"/>
      <c r="I4048" s="31"/>
      <c r="J4048" s="31"/>
      <c r="K4048" s="31"/>
      <c r="L4048" s="31"/>
      <c r="M4048" s="31"/>
      <c r="N4048" s="31"/>
      <c r="O4048" s="31"/>
      <c r="P4048" s="31"/>
      <c r="Q4048" s="31"/>
      <c r="R4048" s="31"/>
      <c r="S4048" s="31"/>
      <c r="T4048" s="31"/>
      <c r="U4048" s="31"/>
      <c r="V4048" s="31"/>
    </row>
    <row r="4049" spans="6:22" x14ac:dyDescent="0.25">
      <c r="F4049" s="31"/>
      <c r="G4049" s="31"/>
      <c r="H4049" s="31"/>
      <c r="I4049" s="31"/>
      <c r="J4049" s="31"/>
      <c r="K4049" s="31"/>
      <c r="L4049" s="31"/>
      <c r="M4049" s="31"/>
      <c r="N4049" s="31"/>
      <c r="O4049" s="31"/>
      <c r="P4049" s="31"/>
      <c r="Q4049" s="31"/>
      <c r="R4049" s="31"/>
      <c r="S4049" s="31"/>
      <c r="T4049" s="31"/>
      <c r="U4049" s="31"/>
      <c r="V4049" s="31"/>
    </row>
    <row r="4050" spans="6:22" x14ac:dyDescent="0.25">
      <c r="F4050" s="31"/>
      <c r="G4050" s="31"/>
      <c r="H4050" s="31"/>
      <c r="I4050" s="31"/>
      <c r="J4050" s="31"/>
      <c r="K4050" s="31"/>
      <c r="L4050" s="31"/>
      <c r="M4050" s="31"/>
      <c r="N4050" s="31"/>
      <c r="O4050" s="31"/>
      <c r="P4050" s="31"/>
      <c r="Q4050" s="31"/>
      <c r="R4050" s="31"/>
      <c r="S4050" s="31"/>
      <c r="T4050" s="31"/>
      <c r="U4050" s="31"/>
      <c r="V4050" s="31"/>
    </row>
    <row r="4051" spans="6:22" x14ac:dyDescent="0.25">
      <c r="F4051" s="31"/>
      <c r="G4051" s="31"/>
      <c r="H4051" s="31"/>
      <c r="I4051" s="31"/>
      <c r="J4051" s="31"/>
      <c r="K4051" s="31"/>
      <c r="L4051" s="31"/>
      <c r="M4051" s="31"/>
      <c r="N4051" s="31"/>
      <c r="O4051" s="31"/>
      <c r="P4051" s="31"/>
      <c r="Q4051" s="31"/>
      <c r="R4051" s="31"/>
      <c r="S4051" s="31"/>
      <c r="T4051" s="31"/>
      <c r="U4051" s="31"/>
      <c r="V4051" s="31"/>
    </row>
    <row r="4052" spans="6:22" x14ac:dyDescent="0.25">
      <c r="F4052" s="31"/>
      <c r="G4052" s="31"/>
      <c r="H4052" s="31"/>
      <c r="I4052" s="31"/>
      <c r="J4052" s="31"/>
      <c r="K4052" s="31"/>
      <c r="L4052" s="31"/>
      <c r="M4052" s="31"/>
      <c r="N4052" s="31"/>
      <c r="O4052" s="31"/>
      <c r="P4052" s="31"/>
      <c r="Q4052" s="31"/>
      <c r="R4052" s="31"/>
      <c r="S4052" s="31"/>
      <c r="T4052" s="31"/>
      <c r="U4052" s="31"/>
      <c r="V4052" s="31"/>
    </row>
    <row r="4053" spans="6:22" x14ac:dyDescent="0.25">
      <c r="F4053" s="31"/>
      <c r="G4053" s="31"/>
      <c r="H4053" s="31"/>
      <c r="I4053" s="31"/>
      <c r="J4053" s="31"/>
      <c r="K4053" s="31"/>
      <c r="L4053" s="31"/>
      <c r="M4053" s="31"/>
      <c r="N4053" s="31"/>
      <c r="O4053" s="31"/>
      <c r="P4053" s="31"/>
      <c r="Q4053" s="31"/>
      <c r="R4053" s="31"/>
      <c r="S4053" s="31"/>
      <c r="T4053" s="31"/>
      <c r="U4053" s="31"/>
      <c r="V4053" s="31"/>
    </row>
    <row r="4054" spans="6:22" x14ac:dyDescent="0.25">
      <c r="F4054" s="31"/>
      <c r="G4054" s="31"/>
      <c r="H4054" s="31"/>
      <c r="I4054" s="31"/>
      <c r="J4054" s="31"/>
      <c r="K4054" s="31"/>
      <c r="L4054" s="31"/>
      <c r="M4054" s="31"/>
      <c r="N4054" s="31"/>
      <c r="O4054" s="31"/>
      <c r="P4054" s="31"/>
      <c r="Q4054" s="31"/>
      <c r="R4054" s="31"/>
      <c r="S4054" s="31"/>
      <c r="T4054" s="31"/>
      <c r="U4054" s="31"/>
      <c r="V4054" s="31"/>
    </row>
    <row r="4055" spans="6:22" x14ac:dyDescent="0.25">
      <c r="F4055" s="31"/>
      <c r="G4055" s="31"/>
      <c r="H4055" s="31"/>
      <c r="I4055" s="31"/>
      <c r="J4055" s="31"/>
      <c r="K4055" s="31"/>
      <c r="L4055" s="31"/>
      <c r="M4055" s="31"/>
      <c r="N4055" s="31"/>
      <c r="O4055" s="31"/>
      <c r="P4055" s="31"/>
      <c r="Q4055" s="31"/>
      <c r="R4055" s="31"/>
      <c r="S4055" s="31"/>
      <c r="T4055" s="31"/>
      <c r="U4055" s="31"/>
      <c r="V4055" s="31"/>
    </row>
    <row r="4056" spans="6:22" x14ac:dyDescent="0.25">
      <c r="F4056" s="31"/>
      <c r="G4056" s="31"/>
      <c r="H4056" s="31"/>
      <c r="I4056" s="31"/>
      <c r="J4056" s="31"/>
      <c r="K4056" s="31"/>
      <c r="L4056" s="31"/>
      <c r="M4056" s="31"/>
      <c r="N4056" s="31"/>
      <c r="O4056" s="31"/>
      <c r="P4056" s="31"/>
      <c r="Q4056" s="31"/>
      <c r="R4056" s="31"/>
      <c r="S4056" s="31"/>
      <c r="T4056" s="31"/>
      <c r="U4056" s="31"/>
      <c r="V4056" s="31"/>
    </row>
    <row r="4057" spans="6:22" x14ac:dyDescent="0.25">
      <c r="F4057" s="31"/>
      <c r="G4057" s="31"/>
      <c r="H4057" s="31"/>
      <c r="I4057" s="31"/>
      <c r="J4057" s="31"/>
      <c r="K4057" s="31"/>
      <c r="L4057" s="31"/>
      <c r="M4057" s="31"/>
      <c r="N4057" s="31"/>
      <c r="O4057" s="31"/>
      <c r="P4057" s="31"/>
      <c r="Q4057" s="31"/>
      <c r="R4057" s="31"/>
      <c r="S4057" s="31"/>
      <c r="T4057" s="31"/>
      <c r="U4057" s="31"/>
      <c r="V4057" s="31"/>
    </row>
    <row r="4058" spans="6:22" x14ac:dyDescent="0.25">
      <c r="F4058" s="31"/>
      <c r="G4058" s="31"/>
      <c r="H4058" s="31"/>
      <c r="I4058" s="31"/>
      <c r="J4058" s="31"/>
      <c r="K4058" s="31"/>
      <c r="L4058" s="31"/>
      <c r="M4058" s="31"/>
      <c r="N4058" s="31"/>
      <c r="O4058" s="31"/>
      <c r="P4058" s="31"/>
      <c r="Q4058" s="31"/>
      <c r="R4058" s="31"/>
      <c r="S4058" s="31"/>
      <c r="T4058" s="31"/>
      <c r="U4058" s="31"/>
      <c r="V4058" s="31"/>
    </row>
    <row r="4059" spans="6:22" x14ac:dyDescent="0.25">
      <c r="F4059" s="31"/>
      <c r="G4059" s="31"/>
      <c r="H4059" s="31"/>
      <c r="I4059" s="31"/>
      <c r="J4059" s="31"/>
      <c r="K4059" s="31"/>
      <c r="L4059" s="31"/>
      <c r="M4059" s="31"/>
      <c r="N4059" s="31"/>
      <c r="O4059" s="31"/>
      <c r="P4059" s="31"/>
      <c r="Q4059" s="31"/>
      <c r="R4059" s="31"/>
      <c r="S4059" s="31"/>
      <c r="T4059" s="31"/>
      <c r="U4059" s="31"/>
      <c r="V4059" s="31"/>
    </row>
    <row r="4060" spans="6:22" x14ac:dyDescent="0.25">
      <c r="F4060" s="31"/>
      <c r="G4060" s="31"/>
      <c r="H4060" s="31"/>
      <c r="I4060" s="31"/>
      <c r="J4060" s="31"/>
      <c r="K4060" s="31"/>
      <c r="L4060" s="31"/>
      <c r="M4060" s="31"/>
      <c r="N4060" s="31"/>
      <c r="O4060" s="31"/>
      <c r="P4060" s="31"/>
      <c r="Q4060" s="31"/>
      <c r="R4060" s="31"/>
      <c r="S4060" s="31"/>
      <c r="T4060" s="31"/>
      <c r="U4060" s="31"/>
      <c r="V4060" s="31"/>
    </row>
    <row r="4061" spans="6:22" x14ac:dyDescent="0.25">
      <c r="F4061" s="31"/>
      <c r="G4061" s="31"/>
      <c r="H4061" s="31"/>
      <c r="I4061" s="31"/>
      <c r="J4061" s="31"/>
      <c r="K4061" s="31"/>
      <c r="L4061" s="31"/>
      <c r="M4061" s="31"/>
      <c r="N4061" s="31"/>
      <c r="O4061" s="31"/>
      <c r="P4061" s="31"/>
      <c r="Q4061" s="31"/>
      <c r="R4061" s="31"/>
      <c r="S4061" s="31"/>
      <c r="T4061" s="31"/>
      <c r="U4061" s="31"/>
      <c r="V4061" s="31"/>
    </row>
    <row r="4062" spans="6:22" x14ac:dyDescent="0.25">
      <c r="F4062" s="31"/>
      <c r="G4062" s="31"/>
      <c r="H4062" s="31"/>
      <c r="I4062" s="31"/>
      <c r="J4062" s="31"/>
      <c r="K4062" s="31"/>
      <c r="L4062" s="31"/>
      <c r="M4062" s="31"/>
      <c r="N4062" s="31"/>
      <c r="O4062" s="31"/>
      <c r="P4062" s="31"/>
      <c r="Q4062" s="31"/>
      <c r="R4062" s="31"/>
      <c r="S4062" s="31"/>
      <c r="T4062" s="31"/>
      <c r="U4062" s="31"/>
      <c r="V4062" s="31"/>
    </row>
    <row r="4063" spans="6:22" x14ac:dyDescent="0.25">
      <c r="F4063" s="31"/>
      <c r="G4063" s="31"/>
      <c r="H4063" s="31"/>
      <c r="I4063" s="31"/>
      <c r="J4063" s="31"/>
      <c r="K4063" s="31"/>
      <c r="L4063" s="31"/>
      <c r="M4063" s="31"/>
      <c r="N4063" s="31"/>
      <c r="O4063" s="31"/>
      <c r="P4063" s="31"/>
      <c r="Q4063" s="31"/>
      <c r="R4063" s="31"/>
      <c r="S4063" s="31"/>
      <c r="T4063" s="31"/>
      <c r="U4063" s="31"/>
      <c r="V4063" s="31"/>
    </row>
    <row r="4064" spans="6:22" x14ac:dyDescent="0.25">
      <c r="F4064" s="31"/>
      <c r="G4064" s="31"/>
      <c r="H4064" s="31"/>
      <c r="I4064" s="31"/>
      <c r="J4064" s="31"/>
      <c r="K4064" s="31"/>
      <c r="L4064" s="31"/>
      <c r="M4064" s="31"/>
      <c r="N4064" s="31"/>
      <c r="O4064" s="31"/>
      <c r="P4064" s="31"/>
      <c r="Q4064" s="31"/>
      <c r="R4064" s="31"/>
      <c r="S4064" s="31"/>
      <c r="T4064" s="31"/>
      <c r="U4064" s="31"/>
      <c r="V4064" s="31"/>
    </row>
    <row r="4065" spans="6:22" x14ac:dyDescent="0.25">
      <c r="F4065" s="31"/>
      <c r="G4065" s="31"/>
      <c r="H4065" s="31"/>
      <c r="I4065" s="31"/>
      <c r="J4065" s="31"/>
      <c r="K4065" s="31"/>
      <c r="L4065" s="31"/>
      <c r="M4065" s="31"/>
      <c r="N4065" s="31"/>
      <c r="O4065" s="31"/>
      <c r="P4065" s="31"/>
      <c r="Q4065" s="31"/>
      <c r="R4065" s="31"/>
      <c r="S4065" s="31"/>
      <c r="T4065" s="31"/>
      <c r="U4065" s="31"/>
      <c r="V4065" s="31"/>
    </row>
    <row r="4066" spans="6:22" x14ac:dyDescent="0.25">
      <c r="F4066" s="31"/>
      <c r="G4066" s="31"/>
      <c r="H4066" s="31"/>
      <c r="I4066" s="31"/>
      <c r="J4066" s="31"/>
      <c r="K4066" s="31"/>
      <c r="L4066" s="31"/>
      <c r="M4066" s="31"/>
      <c r="N4066" s="31"/>
      <c r="O4066" s="31"/>
      <c r="P4066" s="31"/>
      <c r="Q4066" s="31"/>
      <c r="R4066" s="31"/>
      <c r="S4066" s="31"/>
      <c r="T4066" s="31"/>
      <c r="U4066" s="31"/>
      <c r="V4066" s="31"/>
    </row>
    <row r="4067" spans="6:22" x14ac:dyDescent="0.25">
      <c r="F4067" s="31"/>
      <c r="G4067" s="31"/>
      <c r="H4067" s="31"/>
      <c r="I4067" s="31"/>
      <c r="J4067" s="31"/>
      <c r="K4067" s="31"/>
      <c r="L4067" s="31"/>
      <c r="M4067" s="31"/>
      <c r="N4067" s="31"/>
      <c r="O4067" s="31"/>
      <c r="P4067" s="31"/>
      <c r="Q4067" s="31"/>
      <c r="R4067" s="31"/>
      <c r="S4067" s="31"/>
      <c r="T4067" s="31"/>
      <c r="U4067" s="31"/>
      <c r="V4067" s="31"/>
    </row>
    <row r="4068" spans="6:22" x14ac:dyDescent="0.25">
      <c r="F4068" s="31"/>
      <c r="G4068" s="31"/>
      <c r="H4068" s="31"/>
      <c r="I4068" s="31"/>
      <c r="J4068" s="31"/>
      <c r="K4068" s="31"/>
      <c r="L4068" s="31"/>
      <c r="M4068" s="31"/>
      <c r="N4068" s="31"/>
      <c r="O4068" s="31"/>
      <c r="P4068" s="31"/>
      <c r="Q4068" s="31"/>
      <c r="R4068" s="31"/>
      <c r="S4068" s="31"/>
      <c r="T4068" s="31"/>
      <c r="U4068" s="31"/>
      <c r="V4068" s="31"/>
    </row>
    <row r="4069" spans="6:22" x14ac:dyDescent="0.25">
      <c r="F4069" s="31"/>
      <c r="G4069" s="31"/>
      <c r="H4069" s="31"/>
      <c r="I4069" s="31"/>
      <c r="J4069" s="31"/>
      <c r="K4069" s="31"/>
      <c r="L4069" s="31"/>
      <c r="M4069" s="31"/>
      <c r="N4069" s="31"/>
      <c r="O4069" s="31"/>
      <c r="P4069" s="31"/>
      <c r="Q4069" s="31"/>
      <c r="R4069" s="31"/>
      <c r="S4069" s="31"/>
      <c r="T4069" s="31"/>
      <c r="U4069" s="31"/>
      <c r="V4069" s="31"/>
    </row>
    <row r="4070" spans="6:22" x14ac:dyDescent="0.25">
      <c r="F4070" s="31"/>
      <c r="G4070" s="31"/>
      <c r="H4070" s="31"/>
      <c r="I4070" s="31"/>
      <c r="J4070" s="31"/>
      <c r="K4070" s="31"/>
      <c r="L4070" s="31"/>
      <c r="M4070" s="31"/>
      <c r="N4070" s="31"/>
      <c r="O4070" s="31"/>
      <c r="P4070" s="31"/>
      <c r="Q4070" s="31"/>
      <c r="R4070" s="31"/>
      <c r="S4070" s="31"/>
      <c r="T4070" s="31"/>
      <c r="U4070" s="31"/>
      <c r="V4070" s="31"/>
    </row>
    <row r="4071" spans="6:22" x14ac:dyDescent="0.25">
      <c r="F4071" s="31"/>
      <c r="G4071" s="31"/>
      <c r="H4071" s="31"/>
      <c r="I4071" s="31"/>
      <c r="J4071" s="31"/>
      <c r="K4071" s="31"/>
      <c r="L4071" s="31"/>
      <c r="M4071" s="31"/>
      <c r="N4071" s="31"/>
      <c r="O4071" s="31"/>
      <c r="P4071" s="31"/>
      <c r="Q4071" s="31"/>
      <c r="R4071" s="31"/>
      <c r="S4071" s="31"/>
      <c r="T4071" s="31"/>
      <c r="U4071" s="31"/>
      <c r="V4071" s="31"/>
    </row>
    <row r="4072" spans="6:22" x14ac:dyDescent="0.25">
      <c r="F4072" s="31"/>
      <c r="G4072" s="31"/>
      <c r="H4072" s="31"/>
      <c r="I4072" s="31"/>
      <c r="J4072" s="31"/>
      <c r="K4072" s="31"/>
      <c r="L4072" s="31"/>
      <c r="M4072" s="31"/>
      <c r="N4072" s="31"/>
      <c r="O4072" s="31"/>
      <c r="P4072" s="31"/>
      <c r="Q4072" s="31"/>
      <c r="R4072" s="31"/>
      <c r="S4072" s="31"/>
      <c r="T4072" s="31"/>
      <c r="U4072" s="31"/>
      <c r="V4072" s="31"/>
    </row>
    <row r="4073" spans="6:22" x14ac:dyDescent="0.25">
      <c r="F4073" s="31"/>
      <c r="G4073" s="31"/>
      <c r="H4073" s="31"/>
      <c r="I4073" s="31"/>
      <c r="J4073" s="31"/>
      <c r="K4073" s="31"/>
      <c r="L4073" s="31"/>
      <c r="M4073" s="31"/>
      <c r="N4073" s="31"/>
      <c r="O4073" s="31"/>
      <c r="P4073" s="31"/>
      <c r="Q4073" s="31"/>
      <c r="R4073" s="31"/>
      <c r="S4073" s="31"/>
      <c r="T4073" s="31"/>
      <c r="U4073" s="31"/>
      <c r="V4073" s="31"/>
    </row>
    <row r="4074" spans="6:22" x14ac:dyDescent="0.25">
      <c r="F4074" s="31"/>
      <c r="G4074" s="31"/>
      <c r="H4074" s="31"/>
      <c r="I4074" s="31"/>
      <c r="J4074" s="31"/>
      <c r="K4074" s="31"/>
      <c r="L4074" s="31"/>
      <c r="M4074" s="31"/>
      <c r="N4074" s="31"/>
      <c r="O4074" s="31"/>
      <c r="P4074" s="31"/>
      <c r="Q4074" s="31"/>
      <c r="R4074" s="31"/>
      <c r="S4074" s="31"/>
      <c r="T4074" s="31"/>
      <c r="U4074" s="31"/>
      <c r="V4074" s="31"/>
    </row>
    <row r="4075" spans="6:22" x14ac:dyDescent="0.25">
      <c r="F4075" s="31"/>
      <c r="G4075" s="31"/>
      <c r="H4075" s="31"/>
      <c r="I4075" s="31"/>
      <c r="J4075" s="31"/>
      <c r="K4075" s="31"/>
      <c r="L4075" s="31"/>
      <c r="M4075" s="31"/>
      <c r="N4075" s="31"/>
      <c r="O4075" s="31"/>
      <c r="P4075" s="31"/>
      <c r="Q4075" s="31"/>
      <c r="R4075" s="31"/>
      <c r="S4075" s="31"/>
      <c r="T4075" s="31"/>
      <c r="U4075" s="31"/>
      <c r="V4075" s="31"/>
    </row>
    <row r="4076" spans="6:22" x14ac:dyDescent="0.25">
      <c r="F4076" s="31"/>
      <c r="G4076" s="31"/>
      <c r="H4076" s="31"/>
      <c r="I4076" s="31"/>
      <c r="J4076" s="31"/>
      <c r="K4076" s="31"/>
      <c r="L4076" s="31"/>
      <c r="M4076" s="31"/>
      <c r="N4076" s="31"/>
      <c r="O4076" s="31"/>
      <c r="P4076" s="31"/>
      <c r="Q4076" s="31"/>
      <c r="R4076" s="31"/>
      <c r="S4076" s="31"/>
      <c r="T4076" s="31"/>
      <c r="U4076" s="31"/>
      <c r="V4076" s="31"/>
    </row>
    <row r="4077" spans="6:22" x14ac:dyDescent="0.25">
      <c r="F4077" s="31"/>
      <c r="G4077" s="31"/>
      <c r="H4077" s="31"/>
      <c r="I4077" s="31"/>
      <c r="J4077" s="31"/>
      <c r="K4077" s="31"/>
      <c r="L4077" s="31"/>
      <c r="M4077" s="31"/>
      <c r="N4077" s="31"/>
      <c r="O4077" s="31"/>
      <c r="P4077" s="31"/>
      <c r="Q4077" s="31"/>
      <c r="R4077" s="31"/>
      <c r="S4077" s="31"/>
      <c r="T4077" s="31"/>
      <c r="U4077" s="31"/>
      <c r="V4077" s="31"/>
    </row>
    <row r="4078" spans="6:22" x14ac:dyDescent="0.25">
      <c r="F4078" s="31"/>
      <c r="G4078" s="31"/>
      <c r="H4078" s="31"/>
      <c r="I4078" s="31"/>
      <c r="J4078" s="31"/>
      <c r="K4078" s="31"/>
      <c r="L4078" s="31"/>
      <c r="M4078" s="31"/>
      <c r="N4078" s="31"/>
      <c r="O4078" s="31"/>
      <c r="P4078" s="31"/>
      <c r="Q4078" s="31"/>
      <c r="R4078" s="31"/>
      <c r="S4078" s="31"/>
      <c r="T4078" s="31"/>
      <c r="U4078" s="31"/>
      <c r="V4078" s="31"/>
    </row>
    <row r="4079" spans="6:22" x14ac:dyDescent="0.25">
      <c r="F4079" s="31"/>
      <c r="G4079" s="31"/>
      <c r="H4079" s="31"/>
      <c r="I4079" s="31"/>
      <c r="J4079" s="31"/>
      <c r="K4079" s="31"/>
      <c r="L4079" s="31"/>
      <c r="M4079" s="31"/>
      <c r="N4079" s="31"/>
      <c r="O4079" s="31"/>
      <c r="P4079" s="31"/>
      <c r="Q4079" s="31"/>
      <c r="R4079" s="31"/>
      <c r="S4079" s="31"/>
      <c r="T4079" s="31"/>
      <c r="U4079" s="31"/>
      <c r="V4079" s="31"/>
    </row>
    <row r="4080" spans="6:22" x14ac:dyDescent="0.25">
      <c r="F4080" s="31"/>
      <c r="G4080" s="31"/>
      <c r="H4080" s="31"/>
      <c r="I4080" s="31"/>
      <c r="J4080" s="31"/>
      <c r="K4080" s="31"/>
      <c r="L4080" s="31"/>
      <c r="M4080" s="31"/>
      <c r="N4080" s="31"/>
      <c r="O4080" s="31"/>
      <c r="P4080" s="31"/>
      <c r="Q4080" s="31"/>
      <c r="R4080" s="31"/>
      <c r="S4080" s="31"/>
      <c r="T4080" s="31"/>
      <c r="U4080" s="31"/>
      <c r="V4080" s="31"/>
    </row>
    <row r="4081" spans="6:22" x14ac:dyDescent="0.25">
      <c r="F4081" s="31"/>
      <c r="G4081" s="31"/>
      <c r="H4081" s="31"/>
      <c r="I4081" s="31"/>
      <c r="J4081" s="31"/>
      <c r="K4081" s="31"/>
      <c r="L4081" s="31"/>
      <c r="M4081" s="31"/>
      <c r="N4081" s="31"/>
      <c r="O4081" s="31"/>
      <c r="P4081" s="31"/>
      <c r="Q4081" s="31"/>
      <c r="R4081" s="31"/>
      <c r="S4081" s="31"/>
      <c r="T4081" s="31"/>
      <c r="U4081" s="31"/>
      <c r="V4081" s="31"/>
    </row>
    <row r="4082" spans="6:22" x14ac:dyDescent="0.25">
      <c r="F4082" s="31"/>
      <c r="G4082" s="31"/>
      <c r="H4082" s="31"/>
      <c r="I4082" s="31"/>
      <c r="J4082" s="31"/>
      <c r="K4082" s="31"/>
      <c r="L4082" s="31"/>
      <c r="M4082" s="31"/>
      <c r="N4082" s="31"/>
      <c r="O4082" s="31"/>
      <c r="P4082" s="31"/>
      <c r="Q4082" s="31"/>
      <c r="R4082" s="31"/>
      <c r="S4082" s="31"/>
      <c r="T4082" s="31"/>
      <c r="U4082" s="31"/>
      <c r="V4082" s="31"/>
    </row>
    <row r="4083" spans="6:22" x14ac:dyDescent="0.25">
      <c r="F4083" s="31"/>
      <c r="G4083" s="31"/>
      <c r="H4083" s="31"/>
      <c r="I4083" s="31"/>
      <c r="J4083" s="31"/>
      <c r="K4083" s="31"/>
      <c r="L4083" s="31"/>
      <c r="M4083" s="31"/>
      <c r="N4083" s="31"/>
      <c r="O4083" s="31"/>
      <c r="P4083" s="31"/>
      <c r="Q4083" s="31"/>
      <c r="R4083" s="31"/>
      <c r="S4083" s="31"/>
      <c r="T4083" s="31"/>
      <c r="U4083" s="31"/>
      <c r="V4083" s="31"/>
    </row>
    <row r="4084" spans="6:22" x14ac:dyDescent="0.25">
      <c r="F4084" s="31"/>
      <c r="G4084" s="31"/>
      <c r="H4084" s="31"/>
      <c r="I4084" s="31"/>
      <c r="J4084" s="31"/>
      <c r="K4084" s="31"/>
      <c r="L4084" s="31"/>
      <c r="M4084" s="31"/>
      <c r="N4084" s="31"/>
      <c r="O4084" s="31"/>
      <c r="P4084" s="31"/>
      <c r="Q4084" s="31"/>
      <c r="R4084" s="31"/>
      <c r="S4084" s="31"/>
      <c r="T4084" s="31"/>
      <c r="U4084" s="31"/>
      <c r="V4084" s="31"/>
    </row>
    <row r="4085" spans="6:22" x14ac:dyDescent="0.25">
      <c r="F4085" s="31"/>
      <c r="G4085" s="31"/>
      <c r="H4085" s="31"/>
      <c r="I4085" s="31"/>
      <c r="J4085" s="31"/>
      <c r="K4085" s="31"/>
      <c r="L4085" s="31"/>
      <c r="M4085" s="31"/>
      <c r="N4085" s="31"/>
      <c r="O4085" s="31"/>
      <c r="P4085" s="31"/>
      <c r="Q4085" s="31"/>
      <c r="R4085" s="31"/>
      <c r="S4085" s="31"/>
      <c r="T4085" s="31"/>
      <c r="U4085" s="31"/>
      <c r="V4085" s="31"/>
    </row>
    <row r="4086" spans="6:22" x14ac:dyDescent="0.25">
      <c r="F4086" s="31"/>
      <c r="G4086" s="31"/>
      <c r="H4086" s="31"/>
      <c r="I4086" s="31"/>
      <c r="J4086" s="31"/>
      <c r="K4086" s="31"/>
      <c r="L4086" s="31"/>
      <c r="M4086" s="31"/>
      <c r="N4086" s="31"/>
      <c r="O4086" s="31"/>
      <c r="P4086" s="31"/>
      <c r="Q4086" s="31"/>
      <c r="R4086" s="31"/>
      <c r="S4086" s="31"/>
      <c r="T4086" s="31"/>
      <c r="U4086" s="31"/>
      <c r="V4086" s="31"/>
    </row>
    <row r="4087" spans="6:22" x14ac:dyDescent="0.25">
      <c r="F4087" s="31"/>
      <c r="G4087" s="31"/>
      <c r="H4087" s="31"/>
      <c r="I4087" s="31"/>
      <c r="J4087" s="31"/>
      <c r="K4087" s="31"/>
      <c r="L4087" s="31"/>
      <c r="M4087" s="31"/>
      <c r="N4087" s="31"/>
      <c r="O4087" s="31"/>
      <c r="P4087" s="31"/>
      <c r="Q4087" s="31"/>
      <c r="R4087" s="31"/>
      <c r="S4087" s="31"/>
      <c r="T4087" s="31"/>
      <c r="U4087" s="31"/>
      <c r="V4087" s="31"/>
    </row>
    <row r="4088" spans="6:22" x14ac:dyDescent="0.25">
      <c r="F4088" s="31"/>
      <c r="G4088" s="31"/>
      <c r="H4088" s="31"/>
      <c r="I4088" s="31"/>
      <c r="J4088" s="31"/>
      <c r="K4088" s="31"/>
      <c r="L4088" s="31"/>
      <c r="M4088" s="31"/>
      <c r="N4088" s="31"/>
      <c r="O4088" s="31"/>
      <c r="P4088" s="31"/>
      <c r="Q4088" s="31"/>
      <c r="R4088" s="31"/>
      <c r="S4088" s="31"/>
      <c r="T4088" s="31"/>
      <c r="U4088" s="31"/>
      <c r="V4088" s="31"/>
    </row>
    <row r="4089" spans="6:22" x14ac:dyDescent="0.25">
      <c r="F4089" s="31"/>
      <c r="G4089" s="31"/>
      <c r="H4089" s="31"/>
      <c r="I4089" s="31"/>
      <c r="J4089" s="31"/>
      <c r="K4089" s="31"/>
      <c r="L4089" s="31"/>
      <c r="M4089" s="31"/>
      <c r="N4089" s="31"/>
      <c r="O4089" s="31"/>
      <c r="P4089" s="31"/>
      <c r="Q4089" s="31"/>
      <c r="R4089" s="31"/>
      <c r="S4089" s="31"/>
      <c r="T4089" s="31"/>
      <c r="U4089" s="31"/>
      <c r="V4089" s="31"/>
    </row>
    <row r="4090" spans="6:22" x14ac:dyDescent="0.25">
      <c r="F4090" s="31"/>
      <c r="G4090" s="31"/>
      <c r="H4090" s="31"/>
      <c r="I4090" s="31"/>
      <c r="J4090" s="31"/>
      <c r="K4090" s="31"/>
      <c r="L4090" s="31"/>
      <c r="M4090" s="31"/>
      <c r="N4090" s="31"/>
      <c r="O4090" s="31"/>
      <c r="P4090" s="31"/>
      <c r="Q4090" s="31"/>
      <c r="R4090" s="31"/>
      <c r="S4090" s="31"/>
      <c r="T4090" s="31"/>
      <c r="U4090" s="31"/>
      <c r="V4090" s="31"/>
    </row>
    <row r="4091" spans="6:22" x14ac:dyDescent="0.25">
      <c r="F4091" s="31"/>
      <c r="G4091" s="31"/>
      <c r="H4091" s="31"/>
      <c r="I4091" s="31"/>
      <c r="J4091" s="31"/>
      <c r="K4091" s="31"/>
      <c r="L4091" s="31"/>
      <c r="M4091" s="31"/>
      <c r="N4091" s="31"/>
      <c r="O4091" s="31"/>
      <c r="P4091" s="31"/>
      <c r="Q4091" s="31"/>
      <c r="R4091" s="31"/>
      <c r="S4091" s="31"/>
      <c r="T4091" s="31"/>
      <c r="U4091" s="31"/>
      <c r="V4091" s="31"/>
    </row>
    <row r="4092" spans="6:22" x14ac:dyDescent="0.25">
      <c r="F4092" s="31"/>
      <c r="G4092" s="31"/>
      <c r="H4092" s="31"/>
      <c r="I4092" s="31"/>
      <c r="J4092" s="31"/>
      <c r="K4092" s="31"/>
      <c r="L4092" s="31"/>
      <c r="M4092" s="31"/>
      <c r="N4092" s="31"/>
      <c r="O4092" s="31"/>
      <c r="P4092" s="31"/>
      <c r="Q4092" s="31"/>
      <c r="R4092" s="31"/>
      <c r="S4092" s="31"/>
      <c r="T4092" s="31"/>
      <c r="U4092" s="31"/>
      <c r="V4092" s="31"/>
    </row>
    <row r="4093" spans="6:22" x14ac:dyDescent="0.25">
      <c r="F4093" s="31"/>
      <c r="G4093" s="31"/>
      <c r="H4093" s="31"/>
      <c r="I4093" s="31"/>
      <c r="J4093" s="31"/>
      <c r="K4093" s="31"/>
      <c r="L4093" s="31"/>
      <c r="M4093" s="31"/>
      <c r="N4093" s="31"/>
      <c r="O4093" s="31"/>
      <c r="P4093" s="31"/>
      <c r="Q4093" s="31"/>
      <c r="R4093" s="31"/>
      <c r="S4093" s="31"/>
      <c r="T4093" s="31"/>
      <c r="U4093" s="31"/>
      <c r="V4093" s="31"/>
    </row>
    <row r="4094" spans="6:22" x14ac:dyDescent="0.25">
      <c r="F4094" s="31"/>
      <c r="G4094" s="31"/>
      <c r="H4094" s="31"/>
      <c r="I4094" s="31"/>
      <c r="J4094" s="31"/>
      <c r="K4094" s="31"/>
      <c r="L4094" s="31"/>
      <c r="M4094" s="31"/>
      <c r="N4094" s="31"/>
      <c r="O4094" s="31"/>
      <c r="P4094" s="31"/>
      <c r="Q4094" s="31"/>
      <c r="R4094" s="31"/>
      <c r="S4094" s="31"/>
      <c r="T4094" s="31"/>
      <c r="U4094" s="31"/>
      <c r="V4094" s="31"/>
    </row>
    <row r="4095" spans="6:22" x14ac:dyDescent="0.25">
      <c r="F4095" s="31"/>
      <c r="G4095" s="31"/>
      <c r="H4095" s="31"/>
      <c r="I4095" s="31"/>
      <c r="J4095" s="31"/>
      <c r="K4095" s="31"/>
      <c r="L4095" s="31"/>
      <c r="M4095" s="31"/>
      <c r="N4095" s="31"/>
      <c r="O4095" s="31"/>
      <c r="P4095" s="31"/>
      <c r="Q4095" s="31"/>
      <c r="R4095" s="31"/>
      <c r="S4095" s="31"/>
      <c r="T4095" s="31"/>
      <c r="U4095" s="31"/>
      <c r="V4095" s="31"/>
    </row>
    <row r="4096" spans="6:22" x14ac:dyDescent="0.25">
      <c r="F4096" s="31"/>
      <c r="G4096" s="31"/>
      <c r="H4096" s="31"/>
      <c r="I4096" s="31"/>
      <c r="J4096" s="31"/>
      <c r="K4096" s="31"/>
      <c r="L4096" s="31"/>
      <c r="M4096" s="31"/>
      <c r="N4096" s="31"/>
      <c r="O4096" s="31"/>
      <c r="P4096" s="31"/>
      <c r="Q4096" s="31"/>
      <c r="R4096" s="31"/>
      <c r="S4096" s="31"/>
      <c r="T4096" s="31"/>
      <c r="U4096" s="31"/>
      <c r="V4096" s="31"/>
    </row>
    <row r="4097" spans="6:22" x14ac:dyDescent="0.25">
      <c r="F4097" s="31"/>
      <c r="G4097" s="31"/>
      <c r="H4097" s="31"/>
      <c r="I4097" s="31"/>
      <c r="J4097" s="31"/>
      <c r="K4097" s="31"/>
      <c r="L4097" s="31"/>
      <c r="M4097" s="31"/>
      <c r="N4097" s="31"/>
      <c r="O4097" s="31"/>
      <c r="P4097" s="31"/>
      <c r="Q4097" s="31"/>
      <c r="R4097" s="31"/>
      <c r="S4097" s="31"/>
      <c r="T4097" s="31"/>
      <c r="U4097" s="31"/>
      <c r="V4097" s="31"/>
    </row>
    <row r="4098" spans="6:22" x14ac:dyDescent="0.25">
      <c r="F4098" s="31"/>
      <c r="G4098" s="31"/>
      <c r="H4098" s="31"/>
      <c r="I4098" s="31"/>
      <c r="J4098" s="31"/>
      <c r="K4098" s="31"/>
      <c r="L4098" s="31"/>
      <c r="M4098" s="31"/>
      <c r="N4098" s="31"/>
      <c r="O4098" s="31"/>
      <c r="P4098" s="31"/>
      <c r="Q4098" s="31"/>
      <c r="R4098" s="31"/>
      <c r="S4098" s="31"/>
      <c r="T4098" s="31"/>
      <c r="U4098" s="31"/>
      <c r="V4098" s="31"/>
    </row>
    <row r="4099" spans="6:22" x14ac:dyDescent="0.25">
      <c r="F4099" s="31"/>
      <c r="G4099" s="31"/>
      <c r="H4099" s="31"/>
      <c r="I4099" s="31"/>
      <c r="J4099" s="31"/>
      <c r="K4099" s="31"/>
      <c r="L4099" s="31"/>
      <c r="M4099" s="31"/>
      <c r="N4099" s="31"/>
      <c r="O4099" s="31"/>
      <c r="P4099" s="31"/>
      <c r="Q4099" s="31"/>
      <c r="R4099" s="31"/>
      <c r="S4099" s="31"/>
      <c r="T4099" s="31"/>
      <c r="U4099" s="31"/>
      <c r="V4099" s="31"/>
    </row>
    <row r="4100" spans="6:22" x14ac:dyDescent="0.25">
      <c r="F4100" s="31"/>
      <c r="G4100" s="31"/>
      <c r="H4100" s="31"/>
      <c r="I4100" s="31"/>
      <c r="J4100" s="31"/>
      <c r="K4100" s="31"/>
      <c r="L4100" s="31"/>
      <c r="M4100" s="31"/>
      <c r="N4100" s="31"/>
      <c r="O4100" s="31"/>
      <c r="P4100" s="31"/>
      <c r="Q4100" s="31"/>
      <c r="R4100" s="31"/>
      <c r="S4100" s="31"/>
      <c r="T4100" s="31"/>
      <c r="U4100" s="31"/>
      <c r="V4100" s="31"/>
    </row>
    <row r="4101" spans="6:22" x14ac:dyDescent="0.25">
      <c r="F4101" s="31"/>
      <c r="G4101" s="31"/>
      <c r="H4101" s="31"/>
      <c r="I4101" s="31"/>
      <c r="J4101" s="31"/>
      <c r="K4101" s="31"/>
      <c r="L4101" s="31"/>
      <c r="M4101" s="31"/>
      <c r="N4101" s="31"/>
      <c r="O4101" s="31"/>
      <c r="P4101" s="31"/>
      <c r="Q4101" s="31"/>
      <c r="R4101" s="31"/>
      <c r="S4101" s="31"/>
      <c r="T4101" s="31"/>
      <c r="U4101" s="31"/>
      <c r="V4101" s="31"/>
    </row>
    <row r="4102" spans="6:22" x14ac:dyDescent="0.25">
      <c r="F4102" s="31"/>
      <c r="G4102" s="31"/>
      <c r="H4102" s="31"/>
      <c r="I4102" s="31"/>
      <c r="J4102" s="31"/>
      <c r="K4102" s="31"/>
      <c r="L4102" s="31"/>
      <c r="M4102" s="31"/>
      <c r="N4102" s="31"/>
      <c r="O4102" s="31"/>
      <c r="P4102" s="31"/>
      <c r="Q4102" s="31"/>
      <c r="R4102" s="31"/>
      <c r="S4102" s="31"/>
      <c r="T4102" s="31"/>
      <c r="U4102" s="31"/>
      <c r="V4102" s="31"/>
    </row>
    <row r="4103" spans="6:22" x14ac:dyDescent="0.25">
      <c r="F4103" s="31"/>
      <c r="G4103" s="31"/>
      <c r="H4103" s="31"/>
      <c r="I4103" s="31"/>
      <c r="J4103" s="31"/>
      <c r="K4103" s="31"/>
      <c r="L4103" s="31"/>
      <c r="M4103" s="31"/>
      <c r="N4103" s="31"/>
      <c r="O4103" s="31"/>
      <c r="P4103" s="31"/>
      <c r="Q4103" s="31"/>
      <c r="R4103" s="31"/>
      <c r="S4103" s="31"/>
      <c r="T4103" s="31"/>
      <c r="U4103" s="31"/>
      <c r="V4103" s="31"/>
    </row>
    <row r="4104" spans="6:22" x14ac:dyDescent="0.25">
      <c r="F4104" s="31"/>
      <c r="G4104" s="31"/>
      <c r="H4104" s="31"/>
      <c r="I4104" s="31"/>
      <c r="J4104" s="31"/>
      <c r="K4104" s="31"/>
      <c r="L4104" s="31"/>
      <c r="M4104" s="31"/>
      <c r="N4104" s="31"/>
      <c r="O4104" s="31"/>
      <c r="P4104" s="31"/>
      <c r="Q4104" s="31"/>
      <c r="R4104" s="31"/>
      <c r="S4104" s="31"/>
      <c r="T4104" s="31"/>
      <c r="U4104" s="31"/>
      <c r="V4104" s="31"/>
    </row>
    <row r="4105" spans="6:22" x14ac:dyDescent="0.25">
      <c r="F4105" s="31"/>
      <c r="G4105" s="31"/>
      <c r="H4105" s="31"/>
      <c r="I4105" s="31"/>
      <c r="J4105" s="31"/>
      <c r="K4105" s="31"/>
      <c r="L4105" s="31"/>
      <c r="M4105" s="31"/>
      <c r="N4105" s="31"/>
      <c r="O4105" s="31"/>
      <c r="P4105" s="31"/>
      <c r="Q4105" s="31"/>
      <c r="R4105" s="31"/>
      <c r="S4105" s="31"/>
      <c r="T4105" s="31"/>
      <c r="U4105" s="31"/>
      <c r="V4105" s="31"/>
    </row>
    <row r="4106" spans="6:22" x14ac:dyDescent="0.25">
      <c r="F4106" s="31"/>
      <c r="G4106" s="31"/>
      <c r="H4106" s="31"/>
      <c r="I4106" s="31"/>
      <c r="J4106" s="31"/>
      <c r="K4106" s="31"/>
      <c r="L4106" s="31"/>
      <c r="M4106" s="31"/>
      <c r="N4106" s="31"/>
      <c r="O4106" s="31"/>
      <c r="P4106" s="31"/>
      <c r="Q4106" s="31"/>
      <c r="R4106" s="31"/>
      <c r="S4106" s="31"/>
      <c r="T4106" s="31"/>
      <c r="U4106" s="31"/>
      <c r="V4106" s="31"/>
    </row>
    <row r="4107" spans="6:22" x14ac:dyDescent="0.25">
      <c r="F4107" s="31"/>
      <c r="G4107" s="31"/>
      <c r="H4107" s="31"/>
      <c r="I4107" s="31"/>
      <c r="J4107" s="31"/>
      <c r="K4107" s="31"/>
      <c r="L4107" s="31"/>
      <c r="M4107" s="31"/>
      <c r="N4107" s="31"/>
      <c r="O4107" s="31"/>
      <c r="P4107" s="31"/>
      <c r="Q4107" s="31"/>
      <c r="R4107" s="31"/>
      <c r="S4107" s="31"/>
      <c r="T4107" s="31"/>
      <c r="U4107" s="31"/>
      <c r="V4107" s="31"/>
    </row>
    <row r="4108" spans="6:22" x14ac:dyDescent="0.25">
      <c r="F4108" s="31"/>
      <c r="G4108" s="31"/>
      <c r="H4108" s="31"/>
      <c r="I4108" s="31"/>
      <c r="J4108" s="31"/>
      <c r="K4108" s="31"/>
      <c r="L4108" s="31"/>
      <c r="M4108" s="31"/>
      <c r="N4108" s="31"/>
      <c r="O4108" s="31"/>
      <c r="P4108" s="31"/>
      <c r="Q4108" s="31"/>
      <c r="R4108" s="31"/>
      <c r="S4108" s="31"/>
      <c r="T4108" s="31"/>
      <c r="U4108" s="31"/>
      <c r="V4108" s="31"/>
    </row>
    <row r="4109" spans="6:22" x14ac:dyDescent="0.25">
      <c r="F4109" s="31"/>
      <c r="G4109" s="31"/>
      <c r="H4109" s="31"/>
      <c r="I4109" s="31"/>
      <c r="J4109" s="31"/>
      <c r="K4109" s="31"/>
      <c r="L4109" s="31"/>
      <c r="M4109" s="31"/>
      <c r="N4109" s="31"/>
      <c r="O4109" s="31"/>
      <c r="P4109" s="31"/>
      <c r="Q4109" s="31"/>
      <c r="R4109" s="31"/>
      <c r="S4109" s="31"/>
      <c r="T4109" s="31"/>
      <c r="U4109" s="31"/>
      <c r="V4109" s="31"/>
    </row>
    <row r="4110" spans="6:22" x14ac:dyDescent="0.25">
      <c r="F4110" s="31"/>
      <c r="G4110" s="31"/>
      <c r="H4110" s="31"/>
      <c r="I4110" s="31"/>
      <c r="J4110" s="31"/>
      <c r="K4110" s="31"/>
      <c r="L4110" s="31"/>
      <c r="M4110" s="31"/>
      <c r="N4110" s="31"/>
      <c r="O4110" s="31"/>
      <c r="P4110" s="31"/>
      <c r="Q4110" s="31"/>
      <c r="R4110" s="31"/>
      <c r="S4110" s="31"/>
      <c r="T4110" s="31"/>
      <c r="U4110" s="31"/>
      <c r="V4110" s="31"/>
    </row>
    <row r="4111" spans="6:22" x14ac:dyDescent="0.25">
      <c r="F4111" s="31"/>
      <c r="G4111" s="31"/>
      <c r="H4111" s="31"/>
      <c r="I4111" s="31"/>
      <c r="J4111" s="31"/>
      <c r="K4111" s="31"/>
      <c r="L4111" s="31"/>
      <c r="M4111" s="31"/>
      <c r="N4111" s="31"/>
      <c r="O4111" s="31"/>
      <c r="P4111" s="31"/>
      <c r="Q4111" s="31"/>
      <c r="R4111" s="31"/>
      <c r="S4111" s="31"/>
      <c r="T4111" s="31"/>
      <c r="U4111" s="31"/>
      <c r="V4111" s="31"/>
    </row>
    <row r="4112" spans="6:22" x14ac:dyDescent="0.25">
      <c r="F4112" s="31"/>
      <c r="G4112" s="31"/>
      <c r="H4112" s="31"/>
      <c r="I4112" s="31"/>
      <c r="J4112" s="31"/>
      <c r="K4112" s="31"/>
      <c r="L4112" s="31"/>
      <c r="M4112" s="31"/>
      <c r="N4112" s="31"/>
      <c r="O4112" s="31"/>
      <c r="P4112" s="31"/>
      <c r="Q4112" s="31"/>
      <c r="R4112" s="31"/>
      <c r="S4112" s="31"/>
      <c r="T4112" s="31"/>
      <c r="U4112" s="31"/>
      <c r="V4112" s="31"/>
    </row>
    <row r="4113" spans="6:22" x14ac:dyDescent="0.25">
      <c r="F4113" s="31"/>
      <c r="G4113" s="31"/>
      <c r="H4113" s="31"/>
      <c r="I4113" s="31"/>
      <c r="J4113" s="31"/>
      <c r="K4113" s="31"/>
      <c r="L4113" s="31"/>
      <c r="M4113" s="31"/>
      <c r="N4113" s="31"/>
      <c r="O4113" s="31"/>
      <c r="P4113" s="31"/>
      <c r="Q4113" s="31"/>
      <c r="R4113" s="31"/>
      <c r="S4113" s="31"/>
      <c r="T4113" s="31"/>
      <c r="U4113" s="31"/>
      <c r="V4113" s="31"/>
    </row>
    <row r="4114" spans="6:22" x14ac:dyDescent="0.25">
      <c r="F4114" s="31"/>
      <c r="G4114" s="31"/>
      <c r="H4114" s="31"/>
      <c r="I4114" s="31"/>
      <c r="J4114" s="31"/>
      <c r="K4114" s="31"/>
      <c r="L4114" s="31"/>
      <c r="M4114" s="31"/>
      <c r="N4114" s="31"/>
      <c r="O4114" s="31"/>
      <c r="P4114" s="31"/>
      <c r="Q4114" s="31"/>
      <c r="R4114" s="31"/>
      <c r="S4114" s="31"/>
      <c r="T4114" s="31"/>
      <c r="U4114" s="31"/>
      <c r="V4114" s="31"/>
    </row>
    <row r="4115" spans="6:22" x14ac:dyDescent="0.25">
      <c r="F4115" s="31"/>
      <c r="G4115" s="31"/>
      <c r="H4115" s="31"/>
      <c r="I4115" s="31"/>
      <c r="J4115" s="31"/>
      <c r="K4115" s="31"/>
      <c r="L4115" s="31"/>
      <c r="M4115" s="31"/>
      <c r="N4115" s="31"/>
      <c r="O4115" s="31"/>
      <c r="P4115" s="31"/>
      <c r="Q4115" s="31"/>
      <c r="R4115" s="31"/>
      <c r="S4115" s="31"/>
      <c r="T4115" s="31"/>
      <c r="U4115" s="31"/>
      <c r="V4115" s="31"/>
    </row>
    <row r="4116" spans="6:22" x14ac:dyDescent="0.25">
      <c r="F4116" s="31"/>
      <c r="G4116" s="31"/>
      <c r="H4116" s="31"/>
      <c r="I4116" s="31"/>
      <c r="J4116" s="31"/>
      <c r="K4116" s="31"/>
      <c r="L4116" s="31"/>
      <c r="M4116" s="31"/>
      <c r="N4116" s="31"/>
      <c r="O4116" s="31"/>
      <c r="P4116" s="31"/>
      <c r="Q4116" s="31"/>
      <c r="R4116" s="31"/>
      <c r="S4116" s="31"/>
      <c r="T4116" s="31"/>
      <c r="U4116" s="31"/>
      <c r="V4116" s="31"/>
    </row>
    <row r="4117" spans="6:22" x14ac:dyDescent="0.25">
      <c r="F4117" s="31"/>
      <c r="G4117" s="31"/>
      <c r="H4117" s="31"/>
      <c r="I4117" s="31"/>
      <c r="J4117" s="31"/>
      <c r="K4117" s="31"/>
      <c r="L4117" s="31"/>
      <c r="M4117" s="31"/>
      <c r="N4117" s="31"/>
      <c r="O4117" s="31"/>
      <c r="P4117" s="31"/>
      <c r="Q4117" s="31"/>
      <c r="R4117" s="31"/>
      <c r="S4117" s="31"/>
      <c r="T4117" s="31"/>
      <c r="U4117" s="31"/>
      <c r="V4117" s="31"/>
    </row>
    <row r="4118" spans="6:22" x14ac:dyDescent="0.25">
      <c r="F4118" s="31"/>
      <c r="G4118" s="31"/>
      <c r="H4118" s="31"/>
      <c r="I4118" s="31"/>
      <c r="J4118" s="31"/>
      <c r="K4118" s="31"/>
      <c r="L4118" s="31"/>
      <c r="M4118" s="31"/>
      <c r="N4118" s="31"/>
      <c r="O4118" s="31"/>
      <c r="P4118" s="31"/>
      <c r="Q4118" s="31"/>
      <c r="R4118" s="31"/>
      <c r="S4118" s="31"/>
      <c r="T4118" s="31"/>
      <c r="U4118" s="31"/>
      <c r="V4118" s="31"/>
    </row>
    <row r="4119" spans="6:22" x14ac:dyDescent="0.25">
      <c r="F4119" s="31"/>
      <c r="G4119" s="31"/>
      <c r="H4119" s="31"/>
      <c r="I4119" s="31"/>
      <c r="J4119" s="31"/>
      <c r="K4119" s="31"/>
      <c r="L4119" s="31"/>
      <c r="M4119" s="31"/>
      <c r="N4119" s="31"/>
      <c r="O4119" s="31"/>
      <c r="P4119" s="31"/>
      <c r="Q4119" s="31"/>
      <c r="R4119" s="31"/>
      <c r="S4119" s="31"/>
      <c r="T4119" s="31"/>
      <c r="U4119" s="31"/>
      <c r="V4119" s="31"/>
    </row>
    <row r="4120" spans="6:22" x14ac:dyDescent="0.25">
      <c r="F4120" s="31"/>
      <c r="G4120" s="31"/>
      <c r="H4120" s="31"/>
      <c r="I4120" s="31"/>
      <c r="J4120" s="31"/>
      <c r="K4120" s="31"/>
      <c r="L4120" s="31"/>
      <c r="M4120" s="31"/>
      <c r="N4120" s="31"/>
      <c r="O4120" s="31"/>
      <c r="P4120" s="31"/>
      <c r="Q4120" s="31"/>
      <c r="R4120" s="31"/>
      <c r="S4120" s="31"/>
      <c r="T4120" s="31"/>
      <c r="U4120" s="31"/>
      <c r="V4120" s="31"/>
    </row>
    <row r="4121" spans="6:22" x14ac:dyDescent="0.25">
      <c r="F4121" s="31"/>
      <c r="G4121" s="31"/>
      <c r="H4121" s="31"/>
      <c r="I4121" s="31"/>
      <c r="J4121" s="31"/>
      <c r="K4121" s="31"/>
      <c r="L4121" s="31"/>
      <c r="M4121" s="31"/>
      <c r="N4121" s="31"/>
      <c r="O4121" s="31"/>
      <c r="P4121" s="31"/>
      <c r="Q4121" s="31"/>
      <c r="R4121" s="31"/>
      <c r="S4121" s="31"/>
      <c r="T4121" s="31"/>
      <c r="U4121" s="31"/>
      <c r="V4121" s="31"/>
    </row>
    <row r="4122" spans="6:22" x14ac:dyDescent="0.25">
      <c r="F4122" s="31"/>
      <c r="G4122" s="31"/>
      <c r="H4122" s="31"/>
      <c r="I4122" s="31"/>
      <c r="J4122" s="31"/>
      <c r="K4122" s="31"/>
      <c r="L4122" s="31"/>
      <c r="M4122" s="31"/>
      <c r="N4122" s="31"/>
      <c r="O4122" s="31"/>
      <c r="P4122" s="31"/>
      <c r="Q4122" s="31"/>
      <c r="R4122" s="31"/>
      <c r="S4122" s="31"/>
      <c r="T4122" s="31"/>
      <c r="U4122" s="31"/>
      <c r="V4122" s="31"/>
    </row>
    <row r="4123" spans="6:22" x14ac:dyDescent="0.25">
      <c r="F4123" s="31"/>
      <c r="G4123" s="31"/>
      <c r="H4123" s="31"/>
      <c r="I4123" s="31"/>
      <c r="J4123" s="31"/>
      <c r="K4123" s="31"/>
      <c r="L4123" s="31"/>
      <c r="M4123" s="31"/>
      <c r="N4123" s="31"/>
      <c r="O4123" s="31"/>
      <c r="P4123" s="31"/>
      <c r="Q4123" s="31"/>
      <c r="R4123" s="31"/>
      <c r="S4123" s="31"/>
      <c r="T4123" s="31"/>
      <c r="U4123" s="31"/>
      <c r="V4123" s="31"/>
    </row>
    <row r="4124" spans="6:22" x14ac:dyDescent="0.25">
      <c r="F4124" s="31"/>
      <c r="G4124" s="31"/>
      <c r="H4124" s="31"/>
      <c r="I4124" s="31"/>
      <c r="J4124" s="31"/>
      <c r="K4124" s="31"/>
      <c r="L4124" s="31"/>
      <c r="M4124" s="31"/>
      <c r="N4124" s="31"/>
      <c r="O4124" s="31"/>
      <c r="P4124" s="31"/>
      <c r="Q4124" s="31"/>
      <c r="R4124" s="31"/>
      <c r="S4124" s="31"/>
      <c r="T4124" s="31"/>
      <c r="U4124" s="31"/>
      <c r="V4124" s="31"/>
    </row>
    <row r="4125" spans="6:22" x14ac:dyDescent="0.25">
      <c r="F4125" s="31"/>
      <c r="G4125" s="31"/>
      <c r="H4125" s="31"/>
      <c r="I4125" s="31"/>
      <c r="J4125" s="31"/>
      <c r="K4125" s="31"/>
      <c r="L4125" s="31"/>
      <c r="M4125" s="31"/>
      <c r="N4125" s="31"/>
      <c r="O4125" s="31"/>
      <c r="P4125" s="31"/>
      <c r="Q4125" s="31"/>
      <c r="R4125" s="31"/>
      <c r="S4125" s="31"/>
      <c r="T4125" s="31"/>
      <c r="U4125" s="31"/>
      <c r="V4125" s="31"/>
    </row>
    <row r="4126" spans="6:22" x14ac:dyDescent="0.25">
      <c r="F4126" s="31"/>
      <c r="G4126" s="31"/>
      <c r="H4126" s="31"/>
      <c r="I4126" s="31"/>
      <c r="J4126" s="31"/>
      <c r="K4126" s="31"/>
      <c r="L4126" s="31"/>
      <c r="M4126" s="31"/>
      <c r="N4126" s="31"/>
      <c r="O4126" s="31"/>
      <c r="P4126" s="31"/>
      <c r="Q4126" s="31"/>
      <c r="R4126" s="31"/>
      <c r="S4126" s="31"/>
      <c r="T4126" s="31"/>
      <c r="U4126" s="31"/>
      <c r="V4126" s="31"/>
    </row>
    <row r="4127" spans="6:22" x14ac:dyDescent="0.25">
      <c r="F4127" s="31"/>
      <c r="G4127" s="31"/>
      <c r="H4127" s="31"/>
      <c r="I4127" s="31"/>
      <c r="J4127" s="31"/>
      <c r="K4127" s="31"/>
      <c r="L4127" s="31"/>
      <c r="M4127" s="31"/>
      <c r="N4127" s="31"/>
      <c r="O4127" s="31"/>
      <c r="P4127" s="31"/>
      <c r="Q4127" s="31"/>
      <c r="R4127" s="31"/>
      <c r="S4127" s="31"/>
      <c r="T4127" s="31"/>
      <c r="U4127" s="31"/>
      <c r="V4127" s="31"/>
    </row>
    <row r="4128" spans="6:22" x14ac:dyDescent="0.25">
      <c r="F4128" s="31"/>
      <c r="G4128" s="31"/>
      <c r="H4128" s="31"/>
      <c r="I4128" s="31"/>
      <c r="J4128" s="31"/>
      <c r="K4128" s="31"/>
      <c r="L4128" s="31"/>
      <c r="M4128" s="31"/>
      <c r="N4128" s="31"/>
      <c r="O4128" s="31"/>
      <c r="P4128" s="31"/>
      <c r="Q4128" s="31"/>
      <c r="R4128" s="31"/>
      <c r="S4128" s="31"/>
      <c r="T4128" s="31"/>
      <c r="U4128" s="31"/>
      <c r="V4128" s="31"/>
    </row>
    <row r="4129" spans="6:22" x14ac:dyDescent="0.25">
      <c r="F4129" s="31"/>
      <c r="G4129" s="31"/>
      <c r="H4129" s="31"/>
      <c r="I4129" s="31"/>
      <c r="J4129" s="31"/>
      <c r="K4129" s="31"/>
      <c r="L4129" s="31"/>
      <c r="M4129" s="31"/>
      <c r="N4129" s="31"/>
      <c r="O4129" s="31"/>
      <c r="P4129" s="31"/>
      <c r="Q4129" s="31"/>
      <c r="R4129" s="31"/>
      <c r="S4129" s="31"/>
      <c r="T4129" s="31"/>
      <c r="U4129" s="31"/>
      <c r="V4129" s="31"/>
    </row>
    <row r="4130" spans="6:22" x14ac:dyDescent="0.25">
      <c r="F4130" s="31"/>
      <c r="G4130" s="31"/>
      <c r="H4130" s="31"/>
      <c r="I4130" s="31"/>
      <c r="J4130" s="31"/>
      <c r="K4130" s="31"/>
      <c r="L4130" s="31"/>
      <c r="M4130" s="31"/>
      <c r="N4130" s="31"/>
      <c r="O4130" s="31"/>
      <c r="P4130" s="31"/>
      <c r="Q4130" s="31"/>
      <c r="R4130" s="31"/>
      <c r="S4130" s="31"/>
      <c r="T4130" s="31"/>
      <c r="U4130" s="31"/>
      <c r="V4130" s="31"/>
    </row>
    <row r="4131" spans="6:22" x14ac:dyDescent="0.25">
      <c r="F4131" s="31"/>
      <c r="G4131" s="31"/>
      <c r="H4131" s="31"/>
      <c r="I4131" s="31"/>
      <c r="J4131" s="31"/>
      <c r="K4131" s="31"/>
      <c r="L4131" s="31"/>
      <c r="M4131" s="31"/>
      <c r="N4131" s="31"/>
      <c r="O4131" s="31"/>
      <c r="P4131" s="31"/>
      <c r="Q4131" s="31"/>
      <c r="R4131" s="31"/>
      <c r="S4131" s="31"/>
      <c r="T4131" s="31"/>
      <c r="U4131" s="31"/>
      <c r="V4131" s="31"/>
    </row>
    <row r="4132" spans="6:22" x14ac:dyDescent="0.25">
      <c r="F4132" s="31"/>
      <c r="G4132" s="31"/>
      <c r="H4132" s="31"/>
      <c r="I4132" s="31"/>
      <c r="J4132" s="31"/>
      <c r="K4132" s="31"/>
      <c r="L4132" s="31"/>
      <c r="M4132" s="31"/>
      <c r="N4132" s="31"/>
      <c r="O4132" s="31"/>
      <c r="P4132" s="31"/>
      <c r="Q4132" s="31"/>
      <c r="R4132" s="31"/>
      <c r="S4132" s="31"/>
      <c r="T4132" s="31"/>
      <c r="U4132" s="31"/>
      <c r="V4132" s="31"/>
    </row>
    <row r="4133" spans="6:22" x14ac:dyDescent="0.25">
      <c r="F4133" s="31"/>
      <c r="G4133" s="31"/>
      <c r="H4133" s="31"/>
      <c r="I4133" s="31"/>
      <c r="J4133" s="31"/>
      <c r="K4133" s="31"/>
      <c r="L4133" s="31"/>
      <c r="M4133" s="31"/>
      <c r="N4133" s="31"/>
      <c r="O4133" s="31"/>
      <c r="P4133" s="31"/>
      <c r="Q4133" s="31"/>
      <c r="R4133" s="31"/>
      <c r="S4133" s="31"/>
      <c r="T4133" s="31"/>
      <c r="U4133" s="31"/>
      <c r="V4133" s="31"/>
    </row>
    <row r="4134" spans="6:22" x14ac:dyDescent="0.25">
      <c r="F4134" s="31"/>
      <c r="G4134" s="31"/>
      <c r="H4134" s="31"/>
      <c r="I4134" s="31"/>
      <c r="J4134" s="31"/>
      <c r="K4134" s="31"/>
      <c r="L4134" s="31"/>
      <c r="M4134" s="31"/>
      <c r="N4134" s="31"/>
      <c r="O4134" s="31"/>
      <c r="P4134" s="31"/>
      <c r="Q4134" s="31"/>
      <c r="R4134" s="31"/>
      <c r="S4134" s="31"/>
      <c r="T4134" s="31"/>
      <c r="U4134" s="31"/>
      <c r="V4134" s="31"/>
    </row>
    <row r="4135" spans="6:22" x14ac:dyDescent="0.25">
      <c r="F4135" s="31"/>
      <c r="G4135" s="31"/>
      <c r="H4135" s="31"/>
      <c r="I4135" s="31"/>
      <c r="J4135" s="31"/>
      <c r="K4135" s="31"/>
      <c r="L4135" s="31"/>
      <c r="M4135" s="31"/>
      <c r="N4135" s="31"/>
      <c r="O4135" s="31"/>
      <c r="P4135" s="31"/>
      <c r="Q4135" s="31"/>
      <c r="R4135" s="31"/>
      <c r="S4135" s="31"/>
      <c r="T4135" s="31"/>
      <c r="U4135" s="31"/>
      <c r="V4135" s="31"/>
    </row>
    <row r="4136" spans="6:22" x14ac:dyDescent="0.25">
      <c r="F4136" s="31"/>
      <c r="G4136" s="31"/>
      <c r="H4136" s="31"/>
      <c r="I4136" s="31"/>
      <c r="J4136" s="31"/>
      <c r="K4136" s="31"/>
      <c r="L4136" s="31"/>
      <c r="M4136" s="31"/>
      <c r="N4136" s="31"/>
      <c r="O4136" s="31"/>
      <c r="P4136" s="31"/>
      <c r="Q4136" s="31"/>
      <c r="R4136" s="31"/>
      <c r="S4136" s="31"/>
      <c r="T4136" s="31"/>
      <c r="U4136" s="31"/>
      <c r="V4136" s="31"/>
    </row>
    <row r="4137" spans="6:22" x14ac:dyDescent="0.25">
      <c r="F4137" s="31"/>
      <c r="G4137" s="31"/>
      <c r="H4137" s="31"/>
      <c r="I4137" s="31"/>
      <c r="J4137" s="31"/>
      <c r="K4137" s="31"/>
      <c r="L4137" s="31"/>
      <c r="M4137" s="31"/>
      <c r="N4137" s="31"/>
      <c r="O4137" s="31"/>
      <c r="P4137" s="31"/>
      <c r="Q4137" s="31"/>
      <c r="R4137" s="31"/>
      <c r="S4137" s="31"/>
      <c r="T4137" s="31"/>
      <c r="U4137" s="31"/>
      <c r="V4137" s="31"/>
    </row>
    <row r="4138" spans="6:22" x14ac:dyDescent="0.25">
      <c r="F4138" s="31"/>
      <c r="G4138" s="31"/>
      <c r="H4138" s="31"/>
      <c r="I4138" s="31"/>
      <c r="J4138" s="31"/>
      <c r="K4138" s="31"/>
      <c r="L4138" s="31"/>
      <c r="M4138" s="31"/>
      <c r="N4138" s="31"/>
      <c r="O4138" s="31"/>
      <c r="P4138" s="31"/>
      <c r="Q4138" s="31"/>
      <c r="R4138" s="31"/>
      <c r="S4138" s="31"/>
      <c r="T4138" s="31"/>
      <c r="U4138" s="31"/>
      <c r="V4138" s="31"/>
    </row>
    <row r="4139" spans="6:22" x14ac:dyDescent="0.25">
      <c r="F4139" s="31"/>
      <c r="G4139" s="31"/>
      <c r="H4139" s="31"/>
      <c r="I4139" s="31"/>
      <c r="J4139" s="31"/>
      <c r="K4139" s="31"/>
      <c r="L4139" s="31"/>
      <c r="M4139" s="31"/>
      <c r="N4139" s="31"/>
      <c r="O4139" s="31"/>
      <c r="P4139" s="31"/>
      <c r="Q4139" s="31"/>
      <c r="R4139" s="31"/>
      <c r="S4139" s="31"/>
      <c r="T4139" s="31"/>
      <c r="U4139" s="31"/>
      <c r="V4139" s="31"/>
    </row>
    <row r="4140" spans="6:22" x14ac:dyDescent="0.25">
      <c r="F4140" s="31"/>
      <c r="G4140" s="31"/>
      <c r="H4140" s="31"/>
      <c r="I4140" s="31"/>
      <c r="J4140" s="31"/>
      <c r="K4140" s="31"/>
      <c r="L4140" s="31"/>
      <c r="M4140" s="31"/>
      <c r="N4140" s="31"/>
      <c r="O4140" s="31"/>
      <c r="P4140" s="31"/>
      <c r="Q4140" s="31"/>
      <c r="R4140" s="31"/>
      <c r="S4140" s="31"/>
      <c r="T4140" s="31"/>
      <c r="U4140" s="31"/>
      <c r="V4140" s="31"/>
    </row>
    <row r="4141" spans="6:22" x14ac:dyDescent="0.25">
      <c r="F4141" s="31"/>
      <c r="G4141" s="31"/>
      <c r="H4141" s="31"/>
      <c r="I4141" s="31"/>
      <c r="J4141" s="31"/>
      <c r="K4141" s="31"/>
      <c r="L4141" s="31"/>
      <c r="M4141" s="31"/>
      <c r="N4141" s="31"/>
      <c r="O4141" s="31"/>
      <c r="P4141" s="31"/>
      <c r="Q4141" s="31"/>
      <c r="R4141" s="31"/>
      <c r="S4141" s="31"/>
      <c r="T4141" s="31"/>
      <c r="U4141" s="31"/>
      <c r="V4141" s="31"/>
    </row>
    <row r="4142" spans="6:22" x14ac:dyDescent="0.25">
      <c r="F4142" s="31"/>
      <c r="G4142" s="31"/>
      <c r="H4142" s="31"/>
      <c r="I4142" s="31"/>
      <c r="J4142" s="31"/>
      <c r="K4142" s="31"/>
      <c r="L4142" s="31"/>
      <c r="M4142" s="31"/>
      <c r="N4142" s="31"/>
      <c r="O4142" s="31"/>
      <c r="P4142" s="31"/>
      <c r="Q4142" s="31"/>
      <c r="R4142" s="31"/>
      <c r="S4142" s="31"/>
      <c r="T4142" s="31"/>
      <c r="U4142" s="31"/>
      <c r="V4142" s="31"/>
    </row>
    <row r="4143" spans="6:22" x14ac:dyDescent="0.25">
      <c r="F4143" s="31"/>
      <c r="G4143" s="31"/>
      <c r="H4143" s="31"/>
      <c r="I4143" s="31"/>
      <c r="J4143" s="31"/>
      <c r="K4143" s="31"/>
      <c r="L4143" s="31"/>
      <c r="M4143" s="31"/>
      <c r="N4143" s="31"/>
      <c r="O4143" s="31"/>
      <c r="P4143" s="31"/>
      <c r="Q4143" s="31"/>
      <c r="R4143" s="31"/>
      <c r="S4143" s="31"/>
      <c r="T4143" s="31"/>
      <c r="U4143" s="31"/>
      <c r="V4143" s="31"/>
    </row>
    <row r="4144" spans="6:22" x14ac:dyDescent="0.25">
      <c r="F4144" s="31"/>
      <c r="G4144" s="31"/>
      <c r="H4144" s="31"/>
      <c r="I4144" s="31"/>
      <c r="J4144" s="31"/>
      <c r="K4144" s="31"/>
      <c r="L4144" s="31"/>
      <c r="M4144" s="31"/>
      <c r="N4144" s="31"/>
      <c r="O4144" s="31"/>
      <c r="P4144" s="31"/>
      <c r="Q4144" s="31"/>
      <c r="R4144" s="31"/>
      <c r="S4144" s="31"/>
      <c r="T4144" s="31"/>
      <c r="U4144" s="31"/>
      <c r="V4144" s="31"/>
    </row>
    <row r="4145" spans="6:22" x14ac:dyDescent="0.25">
      <c r="F4145" s="31"/>
      <c r="G4145" s="31"/>
      <c r="H4145" s="31"/>
      <c r="I4145" s="31"/>
      <c r="J4145" s="31"/>
      <c r="K4145" s="31"/>
      <c r="L4145" s="31"/>
      <c r="M4145" s="31"/>
      <c r="N4145" s="31"/>
      <c r="O4145" s="31"/>
      <c r="P4145" s="31"/>
      <c r="Q4145" s="31"/>
      <c r="R4145" s="31"/>
      <c r="S4145" s="31"/>
      <c r="T4145" s="31"/>
      <c r="U4145" s="31"/>
      <c r="V4145" s="31"/>
    </row>
    <row r="4146" spans="6:22" x14ac:dyDescent="0.25">
      <c r="F4146" s="31"/>
      <c r="G4146" s="31"/>
      <c r="H4146" s="31"/>
      <c r="I4146" s="31"/>
      <c r="J4146" s="31"/>
      <c r="K4146" s="31"/>
      <c r="L4146" s="31"/>
      <c r="M4146" s="31"/>
      <c r="N4146" s="31"/>
      <c r="O4146" s="31"/>
      <c r="P4146" s="31"/>
      <c r="Q4146" s="31"/>
      <c r="R4146" s="31"/>
      <c r="S4146" s="31"/>
      <c r="T4146" s="31"/>
      <c r="U4146" s="31"/>
      <c r="V4146" s="31"/>
    </row>
    <row r="4147" spans="6:22" x14ac:dyDescent="0.25">
      <c r="F4147" s="31"/>
      <c r="G4147" s="31"/>
      <c r="H4147" s="31"/>
      <c r="I4147" s="31"/>
      <c r="J4147" s="31"/>
      <c r="K4147" s="31"/>
      <c r="L4147" s="31"/>
      <c r="M4147" s="31"/>
      <c r="N4147" s="31"/>
      <c r="O4147" s="31"/>
      <c r="P4147" s="31"/>
      <c r="Q4147" s="31"/>
      <c r="R4147" s="31"/>
      <c r="S4147" s="31"/>
      <c r="T4147" s="31"/>
      <c r="U4147" s="31"/>
      <c r="V4147" s="31"/>
    </row>
    <row r="4148" spans="6:22" x14ac:dyDescent="0.25">
      <c r="F4148" s="31"/>
      <c r="G4148" s="31"/>
      <c r="H4148" s="31"/>
      <c r="I4148" s="31"/>
      <c r="J4148" s="31"/>
      <c r="K4148" s="31"/>
      <c r="L4148" s="31"/>
      <c r="M4148" s="31"/>
      <c r="N4148" s="31"/>
      <c r="O4148" s="31"/>
      <c r="P4148" s="31"/>
      <c r="Q4148" s="31"/>
      <c r="R4148" s="31"/>
      <c r="S4148" s="31"/>
      <c r="T4148" s="31"/>
      <c r="U4148" s="31"/>
      <c r="V4148" s="31"/>
    </row>
    <row r="4149" spans="6:22" x14ac:dyDescent="0.25">
      <c r="F4149" s="31"/>
      <c r="G4149" s="31"/>
      <c r="H4149" s="31"/>
      <c r="I4149" s="31"/>
      <c r="J4149" s="31"/>
      <c r="K4149" s="31"/>
      <c r="L4149" s="31"/>
      <c r="M4149" s="31"/>
      <c r="N4149" s="31"/>
      <c r="O4149" s="31"/>
      <c r="P4149" s="31"/>
      <c r="Q4149" s="31"/>
      <c r="R4149" s="31"/>
      <c r="S4149" s="31"/>
      <c r="T4149" s="31"/>
      <c r="U4149" s="31"/>
      <c r="V4149" s="31"/>
    </row>
    <row r="4150" spans="6:22" x14ac:dyDescent="0.25">
      <c r="F4150" s="31"/>
      <c r="G4150" s="31"/>
      <c r="H4150" s="31"/>
      <c r="I4150" s="31"/>
      <c r="J4150" s="31"/>
      <c r="K4150" s="31"/>
      <c r="L4150" s="31"/>
      <c r="M4150" s="31"/>
      <c r="N4150" s="31"/>
      <c r="O4150" s="31"/>
      <c r="P4150" s="31"/>
      <c r="Q4150" s="31"/>
      <c r="R4150" s="31"/>
      <c r="S4150" s="31"/>
      <c r="T4150" s="31"/>
      <c r="U4150" s="31"/>
      <c r="V4150" s="31"/>
    </row>
    <row r="4151" spans="6:22" x14ac:dyDescent="0.25">
      <c r="F4151" s="31"/>
      <c r="G4151" s="31"/>
      <c r="H4151" s="31"/>
      <c r="I4151" s="31"/>
      <c r="J4151" s="31"/>
      <c r="K4151" s="31"/>
      <c r="L4151" s="31"/>
      <c r="M4151" s="31"/>
      <c r="N4151" s="31"/>
      <c r="O4151" s="31"/>
      <c r="P4151" s="31"/>
      <c r="Q4151" s="31"/>
      <c r="R4151" s="31"/>
      <c r="S4151" s="31"/>
      <c r="T4151" s="31"/>
      <c r="U4151" s="31"/>
      <c r="V4151" s="31"/>
    </row>
    <row r="4152" spans="6:22" x14ac:dyDescent="0.25">
      <c r="F4152" s="31"/>
      <c r="G4152" s="31"/>
      <c r="H4152" s="31"/>
      <c r="I4152" s="31"/>
      <c r="J4152" s="31"/>
      <c r="K4152" s="31"/>
      <c r="L4152" s="31"/>
      <c r="M4152" s="31"/>
      <c r="N4152" s="31"/>
      <c r="O4152" s="31"/>
      <c r="P4152" s="31"/>
      <c r="Q4152" s="31"/>
      <c r="R4152" s="31"/>
      <c r="S4152" s="31"/>
      <c r="T4152" s="31"/>
      <c r="U4152" s="31"/>
      <c r="V4152" s="31"/>
    </row>
    <row r="4153" spans="6:22" x14ac:dyDescent="0.25">
      <c r="F4153" s="31"/>
      <c r="G4153" s="31"/>
      <c r="H4153" s="31"/>
      <c r="I4153" s="31"/>
      <c r="J4153" s="31"/>
      <c r="K4153" s="31"/>
      <c r="L4153" s="31"/>
      <c r="M4153" s="31"/>
      <c r="N4153" s="31"/>
      <c r="O4153" s="31"/>
      <c r="P4153" s="31"/>
      <c r="Q4153" s="31"/>
      <c r="R4153" s="31"/>
      <c r="S4153" s="31"/>
      <c r="T4153" s="31"/>
      <c r="U4153" s="31"/>
      <c r="V4153" s="31"/>
    </row>
    <row r="4154" spans="6:22" x14ac:dyDescent="0.25">
      <c r="F4154" s="31"/>
      <c r="G4154" s="31"/>
      <c r="H4154" s="31"/>
      <c r="I4154" s="31"/>
      <c r="J4154" s="31"/>
      <c r="K4154" s="31"/>
      <c r="L4154" s="31"/>
      <c r="M4154" s="31"/>
      <c r="N4154" s="31"/>
      <c r="O4154" s="31"/>
      <c r="P4154" s="31"/>
      <c r="Q4154" s="31"/>
      <c r="R4154" s="31"/>
      <c r="S4154" s="31"/>
      <c r="T4154" s="31"/>
      <c r="U4154" s="31"/>
      <c r="V4154" s="31"/>
    </row>
    <row r="4155" spans="6:22" x14ac:dyDescent="0.25">
      <c r="F4155" s="31"/>
      <c r="G4155" s="31"/>
      <c r="H4155" s="31"/>
      <c r="I4155" s="31"/>
      <c r="J4155" s="31"/>
      <c r="K4155" s="31"/>
      <c r="L4155" s="31"/>
      <c r="M4155" s="31"/>
      <c r="N4155" s="31"/>
      <c r="O4155" s="31"/>
      <c r="P4155" s="31"/>
      <c r="Q4155" s="31"/>
      <c r="R4155" s="31"/>
      <c r="S4155" s="31"/>
      <c r="T4155" s="31"/>
      <c r="U4155" s="31"/>
      <c r="V4155" s="31"/>
    </row>
    <row r="4156" spans="6:22" x14ac:dyDescent="0.25">
      <c r="F4156" s="31"/>
      <c r="G4156" s="31"/>
      <c r="H4156" s="31"/>
      <c r="I4156" s="31"/>
      <c r="J4156" s="31"/>
      <c r="K4156" s="31"/>
      <c r="L4156" s="31"/>
      <c r="M4156" s="31"/>
      <c r="N4156" s="31"/>
      <c r="O4156" s="31"/>
      <c r="P4156" s="31"/>
      <c r="Q4156" s="31"/>
      <c r="R4156" s="31"/>
      <c r="S4156" s="31"/>
      <c r="T4156" s="31"/>
      <c r="U4156" s="31"/>
      <c r="V4156" s="31"/>
    </row>
    <row r="4157" spans="6:22" x14ac:dyDescent="0.25">
      <c r="F4157" s="31"/>
      <c r="G4157" s="31"/>
      <c r="H4157" s="31"/>
      <c r="I4157" s="31"/>
      <c r="J4157" s="31"/>
      <c r="K4157" s="31"/>
      <c r="L4157" s="31"/>
      <c r="M4157" s="31"/>
      <c r="N4157" s="31"/>
      <c r="O4157" s="31"/>
      <c r="P4157" s="31"/>
      <c r="Q4157" s="31"/>
      <c r="R4157" s="31"/>
      <c r="S4157" s="31"/>
      <c r="T4157" s="31"/>
      <c r="U4157" s="31"/>
      <c r="V4157" s="31"/>
    </row>
    <row r="4158" spans="6:22" x14ac:dyDescent="0.25">
      <c r="F4158" s="31"/>
      <c r="G4158" s="31"/>
      <c r="H4158" s="31"/>
      <c r="I4158" s="31"/>
      <c r="J4158" s="31"/>
      <c r="K4158" s="31"/>
      <c r="L4158" s="31"/>
      <c r="M4158" s="31"/>
      <c r="N4158" s="31"/>
      <c r="O4158" s="31"/>
      <c r="P4158" s="31"/>
      <c r="Q4158" s="31"/>
      <c r="R4158" s="31"/>
      <c r="S4158" s="31"/>
      <c r="T4158" s="31"/>
      <c r="U4158" s="31"/>
      <c r="V4158" s="31"/>
    </row>
    <row r="4159" spans="6:22" x14ac:dyDescent="0.25">
      <c r="F4159" s="31"/>
      <c r="G4159" s="31"/>
      <c r="H4159" s="31"/>
      <c r="I4159" s="31"/>
      <c r="J4159" s="31"/>
      <c r="K4159" s="31"/>
      <c r="L4159" s="31"/>
      <c r="M4159" s="31"/>
      <c r="N4159" s="31"/>
      <c r="O4159" s="31"/>
      <c r="P4159" s="31"/>
      <c r="Q4159" s="31"/>
      <c r="R4159" s="31"/>
      <c r="S4159" s="31"/>
      <c r="T4159" s="31"/>
      <c r="U4159" s="31"/>
      <c r="V4159" s="31"/>
    </row>
    <row r="4160" spans="6:22" x14ac:dyDescent="0.25">
      <c r="F4160" s="31"/>
      <c r="G4160" s="31"/>
      <c r="H4160" s="31"/>
      <c r="I4160" s="31"/>
      <c r="J4160" s="31"/>
      <c r="K4160" s="31"/>
      <c r="L4160" s="31"/>
      <c r="M4160" s="31"/>
      <c r="N4160" s="31"/>
      <c r="O4160" s="31"/>
      <c r="P4160" s="31"/>
      <c r="Q4160" s="31"/>
      <c r="R4160" s="31"/>
      <c r="S4160" s="31"/>
      <c r="T4160" s="31"/>
      <c r="U4160" s="31"/>
      <c r="V4160" s="31"/>
    </row>
    <row r="4161" spans="6:22" x14ac:dyDescent="0.25">
      <c r="F4161" s="31"/>
      <c r="G4161" s="31"/>
      <c r="H4161" s="31"/>
      <c r="I4161" s="31"/>
      <c r="J4161" s="31"/>
      <c r="K4161" s="31"/>
      <c r="L4161" s="31"/>
      <c r="M4161" s="31"/>
      <c r="N4161" s="31"/>
      <c r="O4161" s="31"/>
      <c r="P4161" s="31"/>
      <c r="Q4161" s="31"/>
      <c r="R4161" s="31"/>
      <c r="S4161" s="31"/>
      <c r="T4161" s="31"/>
      <c r="U4161" s="31"/>
      <c r="V4161" s="31"/>
    </row>
    <row r="4162" spans="6:22" x14ac:dyDescent="0.25">
      <c r="F4162" s="31"/>
      <c r="G4162" s="31"/>
      <c r="H4162" s="31"/>
      <c r="I4162" s="31"/>
      <c r="J4162" s="31"/>
      <c r="K4162" s="31"/>
      <c r="L4162" s="31"/>
      <c r="M4162" s="31"/>
      <c r="N4162" s="31"/>
      <c r="O4162" s="31"/>
      <c r="P4162" s="31"/>
      <c r="Q4162" s="31"/>
      <c r="R4162" s="31"/>
      <c r="S4162" s="31"/>
      <c r="T4162" s="31"/>
      <c r="U4162" s="31"/>
      <c r="V4162" s="31"/>
    </row>
    <row r="4163" spans="6:22" x14ac:dyDescent="0.25">
      <c r="F4163" s="31"/>
      <c r="G4163" s="31"/>
      <c r="H4163" s="31"/>
      <c r="I4163" s="31"/>
      <c r="J4163" s="31"/>
      <c r="K4163" s="31"/>
      <c r="L4163" s="31"/>
      <c r="M4163" s="31"/>
      <c r="N4163" s="31"/>
      <c r="O4163" s="31"/>
      <c r="P4163" s="31"/>
      <c r="Q4163" s="31"/>
      <c r="R4163" s="31"/>
      <c r="S4163" s="31"/>
      <c r="T4163" s="31"/>
      <c r="U4163" s="31"/>
      <c r="V4163" s="31"/>
    </row>
    <row r="4164" spans="6:22" x14ac:dyDescent="0.25">
      <c r="F4164" s="31"/>
      <c r="G4164" s="31"/>
      <c r="H4164" s="31"/>
      <c r="I4164" s="31"/>
      <c r="J4164" s="31"/>
      <c r="K4164" s="31"/>
      <c r="L4164" s="31"/>
      <c r="M4164" s="31"/>
      <c r="N4164" s="31"/>
      <c r="O4164" s="31"/>
      <c r="P4164" s="31"/>
      <c r="Q4164" s="31"/>
      <c r="R4164" s="31"/>
      <c r="S4164" s="31"/>
      <c r="T4164" s="31"/>
      <c r="U4164" s="31"/>
      <c r="V4164" s="31"/>
    </row>
    <row r="4165" spans="6:22" x14ac:dyDescent="0.25">
      <c r="F4165" s="31"/>
      <c r="G4165" s="31"/>
      <c r="H4165" s="31"/>
      <c r="I4165" s="31"/>
      <c r="J4165" s="31"/>
      <c r="K4165" s="31"/>
      <c r="L4165" s="31"/>
      <c r="M4165" s="31"/>
      <c r="N4165" s="31"/>
      <c r="O4165" s="31"/>
      <c r="P4165" s="31"/>
      <c r="Q4165" s="31"/>
      <c r="R4165" s="31"/>
      <c r="S4165" s="31"/>
      <c r="T4165" s="31"/>
      <c r="U4165" s="31"/>
      <c r="V4165" s="31"/>
    </row>
    <row r="4166" spans="6:22" x14ac:dyDescent="0.25">
      <c r="F4166" s="31"/>
      <c r="G4166" s="31"/>
      <c r="H4166" s="31"/>
      <c r="I4166" s="31"/>
      <c r="J4166" s="31"/>
      <c r="K4166" s="31"/>
      <c r="L4166" s="31"/>
      <c r="M4166" s="31"/>
      <c r="N4166" s="31"/>
      <c r="O4166" s="31"/>
      <c r="P4166" s="31"/>
      <c r="Q4166" s="31"/>
      <c r="R4166" s="31"/>
      <c r="S4166" s="31"/>
      <c r="T4166" s="31"/>
      <c r="U4166" s="31"/>
      <c r="V4166" s="31"/>
    </row>
    <row r="4167" spans="6:22" x14ac:dyDescent="0.25">
      <c r="F4167" s="31"/>
      <c r="G4167" s="31"/>
      <c r="H4167" s="31"/>
      <c r="I4167" s="31"/>
      <c r="J4167" s="31"/>
      <c r="K4167" s="31"/>
      <c r="L4167" s="31"/>
      <c r="M4167" s="31"/>
      <c r="N4167" s="31"/>
      <c r="O4167" s="31"/>
      <c r="P4167" s="31"/>
      <c r="Q4167" s="31"/>
      <c r="R4167" s="31"/>
      <c r="S4167" s="31"/>
      <c r="T4167" s="31"/>
      <c r="U4167" s="31"/>
      <c r="V4167" s="31"/>
    </row>
    <row r="4168" spans="6:22" x14ac:dyDescent="0.25">
      <c r="F4168" s="31"/>
      <c r="G4168" s="31"/>
      <c r="H4168" s="31"/>
      <c r="I4168" s="31"/>
      <c r="J4168" s="31"/>
      <c r="K4168" s="31"/>
      <c r="L4168" s="31"/>
      <c r="M4168" s="31"/>
      <c r="N4168" s="31"/>
      <c r="O4168" s="31"/>
      <c r="P4168" s="31"/>
      <c r="Q4168" s="31"/>
      <c r="R4168" s="31"/>
      <c r="S4168" s="31"/>
      <c r="T4168" s="31"/>
      <c r="U4168" s="31"/>
      <c r="V4168" s="31"/>
    </row>
    <row r="4169" spans="6:22" x14ac:dyDescent="0.25">
      <c r="F4169" s="31"/>
      <c r="G4169" s="31"/>
      <c r="H4169" s="31"/>
      <c r="I4169" s="31"/>
      <c r="J4169" s="31"/>
      <c r="K4169" s="31"/>
      <c r="L4169" s="31"/>
      <c r="M4169" s="31"/>
      <c r="N4169" s="31"/>
      <c r="O4169" s="31"/>
      <c r="P4169" s="31"/>
      <c r="Q4169" s="31"/>
      <c r="R4169" s="31"/>
      <c r="S4169" s="31"/>
      <c r="T4169" s="31"/>
      <c r="U4169" s="31"/>
      <c r="V4169" s="31"/>
    </row>
    <row r="4170" spans="6:22" x14ac:dyDescent="0.25">
      <c r="F4170" s="31"/>
      <c r="G4170" s="31"/>
      <c r="H4170" s="31"/>
      <c r="I4170" s="31"/>
      <c r="J4170" s="31"/>
      <c r="K4170" s="31"/>
      <c r="L4170" s="31"/>
      <c r="M4170" s="31"/>
      <c r="N4170" s="31"/>
      <c r="O4170" s="31"/>
      <c r="P4170" s="31"/>
      <c r="Q4170" s="31"/>
      <c r="R4170" s="31"/>
      <c r="S4170" s="31"/>
      <c r="T4170" s="31"/>
      <c r="U4170" s="31"/>
      <c r="V4170" s="31"/>
    </row>
    <row r="4171" spans="6:22" x14ac:dyDescent="0.25">
      <c r="F4171" s="31"/>
      <c r="G4171" s="31"/>
      <c r="H4171" s="31"/>
      <c r="I4171" s="31"/>
      <c r="J4171" s="31"/>
      <c r="K4171" s="31"/>
      <c r="L4171" s="31"/>
      <c r="M4171" s="31"/>
      <c r="N4171" s="31"/>
      <c r="O4171" s="31"/>
      <c r="P4171" s="31"/>
      <c r="Q4171" s="31"/>
      <c r="R4171" s="31"/>
      <c r="S4171" s="31"/>
      <c r="T4171" s="31"/>
      <c r="U4171" s="31"/>
      <c r="V4171" s="31"/>
    </row>
    <row r="4172" spans="6:22" x14ac:dyDescent="0.25">
      <c r="F4172" s="31"/>
      <c r="G4172" s="31"/>
      <c r="H4172" s="31"/>
      <c r="I4172" s="31"/>
      <c r="J4172" s="31"/>
      <c r="K4172" s="31"/>
      <c r="L4172" s="31"/>
      <c r="M4172" s="31"/>
      <c r="N4172" s="31"/>
      <c r="O4172" s="31"/>
      <c r="P4172" s="31"/>
      <c r="Q4172" s="31"/>
      <c r="R4172" s="31"/>
      <c r="S4172" s="31"/>
      <c r="T4172" s="31"/>
      <c r="U4172" s="31"/>
      <c r="V4172" s="31"/>
    </row>
    <row r="4173" spans="6:22" x14ac:dyDescent="0.25">
      <c r="F4173" s="31"/>
      <c r="G4173" s="31"/>
      <c r="H4173" s="31"/>
      <c r="I4173" s="31"/>
      <c r="J4173" s="31"/>
      <c r="K4173" s="31"/>
      <c r="L4173" s="31"/>
      <c r="M4173" s="31"/>
      <c r="N4173" s="31"/>
      <c r="O4173" s="31"/>
      <c r="P4173" s="31"/>
      <c r="Q4173" s="31"/>
      <c r="R4173" s="31"/>
      <c r="S4173" s="31"/>
      <c r="T4173" s="31"/>
      <c r="U4173" s="31"/>
      <c r="V4173" s="31"/>
    </row>
    <row r="4174" spans="6:22" x14ac:dyDescent="0.25">
      <c r="F4174" s="31"/>
      <c r="G4174" s="31"/>
      <c r="H4174" s="31"/>
      <c r="I4174" s="31"/>
      <c r="J4174" s="31"/>
      <c r="K4174" s="31"/>
      <c r="L4174" s="31"/>
      <c r="M4174" s="31"/>
      <c r="N4174" s="31"/>
      <c r="O4174" s="31"/>
      <c r="P4174" s="31"/>
      <c r="Q4174" s="31"/>
      <c r="R4174" s="31"/>
      <c r="S4174" s="31"/>
      <c r="T4174" s="31"/>
      <c r="U4174" s="31"/>
      <c r="V4174" s="31"/>
    </row>
    <row r="4175" spans="6:22" x14ac:dyDescent="0.25">
      <c r="F4175" s="31"/>
      <c r="G4175" s="31"/>
      <c r="H4175" s="31"/>
      <c r="I4175" s="31"/>
      <c r="J4175" s="31"/>
      <c r="K4175" s="31"/>
      <c r="L4175" s="31"/>
      <c r="M4175" s="31"/>
      <c r="N4175" s="31"/>
      <c r="O4175" s="31"/>
      <c r="P4175" s="31"/>
      <c r="Q4175" s="31"/>
      <c r="R4175" s="31"/>
      <c r="S4175" s="31"/>
      <c r="T4175" s="31"/>
      <c r="U4175" s="31"/>
      <c r="V4175" s="31"/>
    </row>
    <row r="4176" spans="6:22" x14ac:dyDescent="0.25">
      <c r="F4176" s="31"/>
      <c r="G4176" s="31"/>
      <c r="H4176" s="31"/>
      <c r="I4176" s="31"/>
      <c r="J4176" s="31"/>
      <c r="K4176" s="31"/>
      <c r="L4176" s="31"/>
      <c r="M4176" s="31"/>
      <c r="N4176" s="31"/>
      <c r="O4176" s="31"/>
      <c r="P4176" s="31"/>
      <c r="Q4176" s="31"/>
      <c r="R4176" s="31"/>
      <c r="S4176" s="31"/>
      <c r="T4176" s="31"/>
      <c r="U4176" s="31"/>
      <c r="V4176" s="31"/>
    </row>
    <row r="4177" spans="6:22" x14ac:dyDescent="0.25">
      <c r="F4177" s="31"/>
      <c r="G4177" s="31"/>
      <c r="H4177" s="31"/>
      <c r="I4177" s="31"/>
      <c r="J4177" s="31"/>
      <c r="K4177" s="31"/>
      <c r="L4177" s="31"/>
      <c r="M4177" s="31"/>
      <c r="N4177" s="31"/>
      <c r="O4177" s="31"/>
      <c r="P4177" s="31"/>
      <c r="Q4177" s="31"/>
      <c r="R4177" s="31"/>
      <c r="S4177" s="31"/>
      <c r="T4177" s="31"/>
      <c r="U4177" s="31"/>
      <c r="V4177" s="31"/>
    </row>
    <row r="4178" spans="6:22" x14ac:dyDescent="0.25">
      <c r="F4178" s="31"/>
      <c r="G4178" s="31"/>
      <c r="H4178" s="31"/>
      <c r="I4178" s="31"/>
      <c r="J4178" s="31"/>
      <c r="K4178" s="31"/>
      <c r="L4178" s="31"/>
      <c r="M4178" s="31"/>
      <c r="N4178" s="31"/>
      <c r="O4178" s="31"/>
      <c r="P4178" s="31"/>
      <c r="Q4178" s="31"/>
      <c r="R4178" s="31"/>
      <c r="S4178" s="31"/>
      <c r="T4178" s="31"/>
      <c r="U4178" s="31"/>
      <c r="V4178" s="31"/>
    </row>
    <row r="4179" spans="6:22" x14ac:dyDescent="0.25">
      <c r="F4179" s="31"/>
      <c r="G4179" s="31"/>
      <c r="H4179" s="31"/>
      <c r="I4179" s="31"/>
      <c r="J4179" s="31"/>
      <c r="K4179" s="31"/>
      <c r="L4179" s="31"/>
      <c r="M4179" s="31"/>
      <c r="N4179" s="31"/>
      <c r="O4179" s="31"/>
      <c r="P4179" s="31"/>
      <c r="Q4179" s="31"/>
      <c r="R4179" s="31"/>
      <c r="S4179" s="31"/>
      <c r="T4179" s="31"/>
      <c r="U4179" s="31"/>
      <c r="V4179" s="31"/>
    </row>
    <row r="4180" spans="6:22" x14ac:dyDescent="0.25">
      <c r="F4180" s="31"/>
      <c r="G4180" s="31"/>
      <c r="H4180" s="31"/>
      <c r="I4180" s="31"/>
      <c r="J4180" s="31"/>
      <c r="K4180" s="31"/>
      <c r="L4180" s="31"/>
      <c r="M4180" s="31"/>
      <c r="N4180" s="31"/>
      <c r="O4180" s="31"/>
      <c r="P4180" s="31"/>
      <c r="Q4180" s="31"/>
      <c r="R4180" s="31"/>
      <c r="S4180" s="31"/>
      <c r="T4180" s="31"/>
      <c r="U4180" s="31"/>
      <c r="V4180" s="31"/>
    </row>
    <row r="4181" spans="6:22" x14ac:dyDescent="0.25">
      <c r="F4181" s="31"/>
      <c r="G4181" s="31"/>
      <c r="H4181" s="31"/>
      <c r="I4181" s="31"/>
      <c r="J4181" s="31"/>
      <c r="K4181" s="31"/>
      <c r="L4181" s="31"/>
      <c r="M4181" s="31"/>
      <c r="N4181" s="31"/>
      <c r="O4181" s="31"/>
      <c r="P4181" s="31"/>
      <c r="Q4181" s="31"/>
      <c r="R4181" s="31"/>
      <c r="S4181" s="31"/>
      <c r="T4181" s="31"/>
      <c r="U4181" s="31"/>
      <c r="V4181" s="31"/>
    </row>
    <row r="4182" spans="6:22" x14ac:dyDescent="0.25">
      <c r="F4182" s="31"/>
      <c r="G4182" s="31"/>
      <c r="H4182" s="31"/>
      <c r="I4182" s="31"/>
      <c r="J4182" s="31"/>
      <c r="K4182" s="31"/>
      <c r="L4182" s="31"/>
      <c r="M4182" s="31"/>
      <c r="N4182" s="31"/>
      <c r="O4182" s="31"/>
      <c r="P4182" s="31"/>
      <c r="Q4182" s="31"/>
      <c r="R4182" s="31"/>
      <c r="S4182" s="31"/>
      <c r="T4182" s="31"/>
      <c r="U4182" s="31"/>
      <c r="V4182" s="31"/>
    </row>
    <row r="4183" spans="6:22" x14ac:dyDescent="0.25">
      <c r="F4183" s="31"/>
      <c r="G4183" s="31"/>
      <c r="H4183" s="31"/>
      <c r="I4183" s="31"/>
      <c r="J4183" s="31"/>
      <c r="K4183" s="31"/>
      <c r="L4183" s="31"/>
      <c r="M4183" s="31"/>
      <c r="N4183" s="31"/>
      <c r="O4183" s="31"/>
      <c r="P4183" s="31"/>
      <c r="Q4183" s="31"/>
      <c r="R4183" s="31"/>
      <c r="S4183" s="31"/>
      <c r="T4183" s="31"/>
      <c r="U4183" s="31"/>
      <c r="V4183" s="31"/>
    </row>
    <row r="4184" spans="6:22" x14ac:dyDescent="0.25">
      <c r="F4184" s="31"/>
      <c r="G4184" s="31"/>
      <c r="H4184" s="31"/>
      <c r="I4184" s="31"/>
      <c r="J4184" s="31"/>
      <c r="K4184" s="31"/>
      <c r="L4184" s="31"/>
      <c r="M4184" s="31"/>
      <c r="N4184" s="31"/>
      <c r="O4184" s="31"/>
      <c r="P4184" s="31"/>
      <c r="Q4184" s="31"/>
      <c r="R4184" s="31"/>
      <c r="S4184" s="31"/>
      <c r="T4184" s="31"/>
      <c r="U4184" s="31"/>
      <c r="V4184" s="31"/>
    </row>
    <row r="4185" spans="6:22" x14ac:dyDescent="0.25">
      <c r="F4185" s="31"/>
      <c r="G4185" s="31"/>
      <c r="H4185" s="31"/>
      <c r="I4185" s="31"/>
      <c r="J4185" s="31"/>
      <c r="K4185" s="31"/>
      <c r="L4185" s="31"/>
      <c r="M4185" s="31"/>
      <c r="N4185" s="31"/>
      <c r="O4185" s="31"/>
      <c r="P4185" s="31"/>
      <c r="Q4185" s="31"/>
      <c r="R4185" s="31"/>
      <c r="S4185" s="31"/>
      <c r="T4185" s="31"/>
      <c r="U4185" s="31"/>
      <c r="V4185" s="31"/>
    </row>
    <row r="4186" spans="6:22" x14ac:dyDescent="0.25">
      <c r="F4186" s="31"/>
      <c r="G4186" s="31"/>
      <c r="H4186" s="31"/>
      <c r="I4186" s="31"/>
      <c r="J4186" s="31"/>
      <c r="K4186" s="31"/>
      <c r="L4186" s="31"/>
      <c r="M4186" s="31"/>
      <c r="N4186" s="31"/>
      <c r="O4186" s="31"/>
      <c r="P4186" s="31"/>
      <c r="Q4186" s="31"/>
      <c r="R4186" s="31"/>
      <c r="S4186" s="31"/>
      <c r="T4186" s="31"/>
      <c r="U4186" s="31"/>
      <c r="V4186" s="31"/>
    </row>
    <row r="4187" spans="6:22" x14ac:dyDescent="0.25">
      <c r="F4187" s="31"/>
      <c r="G4187" s="31"/>
      <c r="H4187" s="31"/>
      <c r="I4187" s="31"/>
      <c r="J4187" s="31"/>
      <c r="K4187" s="31"/>
      <c r="L4187" s="31"/>
      <c r="M4187" s="31"/>
      <c r="N4187" s="31"/>
      <c r="O4187" s="31"/>
      <c r="P4187" s="31"/>
      <c r="Q4187" s="31"/>
      <c r="R4187" s="31"/>
      <c r="S4187" s="31"/>
      <c r="T4187" s="31"/>
      <c r="U4187" s="31"/>
      <c r="V4187" s="31"/>
    </row>
    <row r="4188" spans="6:22" x14ac:dyDescent="0.25">
      <c r="F4188" s="31"/>
      <c r="G4188" s="31"/>
      <c r="H4188" s="31"/>
      <c r="I4188" s="31"/>
      <c r="J4188" s="31"/>
      <c r="K4188" s="31"/>
      <c r="L4188" s="31"/>
      <c r="M4188" s="31"/>
      <c r="N4188" s="31"/>
      <c r="O4188" s="31"/>
      <c r="P4188" s="31"/>
      <c r="Q4188" s="31"/>
      <c r="R4188" s="31"/>
      <c r="S4188" s="31"/>
      <c r="T4188" s="31"/>
      <c r="U4188" s="31"/>
      <c r="V4188" s="31"/>
    </row>
    <row r="4189" spans="6:22" x14ac:dyDescent="0.25">
      <c r="F4189" s="31"/>
      <c r="G4189" s="31"/>
      <c r="H4189" s="31"/>
      <c r="I4189" s="31"/>
      <c r="J4189" s="31"/>
      <c r="K4189" s="31"/>
      <c r="L4189" s="31"/>
      <c r="M4189" s="31"/>
      <c r="N4189" s="31"/>
      <c r="O4189" s="31"/>
      <c r="P4189" s="31"/>
      <c r="Q4189" s="31"/>
      <c r="R4189" s="31"/>
      <c r="S4189" s="31"/>
      <c r="T4189" s="31"/>
      <c r="U4189" s="31"/>
      <c r="V4189" s="31"/>
    </row>
    <row r="4190" spans="6:22" x14ac:dyDescent="0.25">
      <c r="F4190" s="31"/>
      <c r="G4190" s="31"/>
      <c r="H4190" s="31"/>
      <c r="I4190" s="31"/>
      <c r="J4190" s="31"/>
      <c r="K4190" s="31"/>
      <c r="L4190" s="31"/>
      <c r="M4190" s="31"/>
      <c r="N4190" s="31"/>
      <c r="O4190" s="31"/>
      <c r="P4190" s="31"/>
      <c r="Q4190" s="31"/>
      <c r="R4190" s="31"/>
      <c r="S4190" s="31"/>
      <c r="T4190" s="31"/>
      <c r="U4190" s="31"/>
      <c r="V4190" s="31"/>
    </row>
    <row r="4191" spans="6:22" x14ac:dyDescent="0.25">
      <c r="F4191" s="31"/>
      <c r="G4191" s="31"/>
      <c r="H4191" s="31"/>
      <c r="I4191" s="31"/>
      <c r="J4191" s="31"/>
      <c r="K4191" s="31"/>
      <c r="L4191" s="31"/>
      <c r="M4191" s="31"/>
      <c r="N4191" s="31"/>
      <c r="O4191" s="31"/>
      <c r="P4191" s="31"/>
      <c r="Q4191" s="31"/>
      <c r="R4191" s="31"/>
      <c r="S4191" s="31"/>
      <c r="T4191" s="31"/>
      <c r="U4191" s="31"/>
      <c r="V4191" s="31"/>
    </row>
    <row r="4192" spans="6:22" x14ac:dyDescent="0.25">
      <c r="F4192" s="31"/>
      <c r="G4192" s="31"/>
      <c r="H4192" s="31"/>
      <c r="I4192" s="31"/>
      <c r="J4192" s="31"/>
      <c r="K4192" s="31"/>
      <c r="L4192" s="31"/>
      <c r="M4192" s="31"/>
      <c r="N4192" s="31"/>
      <c r="O4192" s="31"/>
      <c r="P4192" s="31"/>
      <c r="Q4192" s="31"/>
      <c r="R4192" s="31"/>
      <c r="S4192" s="31"/>
      <c r="T4192" s="31"/>
      <c r="U4192" s="31"/>
      <c r="V4192" s="31"/>
    </row>
    <row r="4193" spans="6:22" x14ac:dyDescent="0.25">
      <c r="F4193" s="31"/>
      <c r="G4193" s="31"/>
      <c r="H4193" s="31"/>
      <c r="I4193" s="31"/>
      <c r="J4193" s="31"/>
      <c r="K4193" s="31"/>
      <c r="L4193" s="31"/>
      <c r="M4193" s="31"/>
      <c r="N4193" s="31"/>
      <c r="O4193" s="31"/>
      <c r="P4193" s="31"/>
      <c r="Q4193" s="31"/>
      <c r="R4193" s="31"/>
      <c r="S4193" s="31"/>
      <c r="T4193" s="31"/>
      <c r="U4193" s="31"/>
      <c r="V4193" s="31"/>
    </row>
    <row r="4194" spans="6:22" x14ac:dyDescent="0.25">
      <c r="F4194" s="31"/>
      <c r="G4194" s="31"/>
      <c r="H4194" s="31"/>
      <c r="I4194" s="31"/>
      <c r="J4194" s="31"/>
      <c r="K4194" s="31"/>
      <c r="L4194" s="31"/>
      <c r="M4194" s="31"/>
      <c r="N4194" s="31"/>
      <c r="O4194" s="31"/>
      <c r="P4194" s="31"/>
      <c r="Q4194" s="31"/>
      <c r="R4194" s="31"/>
      <c r="S4194" s="31"/>
      <c r="T4194" s="31"/>
      <c r="U4194" s="31"/>
      <c r="V4194" s="31"/>
    </row>
    <row r="4195" spans="6:22" x14ac:dyDescent="0.25">
      <c r="F4195" s="31"/>
      <c r="G4195" s="31"/>
      <c r="H4195" s="31"/>
      <c r="I4195" s="31"/>
      <c r="J4195" s="31"/>
      <c r="K4195" s="31"/>
      <c r="L4195" s="31"/>
      <c r="M4195" s="31"/>
      <c r="N4195" s="31"/>
      <c r="O4195" s="31"/>
      <c r="P4195" s="31"/>
      <c r="Q4195" s="31"/>
      <c r="R4195" s="31"/>
      <c r="S4195" s="31"/>
      <c r="T4195" s="31"/>
      <c r="U4195" s="31"/>
      <c r="V4195" s="31"/>
    </row>
    <row r="4196" spans="6:22" x14ac:dyDescent="0.25">
      <c r="F4196" s="31"/>
      <c r="G4196" s="31"/>
      <c r="H4196" s="31"/>
      <c r="I4196" s="31"/>
      <c r="J4196" s="31"/>
      <c r="K4196" s="31"/>
      <c r="L4196" s="31"/>
      <c r="M4196" s="31"/>
      <c r="N4196" s="31"/>
      <c r="O4196" s="31"/>
      <c r="P4196" s="31"/>
      <c r="Q4196" s="31"/>
      <c r="R4196" s="31"/>
      <c r="S4196" s="31"/>
      <c r="T4196" s="31"/>
      <c r="U4196" s="31"/>
      <c r="V4196" s="31"/>
    </row>
    <row r="4197" spans="6:22" x14ac:dyDescent="0.25">
      <c r="F4197" s="31"/>
      <c r="G4197" s="31"/>
      <c r="H4197" s="31"/>
      <c r="I4197" s="31"/>
      <c r="J4197" s="31"/>
      <c r="K4197" s="31"/>
      <c r="L4197" s="31"/>
      <c r="M4197" s="31"/>
      <c r="N4197" s="31"/>
      <c r="O4197" s="31"/>
      <c r="P4197" s="31"/>
      <c r="Q4197" s="31"/>
      <c r="R4197" s="31"/>
      <c r="S4197" s="31"/>
      <c r="T4197" s="31"/>
      <c r="U4197" s="31"/>
      <c r="V4197" s="31"/>
    </row>
    <row r="4198" spans="6:22" x14ac:dyDescent="0.25">
      <c r="F4198" s="31"/>
      <c r="G4198" s="31"/>
      <c r="H4198" s="31"/>
      <c r="I4198" s="31"/>
      <c r="J4198" s="31"/>
      <c r="K4198" s="31"/>
      <c r="L4198" s="31"/>
      <c r="M4198" s="31"/>
      <c r="N4198" s="31"/>
      <c r="O4198" s="31"/>
      <c r="P4198" s="31"/>
      <c r="Q4198" s="31"/>
      <c r="R4198" s="31"/>
      <c r="S4198" s="31"/>
      <c r="T4198" s="31"/>
      <c r="U4198" s="31"/>
      <c r="V4198" s="31"/>
    </row>
    <row r="4199" spans="6:22" x14ac:dyDescent="0.25">
      <c r="F4199" s="31"/>
      <c r="G4199" s="31"/>
      <c r="H4199" s="31"/>
      <c r="I4199" s="31"/>
      <c r="J4199" s="31"/>
      <c r="K4199" s="31"/>
      <c r="L4199" s="31"/>
      <c r="M4199" s="31"/>
      <c r="N4199" s="31"/>
      <c r="O4199" s="31"/>
      <c r="P4199" s="31"/>
      <c r="Q4199" s="31"/>
      <c r="R4199" s="31"/>
      <c r="S4199" s="31"/>
      <c r="T4199" s="31"/>
      <c r="U4199" s="31"/>
      <c r="V4199" s="31"/>
    </row>
    <row r="4200" spans="6:22" x14ac:dyDescent="0.25">
      <c r="F4200" s="31"/>
      <c r="G4200" s="31"/>
      <c r="H4200" s="31"/>
      <c r="I4200" s="31"/>
      <c r="J4200" s="31"/>
      <c r="K4200" s="31"/>
      <c r="L4200" s="31"/>
      <c r="M4200" s="31"/>
      <c r="N4200" s="31"/>
      <c r="O4200" s="31"/>
      <c r="P4200" s="31"/>
      <c r="Q4200" s="31"/>
      <c r="R4200" s="31"/>
      <c r="S4200" s="31"/>
      <c r="T4200" s="31"/>
      <c r="U4200" s="31"/>
      <c r="V4200" s="31"/>
    </row>
    <row r="4201" spans="6:22" x14ac:dyDescent="0.25">
      <c r="F4201" s="31"/>
      <c r="G4201" s="31"/>
      <c r="H4201" s="31"/>
      <c r="I4201" s="31"/>
      <c r="J4201" s="31"/>
      <c r="K4201" s="31"/>
      <c r="L4201" s="31"/>
      <c r="M4201" s="31"/>
      <c r="N4201" s="31"/>
      <c r="O4201" s="31"/>
      <c r="P4201" s="31"/>
      <c r="Q4201" s="31"/>
      <c r="R4201" s="31"/>
      <c r="S4201" s="31"/>
      <c r="T4201" s="31"/>
      <c r="U4201" s="31"/>
      <c r="V4201" s="31"/>
    </row>
    <row r="4202" spans="6:22" x14ac:dyDescent="0.25">
      <c r="F4202" s="31"/>
      <c r="G4202" s="31"/>
      <c r="H4202" s="31"/>
      <c r="I4202" s="31"/>
      <c r="J4202" s="31"/>
      <c r="K4202" s="31"/>
      <c r="L4202" s="31"/>
      <c r="M4202" s="31"/>
      <c r="N4202" s="31"/>
      <c r="O4202" s="31"/>
      <c r="P4202" s="31"/>
      <c r="Q4202" s="31"/>
      <c r="R4202" s="31"/>
      <c r="S4202" s="31"/>
      <c r="T4202" s="31"/>
      <c r="U4202" s="31"/>
      <c r="V4202" s="31"/>
    </row>
    <row r="4203" spans="6:22" x14ac:dyDescent="0.25">
      <c r="F4203" s="31"/>
      <c r="G4203" s="31"/>
      <c r="H4203" s="31"/>
      <c r="I4203" s="31"/>
      <c r="J4203" s="31"/>
      <c r="K4203" s="31"/>
      <c r="L4203" s="31"/>
      <c r="M4203" s="31"/>
      <c r="N4203" s="31"/>
      <c r="O4203" s="31"/>
      <c r="P4203" s="31"/>
      <c r="Q4203" s="31"/>
      <c r="R4203" s="31"/>
      <c r="S4203" s="31"/>
      <c r="T4203" s="31"/>
      <c r="U4203" s="31"/>
      <c r="V4203" s="31"/>
    </row>
    <row r="4204" spans="6:22" x14ac:dyDescent="0.25">
      <c r="F4204" s="31"/>
      <c r="G4204" s="31"/>
      <c r="H4204" s="31"/>
      <c r="I4204" s="31"/>
      <c r="J4204" s="31"/>
      <c r="K4204" s="31"/>
      <c r="L4204" s="31"/>
      <c r="M4204" s="31"/>
      <c r="N4204" s="31"/>
      <c r="O4204" s="31"/>
      <c r="P4204" s="31"/>
      <c r="Q4204" s="31"/>
      <c r="R4204" s="31"/>
      <c r="S4204" s="31"/>
      <c r="T4204" s="31"/>
      <c r="U4204" s="31"/>
      <c r="V4204" s="31"/>
    </row>
    <row r="4205" spans="6:22" x14ac:dyDescent="0.25">
      <c r="F4205" s="31"/>
      <c r="G4205" s="31"/>
      <c r="H4205" s="31"/>
      <c r="I4205" s="31"/>
      <c r="J4205" s="31"/>
      <c r="K4205" s="31"/>
      <c r="L4205" s="31"/>
      <c r="M4205" s="31"/>
      <c r="N4205" s="31"/>
      <c r="O4205" s="31"/>
      <c r="P4205" s="31"/>
      <c r="Q4205" s="31"/>
      <c r="R4205" s="31"/>
      <c r="S4205" s="31"/>
      <c r="T4205" s="31"/>
      <c r="U4205" s="31"/>
      <c r="V4205" s="31"/>
    </row>
    <row r="4206" spans="6:22" x14ac:dyDescent="0.25">
      <c r="F4206" s="31"/>
      <c r="G4206" s="31"/>
      <c r="H4206" s="31"/>
      <c r="I4206" s="31"/>
      <c r="J4206" s="31"/>
      <c r="K4206" s="31"/>
      <c r="L4206" s="31"/>
      <c r="M4206" s="31"/>
      <c r="N4206" s="31"/>
      <c r="O4206" s="31"/>
      <c r="P4206" s="31"/>
      <c r="Q4206" s="31"/>
      <c r="R4206" s="31"/>
      <c r="S4206" s="31"/>
      <c r="T4206" s="31"/>
      <c r="U4206" s="31"/>
      <c r="V4206" s="31"/>
    </row>
    <row r="4207" spans="6:22" x14ac:dyDescent="0.25">
      <c r="F4207" s="31"/>
      <c r="G4207" s="31"/>
      <c r="H4207" s="31"/>
      <c r="I4207" s="31"/>
      <c r="J4207" s="31"/>
      <c r="K4207" s="31"/>
      <c r="L4207" s="31"/>
      <c r="M4207" s="31"/>
      <c r="N4207" s="31"/>
      <c r="O4207" s="31"/>
      <c r="P4207" s="31"/>
      <c r="Q4207" s="31"/>
      <c r="R4207" s="31"/>
      <c r="S4207" s="31"/>
      <c r="T4207" s="31"/>
      <c r="U4207" s="31"/>
      <c r="V4207" s="31"/>
    </row>
    <row r="4208" spans="6:22" x14ac:dyDescent="0.25">
      <c r="F4208" s="31"/>
      <c r="G4208" s="31"/>
      <c r="H4208" s="31"/>
      <c r="I4208" s="31"/>
      <c r="J4208" s="31"/>
      <c r="K4208" s="31"/>
      <c r="L4208" s="31"/>
      <c r="M4208" s="31"/>
      <c r="N4208" s="31"/>
      <c r="O4208" s="31"/>
      <c r="P4208" s="31"/>
      <c r="Q4208" s="31"/>
      <c r="R4208" s="31"/>
      <c r="S4208" s="31"/>
      <c r="T4208" s="31"/>
      <c r="U4208" s="31"/>
      <c r="V4208" s="31"/>
    </row>
    <row r="4209" spans="6:22" x14ac:dyDescent="0.25">
      <c r="F4209" s="31"/>
      <c r="G4209" s="31"/>
      <c r="H4209" s="31"/>
      <c r="I4209" s="31"/>
      <c r="J4209" s="31"/>
      <c r="K4209" s="31"/>
      <c r="L4209" s="31"/>
      <c r="M4209" s="31"/>
      <c r="N4209" s="31"/>
      <c r="O4209" s="31"/>
      <c r="P4209" s="31"/>
      <c r="Q4209" s="31"/>
      <c r="R4209" s="31"/>
      <c r="S4209" s="31"/>
      <c r="T4209" s="31"/>
      <c r="U4209" s="31"/>
      <c r="V4209" s="31"/>
    </row>
    <row r="4210" spans="6:22" x14ac:dyDescent="0.25">
      <c r="F4210" s="31"/>
      <c r="G4210" s="31"/>
      <c r="H4210" s="31"/>
      <c r="I4210" s="31"/>
      <c r="J4210" s="31"/>
      <c r="K4210" s="31"/>
      <c r="L4210" s="31"/>
      <c r="M4210" s="31"/>
      <c r="N4210" s="31"/>
      <c r="O4210" s="31"/>
      <c r="P4210" s="31"/>
      <c r="Q4210" s="31"/>
      <c r="R4210" s="31"/>
      <c r="S4210" s="31"/>
      <c r="T4210" s="31"/>
      <c r="U4210" s="31"/>
      <c r="V4210" s="31"/>
    </row>
    <row r="4211" spans="6:22" x14ac:dyDescent="0.25">
      <c r="F4211" s="31"/>
      <c r="G4211" s="31"/>
      <c r="H4211" s="31"/>
      <c r="I4211" s="31"/>
      <c r="J4211" s="31"/>
      <c r="K4211" s="31"/>
      <c r="L4211" s="31"/>
      <c r="M4211" s="31"/>
      <c r="N4211" s="31"/>
      <c r="O4211" s="31"/>
      <c r="P4211" s="31"/>
      <c r="Q4211" s="31"/>
      <c r="R4211" s="31"/>
      <c r="S4211" s="31"/>
      <c r="T4211" s="31"/>
      <c r="U4211" s="31"/>
      <c r="V4211" s="31"/>
    </row>
    <row r="4212" spans="6:22" x14ac:dyDescent="0.25">
      <c r="F4212" s="31"/>
      <c r="G4212" s="31"/>
      <c r="H4212" s="31"/>
      <c r="I4212" s="31"/>
      <c r="J4212" s="31"/>
      <c r="K4212" s="31"/>
      <c r="L4212" s="31"/>
      <c r="M4212" s="31"/>
      <c r="N4212" s="31"/>
      <c r="O4212" s="31"/>
      <c r="P4212" s="31"/>
      <c r="Q4212" s="31"/>
      <c r="R4212" s="31"/>
      <c r="S4212" s="31"/>
      <c r="T4212" s="31"/>
      <c r="U4212" s="31"/>
      <c r="V4212" s="31"/>
    </row>
    <row r="4213" spans="6:22" x14ac:dyDescent="0.25">
      <c r="F4213" s="31"/>
      <c r="G4213" s="31"/>
      <c r="H4213" s="31"/>
      <c r="I4213" s="31"/>
      <c r="J4213" s="31"/>
      <c r="K4213" s="31"/>
      <c r="L4213" s="31"/>
      <c r="M4213" s="31"/>
      <c r="N4213" s="31"/>
      <c r="O4213" s="31"/>
      <c r="P4213" s="31"/>
      <c r="Q4213" s="31"/>
      <c r="R4213" s="31"/>
      <c r="S4213" s="31"/>
      <c r="T4213" s="31"/>
      <c r="U4213" s="31"/>
      <c r="V4213" s="31"/>
    </row>
    <row r="4214" spans="6:22" x14ac:dyDescent="0.25">
      <c r="F4214" s="31"/>
      <c r="G4214" s="31"/>
      <c r="H4214" s="31"/>
      <c r="I4214" s="31"/>
      <c r="J4214" s="31"/>
      <c r="K4214" s="31"/>
      <c r="L4214" s="31"/>
      <c r="M4214" s="31"/>
      <c r="N4214" s="31"/>
      <c r="O4214" s="31"/>
      <c r="P4214" s="31"/>
      <c r="Q4214" s="31"/>
      <c r="R4214" s="31"/>
      <c r="S4214" s="31"/>
      <c r="T4214" s="31"/>
      <c r="U4214" s="31"/>
      <c r="V4214" s="31"/>
    </row>
    <row r="4215" spans="6:22" x14ac:dyDescent="0.25">
      <c r="F4215" s="31"/>
      <c r="G4215" s="31"/>
      <c r="H4215" s="31"/>
      <c r="I4215" s="31"/>
      <c r="J4215" s="31"/>
      <c r="K4215" s="31"/>
      <c r="L4215" s="31"/>
      <c r="M4215" s="31"/>
      <c r="N4215" s="31"/>
      <c r="O4215" s="31"/>
      <c r="P4215" s="31"/>
      <c r="Q4215" s="31"/>
      <c r="R4215" s="31"/>
      <c r="S4215" s="31"/>
      <c r="T4215" s="31"/>
      <c r="U4215" s="31"/>
      <c r="V4215" s="31"/>
    </row>
    <row r="4216" spans="6:22" x14ac:dyDescent="0.25">
      <c r="F4216" s="31"/>
      <c r="G4216" s="31"/>
      <c r="H4216" s="31"/>
      <c r="I4216" s="31"/>
      <c r="J4216" s="31"/>
      <c r="K4216" s="31"/>
      <c r="L4216" s="31"/>
      <c r="M4216" s="31"/>
      <c r="N4216" s="31"/>
      <c r="O4216" s="31"/>
      <c r="P4216" s="31"/>
      <c r="Q4216" s="31"/>
      <c r="R4216" s="31"/>
      <c r="S4216" s="31"/>
      <c r="T4216" s="31"/>
      <c r="U4216" s="31"/>
      <c r="V4216" s="31"/>
    </row>
    <row r="4217" spans="6:22" x14ac:dyDescent="0.25">
      <c r="F4217" s="31"/>
      <c r="G4217" s="31"/>
      <c r="H4217" s="31"/>
      <c r="I4217" s="31"/>
      <c r="J4217" s="31"/>
      <c r="K4217" s="31"/>
      <c r="L4217" s="31"/>
      <c r="M4217" s="31"/>
      <c r="N4217" s="31"/>
      <c r="O4217" s="31"/>
      <c r="P4217" s="31"/>
      <c r="Q4217" s="31"/>
      <c r="R4217" s="31"/>
      <c r="S4217" s="31"/>
      <c r="T4217" s="31"/>
      <c r="U4217" s="31"/>
      <c r="V4217" s="31"/>
    </row>
    <row r="4218" spans="6:22" x14ac:dyDescent="0.25">
      <c r="F4218" s="31"/>
      <c r="G4218" s="31"/>
      <c r="H4218" s="31"/>
      <c r="I4218" s="31"/>
      <c r="J4218" s="31"/>
      <c r="K4218" s="31"/>
      <c r="L4218" s="31"/>
      <c r="M4218" s="31"/>
      <c r="N4218" s="31"/>
      <c r="O4218" s="31"/>
      <c r="P4218" s="31"/>
      <c r="Q4218" s="31"/>
      <c r="R4218" s="31"/>
      <c r="S4218" s="31"/>
      <c r="T4218" s="31"/>
      <c r="U4218" s="31"/>
      <c r="V4218" s="31"/>
    </row>
    <row r="4219" spans="6:22" x14ac:dyDescent="0.25">
      <c r="F4219" s="31"/>
      <c r="G4219" s="31"/>
      <c r="H4219" s="31"/>
      <c r="I4219" s="31"/>
      <c r="J4219" s="31"/>
      <c r="K4219" s="31"/>
      <c r="L4219" s="31"/>
      <c r="M4219" s="31"/>
      <c r="N4219" s="31"/>
      <c r="O4219" s="31"/>
      <c r="P4219" s="31"/>
      <c r="Q4219" s="31"/>
      <c r="R4219" s="31"/>
      <c r="S4219" s="31"/>
      <c r="T4219" s="31"/>
      <c r="U4219" s="31"/>
      <c r="V4219" s="31"/>
    </row>
    <row r="4220" spans="6:22" x14ac:dyDescent="0.25">
      <c r="F4220" s="31"/>
      <c r="G4220" s="31"/>
      <c r="H4220" s="31"/>
      <c r="I4220" s="31"/>
      <c r="J4220" s="31"/>
      <c r="K4220" s="31"/>
      <c r="L4220" s="31"/>
      <c r="M4220" s="31"/>
      <c r="N4220" s="31"/>
      <c r="O4220" s="31"/>
      <c r="P4220" s="31"/>
      <c r="Q4220" s="31"/>
      <c r="R4220" s="31"/>
      <c r="S4220" s="31"/>
      <c r="T4220" s="31"/>
      <c r="U4220" s="31"/>
      <c r="V4220" s="31"/>
    </row>
    <row r="4221" spans="6:22" x14ac:dyDescent="0.25">
      <c r="F4221" s="31"/>
      <c r="G4221" s="31"/>
      <c r="H4221" s="31"/>
      <c r="I4221" s="31"/>
      <c r="J4221" s="31"/>
      <c r="K4221" s="31"/>
      <c r="L4221" s="31"/>
      <c r="M4221" s="31"/>
      <c r="N4221" s="31"/>
      <c r="O4221" s="31"/>
      <c r="P4221" s="31"/>
      <c r="Q4221" s="31"/>
      <c r="R4221" s="31"/>
      <c r="S4221" s="31"/>
      <c r="T4221" s="31"/>
      <c r="U4221" s="31"/>
      <c r="V4221" s="31"/>
    </row>
    <row r="4222" spans="6:22" x14ac:dyDescent="0.25">
      <c r="F4222" s="31"/>
      <c r="G4222" s="31"/>
      <c r="H4222" s="31"/>
      <c r="I4222" s="31"/>
      <c r="J4222" s="31"/>
      <c r="K4222" s="31"/>
      <c r="L4222" s="31"/>
      <c r="M4222" s="31"/>
      <c r="N4222" s="31"/>
      <c r="O4222" s="31"/>
      <c r="P4222" s="31"/>
      <c r="Q4222" s="31"/>
      <c r="R4222" s="31"/>
      <c r="S4222" s="31"/>
      <c r="T4222" s="31"/>
      <c r="U4222" s="31"/>
      <c r="V4222" s="31"/>
    </row>
    <row r="4223" spans="6:22" x14ac:dyDescent="0.25">
      <c r="F4223" s="31"/>
      <c r="G4223" s="31"/>
      <c r="H4223" s="31"/>
      <c r="I4223" s="31"/>
      <c r="J4223" s="31"/>
      <c r="K4223" s="31"/>
      <c r="L4223" s="31"/>
      <c r="M4223" s="31"/>
      <c r="N4223" s="31"/>
      <c r="O4223" s="31"/>
      <c r="P4223" s="31"/>
      <c r="Q4223" s="31"/>
      <c r="R4223" s="31"/>
      <c r="S4223" s="31"/>
      <c r="T4223" s="31"/>
      <c r="U4223" s="31"/>
      <c r="V4223" s="31"/>
    </row>
    <row r="4224" spans="6:22" x14ac:dyDescent="0.25">
      <c r="F4224" s="31"/>
      <c r="G4224" s="31"/>
      <c r="H4224" s="31"/>
      <c r="I4224" s="31"/>
      <c r="J4224" s="31"/>
      <c r="K4224" s="31"/>
      <c r="L4224" s="31"/>
      <c r="M4224" s="31"/>
      <c r="N4224" s="31"/>
      <c r="O4224" s="31"/>
      <c r="P4224" s="31"/>
      <c r="Q4224" s="31"/>
      <c r="R4224" s="31"/>
      <c r="S4224" s="31"/>
      <c r="T4224" s="31"/>
      <c r="U4224" s="31"/>
      <c r="V4224" s="31"/>
    </row>
    <row r="4225" spans="6:22" x14ac:dyDescent="0.25">
      <c r="F4225" s="31"/>
      <c r="G4225" s="31"/>
      <c r="H4225" s="31"/>
      <c r="I4225" s="31"/>
      <c r="J4225" s="31"/>
      <c r="K4225" s="31"/>
      <c r="L4225" s="31"/>
      <c r="M4225" s="31"/>
      <c r="N4225" s="31"/>
      <c r="O4225" s="31"/>
      <c r="P4225" s="31"/>
      <c r="Q4225" s="31"/>
      <c r="R4225" s="31"/>
      <c r="S4225" s="31"/>
      <c r="T4225" s="31"/>
      <c r="U4225" s="31"/>
      <c r="V4225" s="31"/>
    </row>
    <row r="4226" spans="6:22" x14ac:dyDescent="0.25">
      <c r="F4226" s="31"/>
      <c r="G4226" s="31"/>
      <c r="H4226" s="31"/>
      <c r="I4226" s="31"/>
      <c r="J4226" s="31"/>
      <c r="K4226" s="31"/>
      <c r="L4226" s="31"/>
      <c r="M4226" s="31"/>
      <c r="N4226" s="31"/>
      <c r="O4226" s="31"/>
      <c r="P4226" s="31"/>
      <c r="Q4226" s="31"/>
      <c r="R4226" s="31"/>
      <c r="S4226" s="31"/>
      <c r="T4226" s="31"/>
      <c r="U4226" s="31"/>
      <c r="V4226" s="31"/>
    </row>
    <row r="4227" spans="6:22" x14ac:dyDescent="0.25">
      <c r="F4227" s="31"/>
      <c r="G4227" s="31"/>
      <c r="H4227" s="31"/>
      <c r="I4227" s="31"/>
      <c r="J4227" s="31"/>
      <c r="K4227" s="31"/>
      <c r="L4227" s="31"/>
      <c r="M4227" s="31"/>
      <c r="N4227" s="31"/>
      <c r="O4227" s="31"/>
      <c r="P4227" s="31"/>
      <c r="Q4227" s="31"/>
      <c r="R4227" s="31"/>
      <c r="S4227" s="31"/>
      <c r="T4227" s="31"/>
      <c r="U4227" s="31"/>
      <c r="V4227" s="31"/>
    </row>
    <row r="4228" spans="6:22" x14ac:dyDescent="0.25">
      <c r="F4228" s="31"/>
      <c r="G4228" s="31"/>
      <c r="H4228" s="31"/>
      <c r="I4228" s="31"/>
      <c r="J4228" s="31"/>
      <c r="K4228" s="31"/>
      <c r="L4228" s="31"/>
      <c r="M4228" s="31"/>
      <c r="N4228" s="31"/>
      <c r="O4228" s="31"/>
      <c r="P4228" s="31"/>
      <c r="Q4228" s="31"/>
      <c r="R4228" s="31"/>
      <c r="S4228" s="31"/>
      <c r="T4228" s="31"/>
      <c r="U4228" s="31"/>
      <c r="V4228" s="31"/>
    </row>
    <row r="4229" spans="6:22" x14ac:dyDescent="0.25">
      <c r="F4229" s="31"/>
      <c r="G4229" s="31"/>
      <c r="H4229" s="31"/>
      <c r="I4229" s="31"/>
      <c r="J4229" s="31"/>
      <c r="K4229" s="31"/>
      <c r="L4229" s="31"/>
      <c r="M4229" s="31"/>
      <c r="N4229" s="31"/>
      <c r="O4229" s="31"/>
      <c r="P4229" s="31"/>
      <c r="Q4229" s="31"/>
      <c r="R4229" s="31"/>
      <c r="S4229" s="31"/>
      <c r="T4229" s="31"/>
      <c r="U4229" s="31"/>
      <c r="V4229" s="31"/>
    </row>
    <row r="4230" spans="6:22" x14ac:dyDescent="0.25">
      <c r="F4230" s="31"/>
      <c r="G4230" s="31"/>
      <c r="H4230" s="31"/>
      <c r="I4230" s="31"/>
      <c r="J4230" s="31"/>
      <c r="K4230" s="31"/>
      <c r="L4230" s="31"/>
      <c r="M4230" s="31"/>
      <c r="N4230" s="31"/>
      <c r="O4230" s="31"/>
      <c r="P4230" s="31"/>
      <c r="Q4230" s="31"/>
      <c r="R4230" s="31"/>
      <c r="S4230" s="31"/>
      <c r="T4230" s="31"/>
      <c r="U4230" s="31"/>
      <c r="V4230" s="31"/>
    </row>
    <row r="4231" spans="6:22" x14ac:dyDescent="0.25">
      <c r="F4231" s="31"/>
      <c r="G4231" s="31"/>
      <c r="H4231" s="31"/>
      <c r="I4231" s="31"/>
      <c r="J4231" s="31"/>
      <c r="K4231" s="31"/>
      <c r="L4231" s="31"/>
      <c r="M4231" s="31"/>
      <c r="N4231" s="31"/>
      <c r="O4231" s="31"/>
      <c r="P4231" s="31"/>
      <c r="Q4231" s="31"/>
      <c r="R4231" s="31"/>
      <c r="S4231" s="31"/>
      <c r="T4231" s="31"/>
      <c r="U4231" s="31"/>
      <c r="V4231" s="31"/>
    </row>
    <row r="4232" spans="6:22" x14ac:dyDescent="0.25">
      <c r="F4232" s="31"/>
      <c r="G4232" s="31"/>
      <c r="H4232" s="31"/>
      <c r="I4232" s="31"/>
      <c r="J4232" s="31"/>
      <c r="K4232" s="31"/>
      <c r="L4232" s="31"/>
      <c r="M4232" s="31"/>
      <c r="N4232" s="31"/>
      <c r="O4232" s="31"/>
      <c r="P4232" s="31"/>
      <c r="Q4232" s="31"/>
      <c r="R4232" s="31"/>
      <c r="S4232" s="31"/>
      <c r="T4232" s="31"/>
      <c r="U4232" s="31"/>
      <c r="V4232" s="31"/>
    </row>
    <row r="4233" spans="6:22" x14ac:dyDescent="0.25">
      <c r="F4233" s="31"/>
      <c r="G4233" s="31"/>
      <c r="H4233" s="31"/>
      <c r="I4233" s="31"/>
      <c r="J4233" s="31"/>
      <c r="K4233" s="31"/>
      <c r="L4233" s="31"/>
      <c r="M4233" s="31"/>
      <c r="N4233" s="31"/>
      <c r="O4233" s="31"/>
      <c r="P4233" s="31"/>
      <c r="Q4233" s="31"/>
      <c r="R4233" s="31"/>
      <c r="S4233" s="31"/>
      <c r="T4233" s="31"/>
      <c r="U4233" s="31"/>
      <c r="V4233" s="31"/>
    </row>
    <row r="4234" spans="6:22" x14ac:dyDescent="0.25">
      <c r="F4234" s="31"/>
      <c r="G4234" s="31"/>
      <c r="H4234" s="31"/>
      <c r="I4234" s="31"/>
      <c r="J4234" s="31"/>
      <c r="K4234" s="31"/>
      <c r="L4234" s="31"/>
      <c r="M4234" s="31"/>
      <c r="N4234" s="31"/>
      <c r="O4234" s="31"/>
      <c r="P4234" s="31"/>
      <c r="Q4234" s="31"/>
      <c r="R4234" s="31"/>
      <c r="S4234" s="31"/>
      <c r="T4234" s="31"/>
      <c r="U4234" s="31"/>
      <c r="V4234" s="31"/>
    </row>
    <row r="4235" spans="6:22" x14ac:dyDescent="0.25">
      <c r="F4235" s="31"/>
      <c r="G4235" s="31"/>
      <c r="H4235" s="31"/>
      <c r="I4235" s="31"/>
      <c r="J4235" s="31"/>
      <c r="K4235" s="31"/>
      <c r="L4235" s="31"/>
      <c r="M4235" s="31"/>
      <c r="N4235" s="31"/>
      <c r="O4235" s="31"/>
      <c r="P4235" s="31"/>
      <c r="Q4235" s="31"/>
      <c r="R4235" s="31"/>
      <c r="S4235" s="31"/>
      <c r="T4235" s="31"/>
      <c r="U4235" s="31"/>
      <c r="V4235" s="31"/>
    </row>
    <row r="4236" spans="6:22" x14ac:dyDescent="0.25">
      <c r="F4236" s="31"/>
      <c r="G4236" s="31"/>
      <c r="H4236" s="31"/>
      <c r="I4236" s="31"/>
      <c r="J4236" s="31"/>
      <c r="K4236" s="31"/>
      <c r="L4236" s="31"/>
      <c r="M4236" s="31"/>
      <c r="N4236" s="31"/>
      <c r="O4236" s="31"/>
      <c r="P4236" s="31"/>
      <c r="Q4236" s="31"/>
      <c r="R4236" s="31"/>
      <c r="S4236" s="31"/>
      <c r="T4236" s="31"/>
      <c r="U4236" s="31"/>
      <c r="V4236" s="31"/>
    </row>
    <row r="4237" spans="6:22" x14ac:dyDescent="0.25">
      <c r="F4237" s="31"/>
      <c r="G4237" s="31"/>
      <c r="H4237" s="31"/>
      <c r="I4237" s="31"/>
      <c r="J4237" s="31"/>
      <c r="K4237" s="31"/>
      <c r="L4237" s="31"/>
      <c r="M4237" s="31"/>
      <c r="N4237" s="31"/>
      <c r="O4237" s="31"/>
      <c r="P4237" s="31"/>
      <c r="Q4237" s="31"/>
      <c r="R4237" s="31"/>
      <c r="S4237" s="31"/>
      <c r="T4237" s="31"/>
      <c r="U4237" s="31"/>
      <c r="V4237" s="31"/>
    </row>
    <row r="4238" spans="6:22" x14ac:dyDescent="0.25">
      <c r="F4238" s="31"/>
      <c r="G4238" s="31"/>
      <c r="H4238" s="31"/>
      <c r="I4238" s="31"/>
      <c r="J4238" s="31"/>
      <c r="K4238" s="31"/>
      <c r="L4238" s="31"/>
      <c r="M4238" s="31"/>
      <c r="N4238" s="31"/>
      <c r="O4238" s="31"/>
      <c r="P4238" s="31"/>
      <c r="Q4238" s="31"/>
      <c r="R4238" s="31"/>
      <c r="S4238" s="31"/>
      <c r="T4238" s="31"/>
      <c r="U4238" s="31"/>
      <c r="V4238" s="31"/>
    </row>
    <row r="4239" spans="6:22" x14ac:dyDescent="0.25">
      <c r="F4239" s="31"/>
      <c r="G4239" s="31"/>
      <c r="H4239" s="31"/>
      <c r="I4239" s="31"/>
      <c r="J4239" s="31"/>
      <c r="K4239" s="31"/>
      <c r="L4239" s="31"/>
      <c r="M4239" s="31"/>
      <c r="N4239" s="31"/>
      <c r="O4239" s="31"/>
      <c r="P4239" s="31"/>
      <c r="Q4239" s="31"/>
      <c r="R4239" s="31"/>
      <c r="S4239" s="31"/>
      <c r="T4239" s="31"/>
      <c r="U4239" s="31"/>
      <c r="V4239" s="31"/>
    </row>
    <row r="4240" spans="6:22" x14ac:dyDescent="0.25">
      <c r="F4240" s="31"/>
      <c r="G4240" s="31"/>
      <c r="H4240" s="31"/>
      <c r="I4240" s="31"/>
      <c r="J4240" s="31"/>
      <c r="K4240" s="31"/>
      <c r="L4240" s="31"/>
      <c r="M4240" s="31"/>
      <c r="N4240" s="31"/>
      <c r="O4240" s="31"/>
      <c r="P4240" s="31"/>
      <c r="Q4240" s="31"/>
      <c r="R4240" s="31"/>
      <c r="S4240" s="31"/>
      <c r="T4240" s="31"/>
      <c r="U4240" s="31"/>
      <c r="V4240" s="31"/>
    </row>
    <row r="4241" spans="6:22" x14ac:dyDescent="0.25">
      <c r="F4241" s="31"/>
      <c r="G4241" s="31"/>
      <c r="H4241" s="31"/>
      <c r="I4241" s="31"/>
      <c r="J4241" s="31"/>
      <c r="K4241" s="31"/>
      <c r="L4241" s="31"/>
      <c r="M4241" s="31"/>
      <c r="N4241" s="31"/>
      <c r="O4241" s="31"/>
      <c r="P4241" s="31"/>
      <c r="Q4241" s="31"/>
      <c r="R4241" s="31"/>
      <c r="S4241" s="31"/>
      <c r="T4241" s="31"/>
      <c r="U4241" s="31"/>
      <c r="V4241" s="31"/>
    </row>
    <row r="4242" spans="6:22" x14ac:dyDescent="0.25">
      <c r="F4242" s="31"/>
      <c r="G4242" s="31"/>
      <c r="H4242" s="31"/>
      <c r="I4242" s="31"/>
      <c r="J4242" s="31"/>
      <c r="K4242" s="31"/>
      <c r="L4242" s="31"/>
      <c r="M4242" s="31"/>
      <c r="N4242" s="31"/>
      <c r="O4242" s="31"/>
      <c r="P4242" s="31"/>
      <c r="Q4242" s="31"/>
      <c r="R4242" s="31"/>
      <c r="S4242" s="31"/>
      <c r="T4242" s="31"/>
      <c r="U4242" s="31"/>
      <c r="V4242" s="31"/>
    </row>
    <row r="4243" spans="6:22" x14ac:dyDescent="0.25">
      <c r="F4243" s="31"/>
      <c r="G4243" s="31"/>
      <c r="H4243" s="31"/>
      <c r="I4243" s="31"/>
      <c r="J4243" s="31"/>
      <c r="K4243" s="31"/>
      <c r="L4243" s="31"/>
      <c r="M4243" s="31"/>
      <c r="N4243" s="31"/>
      <c r="O4243" s="31"/>
      <c r="P4243" s="31"/>
      <c r="Q4243" s="31"/>
      <c r="R4243" s="31"/>
      <c r="S4243" s="31"/>
      <c r="T4243" s="31"/>
      <c r="U4243" s="31"/>
      <c r="V4243" s="31"/>
    </row>
    <row r="4244" spans="6:22" x14ac:dyDescent="0.25">
      <c r="F4244" s="31"/>
      <c r="G4244" s="31"/>
      <c r="H4244" s="31"/>
      <c r="I4244" s="31"/>
      <c r="J4244" s="31"/>
      <c r="K4244" s="31"/>
      <c r="L4244" s="31"/>
      <c r="M4244" s="31"/>
      <c r="N4244" s="31"/>
      <c r="O4244" s="31"/>
      <c r="P4244" s="31"/>
      <c r="Q4244" s="31"/>
      <c r="R4244" s="31"/>
      <c r="S4244" s="31"/>
      <c r="T4244" s="31"/>
      <c r="U4244" s="31"/>
      <c r="V4244" s="31"/>
    </row>
    <row r="4245" spans="6:22" x14ac:dyDescent="0.25">
      <c r="F4245" s="31"/>
      <c r="G4245" s="31"/>
      <c r="H4245" s="31"/>
      <c r="I4245" s="31"/>
      <c r="J4245" s="31"/>
      <c r="K4245" s="31"/>
      <c r="L4245" s="31"/>
      <c r="M4245" s="31"/>
      <c r="N4245" s="31"/>
      <c r="O4245" s="31"/>
      <c r="P4245" s="31"/>
      <c r="Q4245" s="31"/>
      <c r="R4245" s="31"/>
      <c r="S4245" s="31"/>
      <c r="T4245" s="31"/>
      <c r="U4245" s="31"/>
      <c r="V4245" s="31"/>
    </row>
    <row r="4246" spans="6:22" x14ac:dyDescent="0.25">
      <c r="F4246" s="31"/>
      <c r="G4246" s="31"/>
      <c r="H4246" s="31"/>
      <c r="I4246" s="31"/>
      <c r="J4246" s="31"/>
      <c r="K4246" s="31"/>
      <c r="L4246" s="31"/>
      <c r="M4246" s="31"/>
      <c r="N4246" s="31"/>
      <c r="O4246" s="31"/>
      <c r="P4246" s="31"/>
      <c r="Q4246" s="31"/>
      <c r="R4246" s="31"/>
      <c r="S4246" s="31"/>
      <c r="T4246" s="31"/>
      <c r="U4246" s="31"/>
      <c r="V4246" s="31"/>
    </row>
    <row r="4247" spans="6:22" x14ac:dyDescent="0.25">
      <c r="F4247" s="31"/>
      <c r="G4247" s="31"/>
      <c r="H4247" s="31"/>
      <c r="I4247" s="31"/>
      <c r="J4247" s="31"/>
      <c r="K4247" s="31"/>
      <c r="L4247" s="31"/>
      <c r="M4247" s="31"/>
      <c r="N4247" s="31"/>
      <c r="O4247" s="31"/>
      <c r="P4247" s="31"/>
      <c r="Q4247" s="31"/>
      <c r="R4247" s="31"/>
      <c r="S4247" s="31"/>
      <c r="T4247" s="31"/>
      <c r="U4247" s="31"/>
      <c r="V4247" s="31"/>
    </row>
    <row r="4248" spans="6:22" x14ac:dyDescent="0.25">
      <c r="F4248" s="31"/>
      <c r="G4248" s="31"/>
      <c r="H4248" s="31"/>
      <c r="I4248" s="31"/>
      <c r="J4248" s="31"/>
      <c r="K4248" s="31"/>
      <c r="L4248" s="31"/>
      <c r="M4248" s="31"/>
      <c r="N4248" s="31"/>
      <c r="O4248" s="31"/>
      <c r="P4248" s="31"/>
      <c r="Q4248" s="31"/>
      <c r="R4248" s="31"/>
      <c r="S4248" s="31"/>
      <c r="T4248" s="31"/>
      <c r="U4248" s="31"/>
      <c r="V4248" s="31"/>
    </row>
    <row r="4249" spans="6:22" x14ac:dyDescent="0.25">
      <c r="F4249" s="31"/>
      <c r="G4249" s="31"/>
      <c r="H4249" s="31"/>
      <c r="I4249" s="31"/>
      <c r="J4249" s="31"/>
      <c r="K4249" s="31"/>
      <c r="L4249" s="31"/>
      <c r="M4249" s="31"/>
      <c r="N4249" s="31"/>
      <c r="O4249" s="31"/>
      <c r="P4249" s="31"/>
      <c r="Q4249" s="31"/>
      <c r="R4249" s="31"/>
      <c r="S4249" s="31"/>
      <c r="T4249" s="31"/>
      <c r="U4249" s="31"/>
      <c r="V4249" s="31"/>
    </row>
    <row r="4250" spans="6:22" x14ac:dyDescent="0.25">
      <c r="F4250" s="31"/>
      <c r="G4250" s="31"/>
      <c r="H4250" s="31"/>
      <c r="I4250" s="31"/>
      <c r="J4250" s="31"/>
      <c r="K4250" s="31"/>
      <c r="L4250" s="31"/>
      <c r="M4250" s="31"/>
      <c r="N4250" s="31"/>
      <c r="O4250" s="31"/>
      <c r="P4250" s="31"/>
      <c r="Q4250" s="31"/>
      <c r="R4250" s="31"/>
      <c r="S4250" s="31"/>
      <c r="T4250" s="31"/>
      <c r="U4250" s="31"/>
      <c r="V4250" s="31"/>
    </row>
    <row r="4251" spans="6:22" x14ac:dyDescent="0.25">
      <c r="F4251" s="31"/>
      <c r="G4251" s="31"/>
      <c r="H4251" s="31"/>
      <c r="I4251" s="31"/>
      <c r="J4251" s="31"/>
      <c r="K4251" s="31"/>
      <c r="L4251" s="31"/>
      <c r="M4251" s="31"/>
      <c r="N4251" s="31"/>
      <c r="O4251" s="31"/>
      <c r="P4251" s="31"/>
      <c r="Q4251" s="31"/>
      <c r="R4251" s="31"/>
      <c r="S4251" s="31"/>
      <c r="T4251" s="31"/>
      <c r="U4251" s="31"/>
      <c r="V4251" s="31"/>
    </row>
    <row r="4252" spans="6:22" x14ac:dyDescent="0.25">
      <c r="F4252" s="31"/>
      <c r="G4252" s="31"/>
      <c r="H4252" s="31"/>
      <c r="I4252" s="31"/>
      <c r="J4252" s="31"/>
      <c r="K4252" s="31"/>
      <c r="L4252" s="31"/>
      <c r="M4252" s="31"/>
      <c r="N4252" s="31"/>
      <c r="O4252" s="31"/>
      <c r="P4252" s="31"/>
      <c r="Q4252" s="31"/>
      <c r="R4252" s="31"/>
      <c r="S4252" s="31"/>
      <c r="T4252" s="31"/>
      <c r="U4252" s="31"/>
      <c r="V4252" s="31"/>
    </row>
    <row r="4253" spans="6:22" x14ac:dyDescent="0.25">
      <c r="F4253" s="31"/>
      <c r="G4253" s="31"/>
      <c r="H4253" s="31"/>
      <c r="I4253" s="31"/>
      <c r="J4253" s="31"/>
      <c r="K4253" s="31"/>
      <c r="L4253" s="31"/>
      <c r="M4253" s="31"/>
      <c r="N4253" s="31"/>
      <c r="O4253" s="31"/>
      <c r="P4253" s="31"/>
      <c r="Q4253" s="31"/>
      <c r="R4253" s="31"/>
      <c r="S4253" s="31"/>
      <c r="T4253" s="31"/>
      <c r="U4253" s="31"/>
      <c r="V4253" s="31"/>
    </row>
    <row r="4254" spans="6:22" x14ac:dyDescent="0.25">
      <c r="F4254" s="31"/>
      <c r="G4254" s="31"/>
      <c r="H4254" s="31"/>
      <c r="I4254" s="31"/>
      <c r="J4254" s="31"/>
      <c r="K4254" s="31"/>
      <c r="L4254" s="31"/>
      <c r="M4254" s="31"/>
      <c r="N4254" s="31"/>
      <c r="O4254" s="31"/>
      <c r="P4254" s="31"/>
      <c r="Q4254" s="31"/>
      <c r="R4254" s="31"/>
      <c r="S4254" s="31"/>
      <c r="T4254" s="31"/>
      <c r="U4254" s="31"/>
      <c r="V4254" s="31"/>
    </row>
    <row r="4255" spans="6:22" x14ac:dyDescent="0.25">
      <c r="F4255" s="31"/>
      <c r="G4255" s="31"/>
      <c r="H4255" s="31"/>
      <c r="I4255" s="31"/>
      <c r="J4255" s="31"/>
      <c r="K4255" s="31"/>
      <c r="L4255" s="31"/>
      <c r="M4255" s="31"/>
      <c r="N4255" s="31"/>
      <c r="O4255" s="31"/>
      <c r="P4255" s="31"/>
      <c r="Q4255" s="31"/>
      <c r="R4255" s="31"/>
      <c r="S4255" s="31"/>
      <c r="T4255" s="31"/>
      <c r="U4255" s="31"/>
      <c r="V4255" s="31"/>
    </row>
    <row r="4256" spans="6:22" x14ac:dyDescent="0.25">
      <c r="F4256" s="31"/>
      <c r="G4256" s="31"/>
      <c r="H4256" s="31"/>
      <c r="I4256" s="31"/>
      <c r="J4256" s="31"/>
      <c r="K4256" s="31"/>
      <c r="L4256" s="31"/>
      <c r="M4256" s="31"/>
      <c r="N4256" s="31"/>
      <c r="O4256" s="31"/>
      <c r="P4256" s="31"/>
      <c r="Q4256" s="31"/>
      <c r="R4256" s="31"/>
      <c r="S4256" s="31"/>
      <c r="T4256" s="31"/>
      <c r="U4256" s="31"/>
      <c r="V4256" s="31"/>
    </row>
    <row r="4257" spans="6:22" x14ac:dyDescent="0.25">
      <c r="F4257" s="31"/>
      <c r="G4257" s="31"/>
      <c r="H4257" s="31"/>
      <c r="I4257" s="31"/>
      <c r="J4257" s="31"/>
      <c r="K4257" s="31"/>
      <c r="L4257" s="31"/>
      <c r="M4257" s="31"/>
      <c r="N4257" s="31"/>
      <c r="O4257" s="31"/>
      <c r="P4257" s="31"/>
      <c r="Q4257" s="31"/>
      <c r="R4257" s="31"/>
      <c r="S4257" s="31"/>
      <c r="T4257" s="31"/>
      <c r="U4257" s="31"/>
      <c r="V4257" s="31"/>
    </row>
    <row r="4258" spans="6:22" x14ac:dyDescent="0.25">
      <c r="F4258" s="31"/>
      <c r="G4258" s="31"/>
      <c r="H4258" s="31"/>
      <c r="I4258" s="31"/>
      <c r="J4258" s="31"/>
      <c r="K4258" s="31"/>
      <c r="L4258" s="31"/>
      <c r="M4258" s="31"/>
      <c r="N4258" s="31"/>
      <c r="O4258" s="31"/>
      <c r="P4258" s="31"/>
      <c r="Q4258" s="31"/>
      <c r="R4258" s="31"/>
      <c r="S4258" s="31"/>
      <c r="T4258" s="31"/>
      <c r="U4258" s="31"/>
      <c r="V4258" s="31"/>
    </row>
    <row r="4259" spans="6:22" x14ac:dyDescent="0.25">
      <c r="F4259" s="31"/>
      <c r="G4259" s="31"/>
      <c r="H4259" s="31"/>
      <c r="I4259" s="31"/>
      <c r="J4259" s="31"/>
      <c r="K4259" s="31"/>
      <c r="L4259" s="31"/>
      <c r="M4259" s="31"/>
      <c r="N4259" s="31"/>
      <c r="O4259" s="31"/>
      <c r="P4259" s="31"/>
      <c r="Q4259" s="31"/>
      <c r="R4259" s="31"/>
      <c r="S4259" s="31"/>
      <c r="T4259" s="31"/>
      <c r="U4259" s="31"/>
      <c r="V4259" s="31"/>
    </row>
    <row r="4260" spans="6:22" x14ac:dyDescent="0.25">
      <c r="F4260" s="31"/>
      <c r="G4260" s="31"/>
      <c r="H4260" s="31"/>
      <c r="I4260" s="31"/>
      <c r="J4260" s="31"/>
      <c r="K4260" s="31"/>
      <c r="L4260" s="31"/>
      <c r="M4260" s="31"/>
      <c r="N4260" s="31"/>
      <c r="O4260" s="31"/>
      <c r="P4260" s="31"/>
      <c r="Q4260" s="31"/>
      <c r="R4260" s="31"/>
      <c r="S4260" s="31"/>
      <c r="T4260" s="31"/>
      <c r="U4260" s="31"/>
      <c r="V4260" s="31"/>
    </row>
    <row r="4261" spans="6:22" x14ac:dyDescent="0.25">
      <c r="F4261" s="31"/>
      <c r="G4261" s="31"/>
      <c r="H4261" s="31"/>
      <c r="I4261" s="31"/>
      <c r="J4261" s="31"/>
      <c r="K4261" s="31"/>
      <c r="L4261" s="31"/>
      <c r="M4261" s="31"/>
      <c r="N4261" s="31"/>
      <c r="O4261" s="31"/>
      <c r="P4261" s="31"/>
      <c r="Q4261" s="31"/>
      <c r="R4261" s="31"/>
      <c r="S4261" s="31"/>
      <c r="T4261" s="31"/>
      <c r="U4261" s="31"/>
      <c r="V4261" s="31"/>
    </row>
    <row r="4262" spans="6:22" x14ac:dyDescent="0.25">
      <c r="F4262" s="31"/>
      <c r="G4262" s="31"/>
      <c r="H4262" s="31"/>
      <c r="I4262" s="31"/>
      <c r="J4262" s="31"/>
      <c r="K4262" s="31"/>
      <c r="L4262" s="31"/>
      <c r="M4262" s="31"/>
      <c r="N4262" s="31"/>
      <c r="O4262" s="31"/>
      <c r="P4262" s="31"/>
      <c r="Q4262" s="31"/>
      <c r="R4262" s="31"/>
      <c r="S4262" s="31"/>
      <c r="T4262" s="31"/>
      <c r="U4262" s="31"/>
      <c r="V4262" s="31"/>
    </row>
    <row r="4263" spans="6:22" x14ac:dyDescent="0.25">
      <c r="F4263" s="31"/>
      <c r="G4263" s="31"/>
      <c r="H4263" s="31"/>
      <c r="I4263" s="31"/>
      <c r="J4263" s="31"/>
      <c r="K4263" s="31"/>
      <c r="L4263" s="31"/>
      <c r="M4263" s="31"/>
      <c r="N4263" s="31"/>
      <c r="O4263" s="31"/>
      <c r="P4263" s="31"/>
      <c r="Q4263" s="31"/>
      <c r="R4263" s="31"/>
      <c r="S4263" s="31"/>
      <c r="T4263" s="31"/>
      <c r="U4263" s="31"/>
      <c r="V4263" s="31"/>
    </row>
    <row r="4264" spans="6:22" x14ac:dyDescent="0.25">
      <c r="F4264" s="31"/>
      <c r="G4264" s="31"/>
      <c r="H4264" s="31"/>
      <c r="I4264" s="31"/>
      <c r="J4264" s="31"/>
      <c r="K4264" s="31"/>
      <c r="L4264" s="31"/>
      <c r="M4264" s="31"/>
      <c r="N4264" s="31"/>
      <c r="O4264" s="31"/>
      <c r="P4264" s="31"/>
      <c r="Q4264" s="31"/>
      <c r="R4264" s="31"/>
      <c r="S4264" s="31"/>
      <c r="T4264" s="31"/>
      <c r="U4264" s="31"/>
      <c r="V4264" s="31"/>
    </row>
    <row r="4265" spans="6:22" x14ac:dyDescent="0.25">
      <c r="F4265" s="31"/>
      <c r="G4265" s="31"/>
      <c r="H4265" s="31"/>
      <c r="I4265" s="31"/>
      <c r="J4265" s="31"/>
      <c r="K4265" s="31"/>
      <c r="L4265" s="31"/>
      <c r="M4265" s="31"/>
      <c r="N4265" s="31"/>
      <c r="O4265" s="31"/>
      <c r="P4265" s="31"/>
      <c r="Q4265" s="31"/>
      <c r="R4265" s="31"/>
      <c r="S4265" s="31"/>
      <c r="T4265" s="31"/>
      <c r="U4265" s="31"/>
      <c r="V4265" s="31"/>
    </row>
    <row r="4266" spans="6:22" x14ac:dyDescent="0.25">
      <c r="F4266" s="31"/>
      <c r="G4266" s="31"/>
      <c r="H4266" s="31"/>
      <c r="I4266" s="31"/>
      <c r="J4266" s="31"/>
      <c r="K4266" s="31"/>
      <c r="L4266" s="31"/>
      <c r="M4266" s="31"/>
      <c r="N4266" s="31"/>
      <c r="O4266" s="31"/>
      <c r="P4266" s="31"/>
      <c r="Q4266" s="31"/>
      <c r="R4266" s="31"/>
      <c r="S4266" s="31"/>
      <c r="T4266" s="31"/>
      <c r="U4266" s="31"/>
      <c r="V4266" s="31"/>
    </row>
    <row r="4267" spans="6:22" x14ac:dyDescent="0.25">
      <c r="F4267" s="31"/>
      <c r="G4267" s="31"/>
      <c r="H4267" s="31"/>
      <c r="I4267" s="31"/>
      <c r="J4267" s="31"/>
      <c r="K4267" s="31"/>
      <c r="L4267" s="31"/>
      <c r="M4267" s="31"/>
      <c r="N4267" s="31"/>
      <c r="O4267" s="31"/>
      <c r="P4267" s="31"/>
      <c r="Q4267" s="31"/>
      <c r="R4267" s="31"/>
      <c r="S4267" s="31"/>
      <c r="T4267" s="31"/>
      <c r="U4267" s="31"/>
      <c r="V4267" s="31"/>
    </row>
    <row r="4268" spans="6:22" x14ac:dyDescent="0.25">
      <c r="F4268" s="31"/>
      <c r="G4268" s="31"/>
      <c r="H4268" s="31"/>
      <c r="I4268" s="31"/>
      <c r="J4268" s="31"/>
      <c r="K4268" s="31"/>
      <c r="L4268" s="31"/>
      <c r="M4268" s="31"/>
      <c r="N4268" s="31"/>
      <c r="O4268" s="31"/>
      <c r="P4268" s="31"/>
      <c r="Q4268" s="31"/>
      <c r="R4268" s="31"/>
      <c r="S4268" s="31"/>
      <c r="T4268" s="31"/>
      <c r="U4268" s="31"/>
      <c r="V4268" s="31"/>
    </row>
    <row r="4269" spans="6:22" x14ac:dyDescent="0.25">
      <c r="F4269" s="31"/>
      <c r="G4269" s="31"/>
      <c r="H4269" s="31"/>
      <c r="I4269" s="31"/>
      <c r="J4269" s="31"/>
      <c r="K4269" s="31"/>
      <c r="L4269" s="31"/>
      <c r="M4269" s="31"/>
      <c r="N4269" s="31"/>
      <c r="O4269" s="31"/>
      <c r="P4269" s="31"/>
      <c r="Q4269" s="31"/>
      <c r="R4269" s="31"/>
      <c r="S4269" s="31"/>
      <c r="T4269" s="31"/>
      <c r="U4269" s="31"/>
      <c r="V4269" s="31"/>
    </row>
    <row r="4270" spans="6:22" x14ac:dyDescent="0.25">
      <c r="F4270" s="31"/>
      <c r="G4270" s="31"/>
      <c r="H4270" s="31"/>
      <c r="I4270" s="31"/>
      <c r="J4270" s="31"/>
      <c r="K4270" s="31"/>
      <c r="L4270" s="31"/>
      <c r="M4270" s="31"/>
      <c r="N4270" s="31"/>
      <c r="O4270" s="31"/>
      <c r="P4270" s="31"/>
      <c r="Q4270" s="31"/>
      <c r="R4270" s="31"/>
      <c r="S4270" s="31"/>
      <c r="T4270" s="31"/>
      <c r="U4270" s="31"/>
      <c r="V4270" s="31"/>
    </row>
    <row r="4271" spans="6:22" x14ac:dyDescent="0.25">
      <c r="F4271" s="31"/>
      <c r="G4271" s="31"/>
      <c r="H4271" s="31"/>
      <c r="I4271" s="31"/>
      <c r="J4271" s="31"/>
      <c r="K4271" s="31"/>
      <c r="L4271" s="31"/>
      <c r="M4271" s="31"/>
      <c r="N4271" s="31"/>
      <c r="O4271" s="31"/>
      <c r="P4271" s="31"/>
      <c r="Q4271" s="31"/>
      <c r="R4271" s="31"/>
      <c r="S4271" s="31"/>
      <c r="T4271" s="31"/>
      <c r="U4271" s="31"/>
      <c r="V4271" s="31"/>
    </row>
    <row r="4272" spans="6:22" x14ac:dyDescent="0.25">
      <c r="F4272" s="31"/>
      <c r="G4272" s="31"/>
      <c r="H4272" s="31"/>
      <c r="I4272" s="31"/>
      <c r="J4272" s="31"/>
      <c r="K4272" s="31"/>
      <c r="L4272" s="31"/>
      <c r="M4272" s="31"/>
      <c r="N4272" s="31"/>
      <c r="O4272" s="31"/>
      <c r="P4272" s="31"/>
      <c r="Q4272" s="31"/>
      <c r="R4272" s="31"/>
      <c r="S4272" s="31"/>
      <c r="T4272" s="31"/>
      <c r="U4272" s="31"/>
      <c r="V4272" s="31"/>
    </row>
    <row r="4273" spans="6:22" x14ac:dyDescent="0.25">
      <c r="F4273" s="31"/>
      <c r="G4273" s="31"/>
      <c r="H4273" s="31"/>
      <c r="I4273" s="31"/>
      <c r="J4273" s="31"/>
      <c r="K4273" s="31"/>
      <c r="L4273" s="31"/>
      <c r="M4273" s="31"/>
      <c r="N4273" s="31"/>
      <c r="O4273" s="31"/>
      <c r="P4273" s="31"/>
      <c r="Q4273" s="31"/>
      <c r="R4273" s="31"/>
      <c r="S4273" s="31"/>
      <c r="T4273" s="31"/>
      <c r="U4273" s="31"/>
      <c r="V4273" s="31"/>
    </row>
    <row r="4274" spans="6:22" x14ac:dyDescent="0.25">
      <c r="F4274" s="31"/>
      <c r="G4274" s="31"/>
      <c r="H4274" s="31"/>
      <c r="I4274" s="31"/>
      <c r="J4274" s="31"/>
      <c r="K4274" s="31"/>
      <c r="L4274" s="31"/>
      <c r="M4274" s="31"/>
      <c r="N4274" s="31"/>
      <c r="O4274" s="31"/>
      <c r="P4274" s="31"/>
      <c r="Q4274" s="31"/>
      <c r="R4274" s="31"/>
      <c r="S4274" s="31"/>
      <c r="T4274" s="31"/>
      <c r="U4274" s="31"/>
      <c r="V4274" s="31"/>
    </row>
    <row r="4275" spans="6:22" x14ac:dyDescent="0.25">
      <c r="F4275" s="31"/>
      <c r="G4275" s="31"/>
      <c r="H4275" s="31"/>
      <c r="I4275" s="31"/>
      <c r="J4275" s="31"/>
      <c r="K4275" s="31"/>
      <c r="L4275" s="31"/>
      <c r="M4275" s="31"/>
      <c r="N4275" s="31"/>
      <c r="O4275" s="31"/>
      <c r="P4275" s="31"/>
      <c r="Q4275" s="31"/>
      <c r="R4275" s="31"/>
      <c r="S4275" s="31"/>
      <c r="T4275" s="31"/>
      <c r="U4275" s="31"/>
      <c r="V4275" s="31"/>
    </row>
    <row r="4276" spans="6:22" x14ac:dyDescent="0.25">
      <c r="F4276" s="31"/>
      <c r="G4276" s="31"/>
      <c r="H4276" s="31"/>
      <c r="I4276" s="31"/>
      <c r="J4276" s="31"/>
      <c r="K4276" s="31"/>
      <c r="L4276" s="31"/>
      <c r="M4276" s="31"/>
      <c r="N4276" s="31"/>
      <c r="O4276" s="31"/>
      <c r="P4276" s="31"/>
      <c r="Q4276" s="31"/>
      <c r="R4276" s="31"/>
      <c r="S4276" s="31"/>
      <c r="T4276" s="31"/>
      <c r="U4276" s="31"/>
      <c r="V4276" s="31"/>
    </row>
    <row r="4277" spans="6:22" x14ac:dyDescent="0.25">
      <c r="F4277" s="31"/>
      <c r="G4277" s="31"/>
      <c r="H4277" s="31"/>
      <c r="I4277" s="31"/>
      <c r="J4277" s="31"/>
      <c r="K4277" s="31"/>
      <c r="L4277" s="31"/>
      <c r="M4277" s="31"/>
      <c r="N4277" s="31"/>
      <c r="O4277" s="31"/>
      <c r="P4277" s="31"/>
      <c r="Q4277" s="31"/>
      <c r="R4277" s="31"/>
      <c r="S4277" s="31"/>
      <c r="T4277" s="31"/>
      <c r="U4277" s="31"/>
      <c r="V4277" s="31"/>
    </row>
    <row r="4278" spans="6:22" x14ac:dyDescent="0.25">
      <c r="F4278" s="31"/>
      <c r="G4278" s="31"/>
      <c r="H4278" s="31"/>
      <c r="I4278" s="31"/>
      <c r="J4278" s="31"/>
      <c r="K4278" s="31"/>
      <c r="L4278" s="31"/>
      <c r="M4278" s="31"/>
      <c r="N4278" s="31"/>
      <c r="O4278" s="31"/>
      <c r="P4278" s="31"/>
      <c r="Q4278" s="31"/>
      <c r="R4278" s="31"/>
      <c r="S4278" s="31"/>
      <c r="T4278" s="31"/>
      <c r="U4278" s="31"/>
      <c r="V4278" s="31"/>
    </row>
    <row r="4279" spans="6:22" x14ac:dyDescent="0.25">
      <c r="F4279" s="31"/>
      <c r="G4279" s="31"/>
      <c r="H4279" s="31"/>
      <c r="I4279" s="31"/>
      <c r="J4279" s="31"/>
      <c r="K4279" s="31"/>
      <c r="L4279" s="31"/>
      <c r="M4279" s="31"/>
      <c r="N4279" s="31"/>
      <c r="O4279" s="31"/>
      <c r="P4279" s="31"/>
      <c r="Q4279" s="31"/>
      <c r="R4279" s="31"/>
      <c r="S4279" s="31"/>
      <c r="T4279" s="31"/>
      <c r="U4279" s="31"/>
      <c r="V4279" s="31"/>
    </row>
    <row r="4280" spans="6:22" x14ac:dyDescent="0.25">
      <c r="F4280" s="31"/>
      <c r="G4280" s="31"/>
      <c r="H4280" s="31"/>
      <c r="I4280" s="31"/>
      <c r="J4280" s="31"/>
      <c r="K4280" s="31"/>
      <c r="L4280" s="31"/>
      <c r="M4280" s="31"/>
      <c r="N4280" s="31"/>
      <c r="O4280" s="31"/>
      <c r="P4280" s="31"/>
      <c r="Q4280" s="31"/>
      <c r="R4280" s="31"/>
      <c r="S4280" s="31"/>
      <c r="T4280" s="31"/>
      <c r="U4280" s="31"/>
      <c r="V4280" s="31"/>
    </row>
    <row r="4281" spans="6:22" x14ac:dyDescent="0.25">
      <c r="F4281" s="31"/>
      <c r="G4281" s="31"/>
      <c r="H4281" s="31"/>
      <c r="I4281" s="31"/>
      <c r="J4281" s="31"/>
      <c r="K4281" s="31"/>
      <c r="L4281" s="31"/>
      <c r="M4281" s="31"/>
      <c r="N4281" s="31"/>
      <c r="O4281" s="31"/>
      <c r="P4281" s="31"/>
      <c r="Q4281" s="31"/>
      <c r="R4281" s="31"/>
      <c r="S4281" s="31"/>
      <c r="T4281" s="31"/>
      <c r="U4281" s="31"/>
      <c r="V4281" s="31"/>
    </row>
    <row r="4282" spans="6:22" x14ac:dyDescent="0.25">
      <c r="F4282" s="31"/>
      <c r="G4282" s="31"/>
      <c r="H4282" s="31"/>
      <c r="I4282" s="31"/>
      <c r="J4282" s="31"/>
      <c r="K4282" s="31"/>
      <c r="L4282" s="31"/>
      <c r="M4282" s="31"/>
      <c r="N4282" s="31"/>
      <c r="O4282" s="31"/>
      <c r="P4282" s="31"/>
      <c r="Q4282" s="31"/>
      <c r="R4282" s="31"/>
      <c r="S4282" s="31"/>
      <c r="T4282" s="31"/>
      <c r="U4282" s="31"/>
      <c r="V4282" s="31"/>
    </row>
    <row r="4283" spans="6:22" x14ac:dyDescent="0.25">
      <c r="F4283" s="31"/>
      <c r="G4283" s="31"/>
      <c r="H4283" s="31"/>
      <c r="I4283" s="31"/>
      <c r="J4283" s="31"/>
      <c r="K4283" s="31"/>
      <c r="L4283" s="31"/>
      <c r="M4283" s="31"/>
      <c r="N4283" s="31"/>
      <c r="O4283" s="31"/>
      <c r="P4283" s="31"/>
      <c r="Q4283" s="31"/>
      <c r="R4283" s="31"/>
      <c r="S4283" s="31"/>
      <c r="T4283" s="31"/>
      <c r="U4283" s="31"/>
      <c r="V4283" s="31"/>
    </row>
    <row r="4284" spans="6:22" x14ac:dyDescent="0.25">
      <c r="F4284" s="31"/>
      <c r="G4284" s="31"/>
      <c r="H4284" s="31"/>
      <c r="I4284" s="31"/>
      <c r="J4284" s="31"/>
      <c r="K4284" s="31"/>
      <c r="L4284" s="31"/>
      <c r="M4284" s="31"/>
      <c r="N4284" s="31"/>
      <c r="O4284" s="31"/>
      <c r="P4284" s="31"/>
      <c r="Q4284" s="31"/>
      <c r="R4284" s="31"/>
      <c r="S4284" s="31"/>
      <c r="T4284" s="31"/>
      <c r="U4284" s="31"/>
      <c r="V4284" s="31"/>
    </row>
    <row r="4285" spans="6:22" x14ac:dyDescent="0.25">
      <c r="F4285" s="31"/>
      <c r="G4285" s="31"/>
      <c r="H4285" s="31"/>
      <c r="I4285" s="31"/>
      <c r="J4285" s="31"/>
      <c r="K4285" s="31"/>
      <c r="L4285" s="31"/>
      <c r="M4285" s="31"/>
      <c r="N4285" s="31"/>
      <c r="O4285" s="31"/>
      <c r="P4285" s="31"/>
      <c r="Q4285" s="31"/>
      <c r="R4285" s="31"/>
      <c r="S4285" s="31"/>
      <c r="T4285" s="31"/>
      <c r="U4285" s="31"/>
      <c r="V4285" s="31"/>
    </row>
    <row r="4286" spans="6:22" x14ac:dyDescent="0.25">
      <c r="F4286" s="31"/>
      <c r="G4286" s="31"/>
      <c r="H4286" s="31"/>
      <c r="I4286" s="31"/>
      <c r="J4286" s="31"/>
      <c r="K4286" s="31"/>
      <c r="L4286" s="31"/>
      <c r="M4286" s="31"/>
      <c r="N4286" s="31"/>
      <c r="O4286" s="31"/>
      <c r="P4286" s="31"/>
      <c r="Q4286" s="31"/>
      <c r="R4286" s="31"/>
      <c r="S4286" s="31"/>
      <c r="T4286" s="31"/>
      <c r="U4286" s="31"/>
      <c r="V4286" s="31"/>
    </row>
    <row r="4287" spans="6:22" x14ac:dyDescent="0.25">
      <c r="F4287" s="31"/>
      <c r="G4287" s="31"/>
      <c r="H4287" s="31"/>
      <c r="I4287" s="31"/>
      <c r="J4287" s="31"/>
      <c r="K4287" s="31"/>
      <c r="L4287" s="31"/>
      <c r="M4287" s="31"/>
      <c r="N4287" s="31"/>
      <c r="O4287" s="31"/>
      <c r="P4287" s="31"/>
      <c r="Q4287" s="31"/>
      <c r="R4287" s="31"/>
      <c r="S4287" s="31"/>
      <c r="T4287" s="31"/>
      <c r="U4287" s="31"/>
      <c r="V4287" s="31"/>
    </row>
    <row r="4288" spans="6:22" x14ac:dyDescent="0.25">
      <c r="F4288" s="31"/>
      <c r="G4288" s="31"/>
      <c r="H4288" s="31"/>
      <c r="I4288" s="31"/>
      <c r="J4288" s="31"/>
      <c r="K4288" s="31"/>
      <c r="L4288" s="31"/>
      <c r="M4288" s="31"/>
      <c r="N4288" s="31"/>
      <c r="O4288" s="31"/>
      <c r="P4288" s="31"/>
      <c r="Q4288" s="31"/>
      <c r="R4288" s="31"/>
      <c r="S4288" s="31"/>
      <c r="T4288" s="31"/>
      <c r="U4288" s="31"/>
      <c r="V4288" s="31"/>
    </row>
    <row r="4289" spans="6:22" x14ac:dyDescent="0.25">
      <c r="F4289" s="31"/>
      <c r="G4289" s="31"/>
      <c r="H4289" s="31"/>
      <c r="I4289" s="31"/>
      <c r="J4289" s="31"/>
      <c r="K4289" s="31"/>
      <c r="L4289" s="31"/>
      <c r="M4289" s="31"/>
      <c r="N4289" s="31"/>
      <c r="O4289" s="31"/>
      <c r="P4289" s="31"/>
      <c r="Q4289" s="31"/>
      <c r="R4289" s="31"/>
      <c r="S4289" s="31"/>
      <c r="T4289" s="31"/>
      <c r="U4289" s="31"/>
      <c r="V4289" s="31"/>
    </row>
    <row r="4290" spans="6:22" x14ac:dyDescent="0.25">
      <c r="F4290" s="31"/>
      <c r="G4290" s="31"/>
      <c r="H4290" s="31"/>
      <c r="I4290" s="31"/>
      <c r="J4290" s="31"/>
      <c r="K4290" s="31"/>
      <c r="L4290" s="31"/>
      <c r="M4290" s="31"/>
      <c r="N4290" s="31"/>
      <c r="O4290" s="31"/>
      <c r="P4290" s="31"/>
      <c r="Q4290" s="31"/>
      <c r="R4290" s="31"/>
      <c r="S4290" s="31"/>
      <c r="T4290" s="31"/>
      <c r="U4290" s="31"/>
      <c r="V4290" s="31"/>
    </row>
    <row r="4291" spans="6:22" x14ac:dyDescent="0.25">
      <c r="F4291" s="31"/>
      <c r="G4291" s="31"/>
      <c r="H4291" s="31"/>
      <c r="I4291" s="31"/>
      <c r="J4291" s="31"/>
      <c r="K4291" s="31"/>
      <c r="L4291" s="31"/>
      <c r="M4291" s="31"/>
      <c r="N4291" s="31"/>
      <c r="O4291" s="31"/>
      <c r="P4291" s="31"/>
      <c r="Q4291" s="31"/>
      <c r="R4291" s="31"/>
      <c r="S4291" s="31"/>
      <c r="T4291" s="31"/>
      <c r="U4291" s="31"/>
      <c r="V4291" s="31"/>
    </row>
    <row r="4292" spans="6:22" x14ac:dyDescent="0.25">
      <c r="F4292" s="31"/>
      <c r="G4292" s="31"/>
      <c r="H4292" s="31"/>
      <c r="I4292" s="31"/>
      <c r="J4292" s="31"/>
      <c r="K4292" s="31"/>
      <c r="L4292" s="31"/>
      <c r="M4292" s="31"/>
      <c r="N4292" s="31"/>
      <c r="O4292" s="31"/>
      <c r="P4292" s="31"/>
      <c r="Q4292" s="31"/>
      <c r="R4292" s="31"/>
      <c r="S4292" s="31"/>
      <c r="T4292" s="31"/>
      <c r="U4292" s="31"/>
      <c r="V4292" s="31"/>
    </row>
    <row r="4293" spans="6:22" x14ac:dyDescent="0.25">
      <c r="F4293" s="31"/>
      <c r="G4293" s="31"/>
      <c r="H4293" s="31"/>
      <c r="I4293" s="31"/>
      <c r="J4293" s="31"/>
      <c r="K4293" s="31"/>
      <c r="L4293" s="31"/>
      <c r="M4293" s="31"/>
      <c r="N4293" s="31"/>
      <c r="O4293" s="31"/>
      <c r="P4293" s="31"/>
      <c r="Q4293" s="31"/>
      <c r="R4293" s="31"/>
      <c r="S4293" s="31"/>
      <c r="T4293" s="31"/>
      <c r="U4293" s="31"/>
      <c r="V4293" s="31"/>
    </row>
    <row r="4294" spans="6:22" x14ac:dyDescent="0.25">
      <c r="F4294" s="31"/>
      <c r="G4294" s="31"/>
      <c r="H4294" s="31"/>
      <c r="I4294" s="31"/>
      <c r="J4294" s="31"/>
      <c r="K4294" s="31"/>
      <c r="L4294" s="31"/>
      <c r="M4294" s="31"/>
      <c r="N4294" s="31"/>
      <c r="O4294" s="31"/>
      <c r="P4294" s="31"/>
      <c r="Q4294" s="31"/>
      <c r="R4294" s="31"/>
      <c r="S4294" s="31"/>
      <c r="T4294" s="31"/>
      <c r="U4294" s="31"/>
      <c r="V4294" s="31"/>
    </row>
    <row r="4295" spans="6:22" x14ac:dyDescent="0.25">
      <c r="F4295" s="31"/>
      <c r="G4295" s="31"/>
      <c r="H4295" s="31"/>
      <c r="I4295" s="31"/>
      <c r="J4295" s="31"/>
      <c r="K4295" s="31"/>
      <c r="L4295" s="31"/>
      <c r="M4295" s="31"/>
      <c r="N4295" s="31"/>
      <c r="O4295" s="31"/>
      <c r="P4295" s="31"/>
      <c r="Q4295" s="31"/>
      <c r="R4295" s="31"/>
      <c r="S4295" s="31"/>
      <c r="T4295" s="31"/>
      <c r="U4295" s="31"/>
      <c r="V4295" s="31"/>
    </row>
    <row r="4296" spans="6:22" x14ac:dyDescent="0.25">
      <c r="F4296" s="31"/>
      <c r="G4296" s="31"/>
      <c r="H4296" s="31"/>
      <c r="I4296" s="31"/>
      <c r="J4296" s="31"/>
      <c r="K4296" s="31"/>
      <c r="L4296" s="31"/>
      <c r="M4296" s="31"/>
      <c r="N4296" s="31"/>
      <c r="O4296" s="31"/>
      <c r="P4296" s="31"/>
      <c r="Q4296" s="31"/>
      <c r="R4296" s="31"/>
      <c r="S4296" s="31"/>
      <c r="T4296" s="31"/>
      <c r="U4296" s="31"/>
      <c r="V4296" s="31"/>
    </row>
    <row r="4297" spans="6:22" x14ac:dyDescent="0.25">
      <c r="F4297" s="31"/>
      <c r="G4297" s="31"/>
      <c r="H4297" s="31"/>
      <c r="I4297" s="31"/>
      <c r="J4297" s="31"/>
      <c r="K4297" s="31"/>
      <c r="L4297" s="31"/>
      <c r="M4297" s="31"/>
      <c r="N4297" s="31"/>
      <c r="O4297" s="31"/>
      <c r="P4297" s="31"/>
      <c r="Q4297" s="31"/>
      <c r="R4297" s="31"/>
      <c r="S4297" s="31"/>
      <c r="T4297" s="31"/>
      <c r="U4297" s="31"/>
      <c r="V4297" s="31"/>
    </row>
    <row r="4298" spans="6:22" x14ac:dyDescent="0.25">
      <c r="F4298" s="31"/>
      <c r="G4298" s="31"/>
      <c r="H4298" s="31"/>
      <c r="I4298" s="31"/>
      <c r="J4298" s="31"/>
      <c r="K4298" s="31"/>
      <c r="L4298" s="31"/>
      <c r="M4298" s="31"/>
      <c r="N4298" s="31"/>
      <c r="O4298" s="31"/>
      <c r="P4298" s="31"/>
      <c r="Q4298" s="31"/>
      <c r="R4298" s="31"/>
      <c r="S4298" s="31"/>
      <c r="T4298" s="31"/>
      <c r="U4298" s="31"/>
      <c r="V4298" s="31"/>
    </row>
    <row r="4299" spans="6:22" x14ac:dyDescent="0.25">
      <c r="F4299" s="31"/>
      <c r="G4299" s="31"/>
      <c r="H4299" s="31"/>
      <c r="I4299" s="31"/>
      <c r="J4299" s="31"/>
      <c r="K4299" s="31"/>
      <c r="L4299" s="31"/>
      <c r="M4299" s="31"/>
      <c r="N4299" s="31"/>
      <c r="O4299" s="31"/>
      <c r="P4299" s="31"/>
      <c r="Q4299" s="31"/>
      <c r="R4299" s="31"/>
      <c r="S4299" s="31"/>
      <c r="T4299" s="31"/>
      <c r="U4299" s="31"/>
      <c r="V4299" s="31"/>
    </row>
    <row r="4300" spans="6:22" x14ac:dyDescent="0.25">
      <c r="F4300" s="31"/>
      <c r="G4300" s="31"/>
      <c r="H4300" s="31"/>
      <c r="I4300" s="31"/>
      <c r="J4300" s="31"/>
      <c r="K4300" s="31"/>
      <c r="L4300" s="31"/>
      <c r="M4300" s="31"/>
      <c r="N4300" s="31"/>
      <c r="O4300" s="31"/>
      <c r="P4300" s="31"/>
      <c r="Q4300" s="31"/>
      <c r="R4300" s="31"/>
      <c r="S4300" s="31"/>
      <c r="T4300" s="31"/>
      <c r="U4300" s="31"/>
      <c r="V4300" s="31"/>
    </row>
    <row r="4301" spans="6:22" x14ac:dyDescent="0.25">
      <c r="F4301" s="31"/>
      <c r="G4301" s="31"/>
      <c r="H4301" s="31"/>
      <c r="I4301" s="31"/>
      <c r="J4301" s="31"/>
      <c r="K4301" s="31"/>
      <c r="L4301" s="31"/>
      <c r="M4301" s="31"/>
      <c r="N4301" s="31"/>
      <c r="O4301" s="31"/>
      <c r="P4301" s="31"/>
      <c r="Q4301" s="31"/>
      <c r="R4301" s="31"/>
      <c r="S4301" s="31"/>
      <c r="T4301" s="31"/>
      <c r="U4301" s="31"/>
      <c r="V4301" s="31"/>
    </row>
    <row r="4302" spans="6:22" x14ac:dyDescent="0.25">
      <c r="F4302" s="31"/>
      <c r="G4302" s="31"/>
      <c r="H4302" s="31"/>
      <c r="I4302" s="31"/>
      <c r="J4302" s="31"/>
      <c r="K4302" s="31"/>
      <c r="L4302" s="31"/>
      <c r="M4302" s="31"/>
      <c r="N4302" s="31"/>
      <c r="O4302" s="31"/>
      <c r="P4302" s="31"/>
      <c r="Q4302" s="31"/>
      <c r="R4302" s="31"/>
      <c r="S4302" s="31"/>
      <c r="T4302" s="31"/>
      <c r="U4302" s="31"/>
      <c r="V4302" s="31"/>
    </row>
    <row r="4303" spans="6:22" x14ac:dyDescent="0.25">
      <c r="F4303" s="31"/>
      <c r="G4303" s="31"/>
      <c r="H4303" s="31"/>
      <c r="I4303" s="31"/>
      <c r="J4303" s="31"/>
      <c r="K4303" s="31"/>
      <c r="L4303" s="31"/>
      <c r="M4303" s="31"/>
      <c r="N4303" s="31"/>
      <c r="O4303" s="31"/>
      <c r="P4303" s="31"/>
      <c r="Q4303" s="31"/>
      <c r="R4303" s="31"/>
      <c r="S4303" s="31"/>
      <c r="T4303" s="31"/>
      <c r="U4303" s="31"/>
      <c r="V4303" s="31"/>
    </row>
    <row r="4304" spans="6:22" x14ac:dyDescent="0.25">
      <c r="F4304" s="31"/>
      <c r="G4304" s="31"/>
      <c r="H4304" s="31"/>
      <c r="I4304" s="31"/>
      <c r="J4304" s="31"/>
      <c r="K4304" s="31"/>
      <c r="L4304" s="31"/>
      <c r="M4304" s="31"/>
      <c r="N4304" s="31"/>
      <c r="O4304" s="31"/>
      <c r="P4304" s="31"/>
      <c r="Q4304" s="31"/>
      <c r="R4304" s="31"/>
      <c r="S4304" s="31"/>
      <c r="T4304" s="31"/>
      <c r="U4304" s="31"/>
      <c r="V4304" s="31"/>
    </row>
    <row r="4305" spans="6:22" x14ac:dyDescent="0.25">
      <c r="F4305" s="31"/>
      <c r="G4305" s="31"/>
      <c r="H4305" s="31"/>
      <c r="I4305" s="31"/>
      <c r="J4305" s="31"/>
      <c r="K4305" s="31"/>
      <c r="L4305" s="31"/>
      <c r="M4305" s="31"/>
      <c r="N4305" s="31"/>
      <c r="O4305" s="31"/>
      <c r="P4305" s="31"/>
      <c r="Q4305" s="31"/>
      <c r="R4305" s="31"/>
      <c r="S4305" s="31"/>
      <c r="T4305" s="31"/>
      <c r="U4305" s="31"/>
      <c r="V4305" s="31"/>
    </row>
    <row r="4306" spans="6:22" x14ac:dyDescent="0.25">
      <c r="F4306" s="31"/>
      <c r="G4306" s="31"/>
      <c r="H4306" s="31"/>
      <c r="I4306" s="31"/>
      <c r="J4306" s="31"/>
      <c r="K4306" s="31"/>
      <c r="L4306" s="31"/>
      <c r="M4306" s="31"/>
      <c r="N4306" s="31"/>
      <c r="O4306" s="31"/>
      <c r="P4306" s="31"/>
      <c r="Q4306" s="31"/>
      <c r="R4306" s="31"/>
      <c r="S4306" s="31"/>
      <c r="T4306" s="31"/>
      <c r="U4306" s="31"/>
      <c r="V4306" s="31"/>
    </row>
    <row r="4307" spans="6:22" x14ac:dyDescent="0.25">
      <c r="F4307" s="31"/>
      <c r="G4307" s="31"/>
      <c r="H4307" s="31"/>
      <c r="I4307" s="31"/>
      <c r="J4307" s="31"/>
      <c r="K4307" s="31"/>
      <c r="L4307" s="31"/>
      <c r="M4307" s="31"/>
      <c r="N4307" s="31"/>
      <c r="O4307" s="31"/>
      <c r="P4307" s="31"/>
      <c r="Q4307" s="31"/>
      <c r="R4307" s="31"/>
      <c r="S4307" s="31"/>
      <c r="T4307" s="31"/>
      <c r="U4307" s="31"/>
      <c r="V4307" s="31"/>
    </row>
    <row r="4308" spans="6:22" x14ac:dyDescent="0.25">
      <c r="F4308" s="31"/>
      <c r="G4308" s="31"/>
      <c r="H4308" s="31"/>
      <c r="I4308" s="31"/>
      <c r="J4308" s="31"/>
      <c r="K4308" s="31"/>
      <c r="L4308" s="31"/>
      <c r="M4308" s="31"/>
      <c r="N4308" s="31"/>
      <c r="O4308" s="31"/>
      <c r="P4308" s="31"/>
      <c r="Q4308" s="31"/>
      <c r="R4308" s="31"/>
      <c r="S4308" s="31"/>
      <c r="T4308" s="31"/>
      <c r="U4308" s="31"/>
      <c r="V4308" s="31"/>
    </row>
    <row r="4309" spans="6:22" x14ac:dyDescent="0.25">
      <c r="F4309" s="31"/>
      <c r="G4309" s="31"/>
      <c r="H4309" s="31"/>
      <c r="I4309" s="31"/>
      <c r="J4309" s="31"/>
      <c r="K4309" s="31"/>
      <c r="L4309" s="31"/>
      <c r="M4309" s="31"/>
      <c r="N4309" s="31"/>
      <c r="O4309" s="31"/>
      <c r="P4309" s="31"/>
      <c r="Q4309" s="31"/>
      <c r="R4309" s="31"/>
      <c r="S4309" s="31"/>
      <c r="T4309" s="31"/>
      <c r="U4309" s="31"/>
      <c r="V4309" s="31"/>
    </row>
    <row r="4310" spans="6:22" x14ac:dyDescent="0.25">
      <c r="F4310" s="31"/>
      <c r="G4310" s="31"/>
      <c r="H4310" s="31"/>
      <c r="I4310" s="31"/>
      <c r="J4310" s="31"/>
      <c r="K4310" s="31"/>
      <c r="L4310" s="31"/>
      <c r="M4310" s="31"/>
      <c r="N4310" s="31"/>
      <c r="O4310" s="31"/>
      <c r="P4310" s="31"/>
      <c r="Q4310" s="31"/>
      <c r="R4310" s="31"/>
      <c r="S4310" s="31"/>
      <c r="T4310" s="31"/>
      <c r="U4310" s="31"/>
      <c r="V4310" s="31"/>
    </row>
    <row r="4311" spans="6:22" x14ac:dyDescent="0.25">
      <c r="F4311" s="31"/>
      <c r="G4311" s="31"/>
      <c r="H4311" s="31"/>
      <c r="I4311" s="31"/>
      <c r="J4311" s="31"/>
      <c r="K4311" s="31"/>
      <c r="L4311" s="31"/>
      <c r="M4311" s="31"/>
      <c r="N4311" s="31"/>
      <c r="O4311" s="31"/>
      <c r="P4311" s="31"/>
      <c r="Q4311" s="31"/>
      <c r="R4311" s="31"/>
      <c r="S4311" s="31"/>
      <c r="T4311" s="31"/>
      <c r="U4311" s="31"/>
      <c r="V4311" s="31"/>
    </row>
    <row r="4312" spans="6:22" x14ac:dyDescent="0.25">
      <c r="F4312" s="31"/>
      <c r="G4312" s="31"/>
      <c r="H4312" s="31"/>
      <c r="I4312" s="31"/>
      <c r="J4312" s="31"/>
      <c r="K4312" s="31"/>
      <c r="L4312" s="31"/>
      <c r="M4312" s="31"/>
      <c r="N4312" s="31"/>
      <c r="O4312" s="31"/>
      <c r="P4312" s="31"/>
      <c r="Q4312" s="31"/>
      <c r="R4312" s="31"/>
      <c r="S4312" s="31"/>
      <c r="T4312" s="31"/>
      <c r="U4312" s="31"/>
      <c r="V4312" s="31"/>
    </row>
    <row r="4313" spans="6:22" x14ac:dyDescent="0.25">
      <c r="F4313" s="31"/>
      <c r="G4313" s="31"/>
      <c r="H4313" s="31"/>
      <c r="I4313" s="31"/>
      <c r="J4313" s="31"/>
      <c r="K4313" s="31"/>
      <c r="L4313" s="31"/>
      <c r="M4313" s="31"/>
      <c r="N4313" s="31"/>
      <c r="O4313" s="31"/>
      <c r="P4313" s="31"/>
      <c r="Q4313" s="31"/>
      <c r="R4313" s="31"/>
      <c r="S4313" s="31"/>
      <c r="T4313" s="31"/>
      <c r="U4313" s="31"/>
      <c r="V4313" s="31"/>
    </row>
    <row r="4314" spans="6:22" x14ac:dyDescent="0.25">
      <c r="F4314" s="31"/>
      <c r="G4314" s="31"/>
      <c r="H4314" s="31"/>
      <c r="I4314" s="31"/>
      <c r="J4314" s="31"/>
      <c r="K4314" s="31"/>
      <c r="L4314" s="31"/>
      <c r="M4314" s="31"/>
      <c r="N4314" s="31"/>
      <c r="O4314" s="31"/>
      <c r="P4314" s="31"/>
      <c r="Q4314" s="31"/>
      <c r="R4314" s="31"/>
      <c r="S4314" s="31"/>
      <c r="T4314" s="31"/>
      <c r="U4314" s="31"/>
      <c r="V4314" s="31"/>
    </row>
    <row r="4315" spans="6:22" x14ac:dyDescent="0.25">
      <c r="F4315" s="31"/>
      <c r="G4315" s="31"/>
      <c r="H4315" s="31"/>
      <c r="I4315" s="31"/>
      <c r="J4315" s="31"/>
      <c r="K4315" s="31"/>
      <c r="L4315" s="31"/>
      <c r="M4315" s="31"/>
      <c r="N4315" s="31"/>
      <c r="O4315" s="31"/>
      <c r="P4315" s="31"/>
      <c r="Q4315" s="31"/>
      <c r="R4315" s="31"/>
      <c r="S4315" s="31"/>
      <c r="T4315" s="31"/>
      <c r="U4315" s="31"/>
      <c r="V4315" s="31"/>
    </row>
    <row r="4316" spans="6:22" x14ac:dyDescent="0.25">
      <c r="F4316" s="31"/>
      <c r="G4316" s="31"/>
      <c r="H4316" s="31"/>
      <c r="I4316" s="31"/>
      <c r="J4316" s="31"/>
      <c r="K4316" s="31"/>
      <c r="L4316" s="31"/>
      <c r="M4316" s="31"/>
      <c r="N4316" s="31"/>
      <c r="O4316" s="31"/>
      <c r="P4316" s="31"/>
      <c r="Q4316" s="31"/>
      <c r="R4316" s="31"/>
      <c r="S4316" s="31"/>
      <c r="T4316" s="31"/>
      <c r="U4316" s="31"/>
      <c r="V4316" s="31"/>
    </row>
    <row r="4317" spans="6:22" x14ac:dyDescent="0.25">
      <c r="F4317" s="31"/>
      <c r="G4317" s="31"/>
      <c r="H4317" s="31"/>
      <c r="I4317" s="31"/>
      <c r="J4317" s="31"/>
      <c r="K4317" s="31"/>
      <c r="L4317" s="31"/>
      <c r="M4317" s="31"/>
      <c r="N4317" s="31"/>
      <c r="O4317" s="31"/>
      <c r="P4317" s="31"/>
      <c r="Q4317" s="31"/>
      <c r="R4317" s="31"/>
      <c r="S4317" s="31"/>
      <c r="T4317" s="31"/>
      <c r="U4317" s="31"/>
      <c r="V4317" s="31"/>
    </row>
    <row r="4318" spans="6:22" x14ac:dyDescent="0.25">
      <c r="F4318" s="31"/>
      <c r="G4318" s="31"/>
      <c r="H4318" s="31"/>
      <c r="I4318" s="31"/>
      <c r="J4318" s="31"/>
      <c r="K4318" s="31"/>
      <c r="L4318" s="31"/>
      <c r="M4318" s="31"/>
      <c r="N4318" s="31"/>
      <c r="O4318" s="31"/>
      <c r="P4318" s="31"/>
      <c r="Q4318" s="31"/>
      <c r="R4318" s="31"/>
      <c r="S4318" s="31"/>
      <c r="T4318" s="31"/>
      <c r="U4318" s="31"/>
      <c r="V4318" s="31"/>
    </row>
    <row r="4319" spans="6:22" x14ac:dyDescent="0.25">
      <c r="F4319" s="31"/>
      <c r="G4319" s="31"/>
      <c r="H4319" s="31"/>
      <c r="I4319" s="31"/>
      <c r="J4319" s="31"/>
      <c r="K4319" s="31"/>
      <c r="L4319" s="31"/>
      <c r="M4319" s="31"/>
      <c r="N4319" s="31"/>
      <c r="O4319" s="31"/>
      <c r="P4319" s="31"/>
      <c r="Q4319" s="31"/>
      <c r="R4319" s="31"/>
      <c r="S4319" s="31"/>
      <c r="T4319" s="31"/>
      <c r="U4319" s="31"/>
      <c r="V4319" s="31"/>
    </row>
    <row r="4320" spans="6:22" x14ac:dyDescent="0.25">
      <c r="F4320" s="31"/>
      <c r="G4320" s="31"/>
      <c r="H4320" s="31"/>
      <c r="I4320" s="31"/>
      <c r="J4320" s="31"/>
      <c r="K4320" s="31"/>
      <c r="L4320" s="31"/>
      <c r="M4320" s="31"/>
      <c r="N4320" s="31"/>
      <c r="O4320" s="31"/>
      <c r="P4320" s="31"/>
      <c r="Q4320" s="31"/>
      <c r="R4320" s="31"/>
      <c r="S4320" s="31"/>
      <c r="T4320" s="31"/>
      <c r="U4320" s="31"/>
      <c r="V4320" s="31"/>
    </row>
    <row r="4321" spans="6:22" x14ac:dyDescent="0.25">
      <c r="F4321" s="31"/>
      <c r="G4321" s="31"/>
      <c r="H4321" s="31"/>
      <c r="I4321" s="31"/>
      <c r="J4321" s="31"/>
      <c r="K4321" s="31"/>
      <c r="L4321" s="31"/>
      <c r="M4321" s="31"/>
      <c r="N4321" s="31"/>
      <c r="O4321" s="31"/>
      <c r="P4321" s="31"/>
      <c r="Q4321" s="31"/>
      <c r="R4321" s="31"/>
      <c r="S4321" s="31"/>
      <c r="T4321" s="31"/>
      <c r="U4321" s="31"/>
      <c r="V4321" s="31"/>
    </row>
    <row r="4322" spans="6:22" x14ac:dyDescent="0.25">
      <c r="F4322" s="31"/>
      <c r="G4322" s="31"/>
      <c r="H4322" s="31"/>
      <c r="I4322" s="31"/>
      <c r="J4322" s="31"/>
      <c r="K4322" s="31"/>
      <c r="L4322" s="31"/>
      <c r="M4322" s="31"/>
      <c r="N4322" s="31"/>
      <c r="O4322" s="31"/>
      <c r="P4322" s="31"/>
      <c r="Q4322" s="31"/>
      <c r="R4322" s="31"/>
      <c r="S4322" s="31"/>
      <c r="T4322" s="31"/>
      <c r="U4322" s="31"/>
      <c r="V4322" s="31"/>
    </row>
    <row r="4323" spans="6:22" x14ac:dyDescent="0.25">
      <c r="F4323" s="31"/>
      <c r="G4323" s="31"/>
      <c r="H4323" s="31"/>
      <c r="I4323" s="31"/>
      <c r="J4323" s="31"/>
      <c r="K4323" s="31"/>
      <c r="L4323" s="31"/>
      <c r="M4323" s="31"/>
      <c r="N4323" s="31"/>
      <c r="O4323" s="31"/>
      <c r="P4323" s="31"/>
      <c r="Q4323" s="31"/>
      <c r="R4323" s="31"/>
      <c r="S4323" s="31"/>
      <c r="T4323" s="31"/>
      <c r="U4323" s="31"/>
      <c r="V4323" s="31"/>
    </row>
    <row r="4324" spans="6:22" x14ac:dyDescent="0.25">
      <c r="F4324" s="31"/>
      <c r="G4324" s="31"/>
      <c r="H4324" s="31"/>
      <c r="I4324" s="31"/>
      <c r="J4324" s="31"/>
      <c r="K4324" s="31"/>
      <c r="L4324" s="31"/>
      <c r="M4324" s="31"/>
      <c r="N4324" s="31"/>
      <c r="O4324" s="31"/>
      <c r="P4324" s="31"/>
      <c r="Q4324" s="31"/>
      <c r="R4324" s="31"/>
      <c r="S4324" s="31"/>
      <c r="T4324" s="31"/>
      <c r="U4324" s="31"/>
      <c r="V4324" s="31"/>
    </row>
    <row r="4325" spans="6:22" x14ac:dyDescent="0.25">
      <c r="F4325" s="31"/>
      <c r="G4325" s="31"/>
      <c r="H4325" s="31"/>
      <c r="I4325" s="31"/>
      <c r="J4325" s="31"/>
      <c r="K4325" s="31"/>
      <c r="L4325" s="31"/>
      <c r="M4325" s="31"/>
      <c r="N4325" s="31"/>
      <c r="O4325" s="31"/>
      <c r="P4325" s="31"/>
      <c r="Q4325" s="31"/>
      <c r="R4325" s="31"/>
      <c r="S4325" s="31"/>
      <c r="T4325" s="31"/>
      <c r="U4325" s="31"/>
      <c r="V4325" s="31"/>
    </row>
    <row r="4326" spans="6:22" x14ac:dyDescent="0.25">
      <c r="F4326" s="31"/>
      <c r="G4326" s="31"/>
      <c r="H4326" s="31"/>
      <c r="I4326" s="31"/>
      <c r="J4326" s="31"/>
      <c r="K4326" s="31"/>
      <c r="L4326" s="31"/>
      <c r="M4326" s="31"/>
      <c r="N4326" s="31"/>
      <c r="O4326" s="31"/>
      <c r="P4326" s="31"/>
      <c r="Q4326" s="31"/>
      <c r="R4326" s="31"/>
      <c r="S4326" s="31"/>
      <c r="T4326" s="31"/>
      <c r="U4326" s="31"/>
      <c r="V4326" s="31"/>
    </row>
    <row r="4327" spans="6:22" x14ac:dyDescent="0.25">
      <c r="F4327" s="31"/>
      <c r="G4327" s="31"/>
      <c r="H4327" s="31"/>
      <c r="I4327" s="31"/>
      <c r="J4327" s="31"/>
      <c r="K4327" s="31"/>
      <c r="L4327" s="31"/>
      <c r="M4327" s="31"/>
      <c r="N4327" s="31"/>
      <c r="O4327" s="31"/>
      <c r="P4327" s="31"/>
      <c r="Q4327" s="31"/>
      <c r="R4327" s="31"/>
      <c r="S4327" s="31"/>
      <c r="T4327" s="31"/>
      <c r="U4327" s="31"/>
      <c r="V4327" s="31"/>
    </row>
    <row r="4328" spans="6:22" x14ac:dyDescent="0.25">
      <c r="F4328" s="31"/>
      <c r="G4328" s="31"/>
      <c r="H4328" s="31"/>
      <c r="I4328" s="31"/>
      <c r="J4328" s="31"/>
      <c r="K4328" s="31"/>
      <c r="L4328" s="31"/>
      <c r="M4328" s="31"/>
      <c r="N4328" s="31"/>
      <c r="O4328" s="31"/>
      <c r="P4328" s="31"/>
      <c r="Q4328" s="31"/>
      <c r="R4328" s="31"/>
      <c r="S4328" s="31"/>
      <c r="T4328" s="31"/>
      <c r="U4328" s="31"/>
      <c r="V4328" s="31"/>
    </row>
    <row r="4329" spans="6:22" x14ac:dyDescent="0.25">
      <c r="F4329" s="31"/>
      <c r="G4329" s="31"/>
      <c r="H4329" s="31"/>
      <c r="I4329" s="31"/>
      <c r="J4329" s="31"/>
      <c r="K4329" s="31"/>
      <c r="L4329" s="31"/>
      <c r="M4329" s="31"/>
      <c r="N4329" s="31"/>
      <c r="O4329" s="31"/>
      <c r="P4329" s="31"/>
      <c r="Q4329" s="31"/>
      <c r="R4329" s="31"/>
      <c r="S4329" s="31"/>
      <c r="T4329" s="31"/>
      <c r="U4329" s="31"/>
      <c r="V4329" s="31"/>
    </row>
    <row r="4330" spans="6:22" x14ac:dyDescent="0.25">
      <c r="F4330" s="31"/>
      <c r="G4330" s="31"/>
      <c r="H4330" s="31"/>
      <c r="I4330" s="31"/>
      <c r="J4330" s="31"/>
      <c r="K4330" s="31"/>
      <c r="L4330" s="31"/>
      <c r="M4330" s="31"/>
      <c r="N4330" s="31"/>
      <c r="O4330" s="31"/>
      <c r="P4330" s="31"/>
      <c r="Q4330" s="31"/>
      <c r="R4330" s="31"/>
      <c r="S4330" s="31"/>
      <c r="T4330" s="31"/>
      <c r="U4330" s="31"/>
      <c r="V4330" s="31"/>
    </row>
    <row r="4331" spans="6:22" x14ac:dyDescent="0.25">
      <c r="F4331" s="31"/>
      <c r="G4331" s="31"/>
      <c r="H4331" s="31"/>
      <c r="I4331" s="31"/>
      <c r="J4331" s="31"/>
      <c r="K4331" s="31"/>
      <c r="L4331" s="31"/>
      <c r="M4331" s="31"/>
      <c r="N4331" s="31"/>
      <c r="O4331" s="31"/>
      <c r="P4331" s="31"/>
      <c r="Q4331" s="31"/>
      <c r="R4331" s="31"/>
      <c r="S4331" s="31"/>
      <c r="T4331" s="31"/>
      <c r="U4331" s="31"/>
      <c r="V4331" s="31"/>
    </row>
    <row r="4332" spans="6:22" x14ac:dyDescent="0.25">
      <c r="F4332" s="31"/>
      <c r="G4332" s="31"/>
      <c r="H4332" s="31"/>
      <c r="I4332" s="31"/>
      <c r="J4332" s="31"/>
      <c r="K4332" s="31"/>
      <c r="L4332" s="31"/>
      <c r="M4332" s="31"/>
      <c r="N4332" s="31"/>
      <c r="O4332" s="31"/>
      <c r="P4332" s="31"/>
      <c r="Q4332" s="31"/>
      <c r="R4332" s="31"/>
      <c r="S4332" s="31"/>
      <c r="T4332" s="31"/>
      <c r="U4332" s="31"/>
      <c r="V4332" s="31"/>
    </row>
    <row r="4333" spans="6:22" x14ac:dyDescent="0.25">
      <c r="F4333" s="31"/>
      <c r="G4333" s="31"/>
      <c r="H4333" s="31"/>
      <c r="I4333" s="31"/>
      <c r="J4333" s="31"/>
      <c r="K4333" s="31"/>
      <c r="L4333" s="31"/>
      <c r="M4333" s="31"/>
      <c r="N4333" s="31"/>
      <c r="O4333" s="31"/>
      <c r="P4333" s="31"/>
      <c r="Q4333" s="31"/>
      <c r="R4333" s="31"/>
      <c r="S4333" s="31"/>
      <c r="T4333" s="31"/>
      <c r="U4333" s="31"/>
      <c r="V4333" s="31"/>
    </row>
    <row r="4334" spans="6:22" x14ac:dyDescent="0.25">
      <c r="F4334" s="31"/>
      <c r="G4334" s="31"/>
      <c r="H4334" s="31"/>
      <c r="I4334" s="31"/>
      <c r="J4334" s="31"/>
      <c r="K4334" s="31"/>
      <c r="L4334" s="31"/>
      <c r="M4334" s="31"/>
      <c r="N4334" s="31"/>
      <c r="O4334" s="31"/>
      <c r="P4334" s="31"/>
      <c r="Q4334" s="31"/>
      <c r="R4334" s="31"/>
      <c r="S4334" s="31"/>
      <c r="T4334" s="31"/>
      <c r="U4334" s="31"/>
      <c r="V4334" s="31"/>
    </row>
    <row r="4335" spans="6:22" x14ac:dyDescent="0.25">
      <c r="F4335" s="31"/>
      <c r="G4335" s="31"/>
      <c r="H4335" s="31"/>
      <c r="I4335" s="31"/>
      <c r="J4335" s="31"/>
      <c r="K4335" s="31"/>
      <c r="L4335" s="31"/>
      <c r="M4335" s="31"/>
      <c r="N4335" s="31"/>
      <c r="O4335" s="31"/>
      <c r="P4335" s="31"/>
      <c r="Q4335" s="31"/>
      <c r="R4335" s="31"/>
      <c r="S4335" s="31"/>
      <c r="T4335" s="31"/>
      <c r="U4335" s="31"/>
      <c r="V4335" s="31"/>
    </row>
    <row r="4336" spans="6:22" x14ac:dyDescent="0.25">
      <c r="F4336" s="31"/>
      <c r="G4336" s="31"/>
      <c r="H4336" s="31"/>
      <c r="I4336" s="31"/>
      <c r="J4336" s="31"/>
      <c r="K4336" s="31"/>
      <c r="L4336" s="31"/>
      <c r="M4336" s="31"/>
      <c r="N4336" s="31"/>
      <c r="O4336" s="31"/>
      <c r="P4336" s="31"/>
      <c r="Q4336" s="31"/>
      <c r="R4336" s="31"/>
      <c r="S4336" s="31"/>
      <c r="T4336" s="31"/>
      <c r="U4336" s="31"/>
      <c r="V4336" s="31"/>
    </row>
    <row r="4337" spans="6:22" x14ac:dyDescent="0.25">
      <c r="F4337" s="31"/>
      <c r="G4337" s="31"/>
      <c r="H4337" s="31"/>
      <c r="I4337" s="31"/>
      <c r="J4337" s="31"/>
      <c r="K4337" s="31"/>
      <c r="L4337" s="31"/>
      <c r="M4337" s="31"/>
      <c r="N4337" s="31"/>
      <c r="O4337" s="31"/>
      <c r="P4337" s="31"/>
      <c r="Q4337" s="31"/>
      <c r="R4337" s="31"/>
      <c r="S4337" s="31"/>
      <c r="T4337" s="31"/>
      <c r="U4337" s="31"/>
      <c r="V4337" s="31"/>
    </row>
    <row r="4338" spans="6:22" x14ac:dyDescent="0.25">
      <c r="F4338" s="31"/>
      <c r="G4338" s="31"/>
      <c r="H4338" s="31"/>
      <c r="I4338" s="31"/>
      <c r="J4338" s="31"/>
      <c r="K4338" s="31"/>
      <c r="L4338" s="31"/>
      <c r="M4338" s="31"/>
      <c r="N4338" s="31"/>
      <c r="O4338" s="31"/>
      <c r="P4338" s="31"/>
      <c r="Q4338" s="31"/>
      <c r="R4338" s="31"/>
      <c r="S4338" s="31"/>
      <c r="T4338" s="31"/>
      <c r="U4338" s="31"/>
      <c r="V4338" s="31"/>
    </row>
    <row r="4339" spans="6:22" x14ac:dyDescent="0.25">
      <c r="F4339" s="31"/>
      <c r="G4339" s="31"/>
      <c r="H4339" s="31"/>
      <c r="I4339" s="31"/>
      <c r="J4339" s="31"/>
      <c r="K4339" s="31"/>
      <c r="L4339" s="31"/>
      <c r="M4339" s="31"/>
      <c r="N4339" s="31"/>
      <c r="O4339" s="31"/>
      <c r="P4339" s="31"/>
      <c r="Q4339" s="31"/>
      <c r="R4339" s="31"/>
      <c r="S4339" s="31"/>
      <c r="T4339" s="31"/>
      <c r="U4339" s="31"/>
      <c r="V4339" s="31"/>
    </row>
    <row r="4340" spans="6:22" x14ac:dyDescent="0.25">
      <c r="F4340" s="31"/>
      <c r="G4340" s="31"/>
      <c r="H4340" s="31"/>
      <c r="I4340" s="31"/>
      <c r="J4340" s="31"/>
      <c r="K4340" s="31"/>
      <c r="L4340" s="31"/>
      <c r="M4340" s="31"/>
      <c r="N4340" s="31"/>
      <c r="O4340" s="31"/>
      <c r="P4340" s="31"/>
      <c r="Q4340" s="31"/>
      <c r="R4340" s="31"/>
      <c r="S4340" s="31"/>
      <c r="T4340" s="31"/>
      <c r="U4340" s="31"/>
      <c r="V4340" s="31"/>
    </row>
    <row r="4341" spans="6:22" x14ac:dyDescent="0.25">
      <c r="F4341" s="31"/>
      <c r="G4341" s="31"/>
      <c r="H4341" s="31"/>
      <c r="I4341" s="31"/>
      <c r="J4341" s="31"/>
      <c r="K4341" s="31"/>
      <c r="L4341" s="31"/>
      <c r="M4341" s="31"/>
      <c r="N4341" s="31"/>
      <c r="O4341" s="31"/>
      <c r="P4341" s="31"/>
      <c r="Q4341" s="31"/>
      <c r="R4341" s="31"/>
      <c r="S4341" s="31"/>
      <c r="T4341" s="31"/>
      <c r="U4341" s="31"/>
      <c r="V4341" s="31"/>
    </row>
    <row r="4342" spans="6:22" x14ac:dyDescent="0.25">
      <c r="F4342" s="31"/>
      <c r="G4342" s="31"/>
      <c r="H4342" s="31"/>
      <c r="I4342" s="31"/>
      <c r="J4342" s="31"/>
      <c r="K4342" s="31"/>
      <c r="L4342" s="31"/>
      <c r="M4342" s="31"/>
      <c r="N4342" s="31"/>
      <c r="O4342" s="31"/>
      <c r="P4342" s="31"/>
      <c r="Q4342" s="31"/>
      <c r="R4342" s="31"/>
      <c r="S4342" s="31"/>
      <c r="T4342" s="31"/>
      <c r="U4342" s="31"/>
      <c r="V4342" s="31"/>
    </row>
    <row r="4343" spans="6:22" x14ac:dyDescent="0.25">
      <c r="F4343" s="31"/>
      <c r="G4343" s="31"/>
      <c r="H4343" s="31"/>
      <c r="I4343" s="31"/>
      <c r="J4343" s="31"/>
      <c r="K4343" s="31"/>
      <c r="L4343" s="31"/>
      <c r="M4343" s="31"/>
      <c r="N4343" s="31"/>
      <c r="O4343" s="31"/>
      <c r="P4343" s="31"/>
      <c r="Q4343" s="31"/>
      <c r="R4343" s="31"/>
      <c r="S4343" s="31"/>
      <c r="T4343" s="31"/>
      <c r="U4343" s="31"/>
      <c r="V4343" s="31"/>
    </row>
    <row r="4344" spans="6:22" x14ac:dyDescent="0.25">
      <c r="F4344" s="31"/>
      <c r="G4344" s="31"/>
      <c r="H4344" s="31"/>
      <c r="I4344" s="31"/>
      <c r="J4344" s="31"/>
      <c r="K4344" s="31"/>
      <c r="L4344" s="31"/>
      <c r="M4344" s="31"/>
      <c r="N4344" s="31"/>
      <c r="O4344" s="31"/>
      <c r="P4344" s="31"/>
      <c r="Q4344" s="31"/>
      <c r="R4344" s="31"/>
      <c r="S4344" s="31"/>
      <c r="T4344" s="31"/>
      <c r="U4344" s="31"/>
      <c r="V4344" s="31"/>
    </row>
    <row r="4345" spans="6:22" x14ac:dyDescent="0.25">
      <c r="F4345" s="31"/>
      <c r="G4345" s="31"/>
      <c r="H4345" s="31"/>
      <c r="I4345" s="31"/>
      <c r="J4345" s="31"/>
      <c r="K4345" s="31"/>
      <c r="L4345" s="31"/>
      <c r="M4345" s="31"/>
      <c r="N4345" s="31"/>
      <c r="O4345" s="31"/>
      <c r="P4345" s="31"/>
      <c r="Q4345" s="31"/>
      <c r="R4345" s="31"/>
      <c r="S4345" s="31"/>
      <c r="T4345" s="31"/>
      <c r="U4345" s="31"/>
      <c r="V4345" s="31"/>
    </row>
    <row r="4346" spans="6:22" x14ac:dyDescent="0.25">
      <c r="F4346" s="31"/>
      <c r="G4346" s="31"/>
      <c r="H4346" s="31"/>
      <c r="I4346" s="31"/>
      <c r="J4346" s="31"/>
      <c r="K4346" s="31"/>
      <c r="L4346" s="31"/>
      <c r="M4346" s="31"/>
      <c r="N4346" s="31"/>
      <c r="O4346" s="31"/>
      <c r="P4346" s="31"/>
      <c r="Q4346" s="31"/>
      <c r="R4346" s="31"/>
      <c r="S4346" s="31"/>
      <c r="T4346" s="31"/>
      <c r="U4346" s="31"/>
      <c r="V4346" s="31"/>
    </row>
    <row r="4347" spans="6:22" x14ac:dyDescent="0.25">
      <c r="F4347" s="31"/>
      <c r="G4347" s="31"/>
      <c r="H4347" s="31"/>
      <c r="I4347" s="31"/>
      <c r="J4347" s="31"/>
      <c r="K4347" s="31"/>
      <c r="L4347" s="31"/>
      <c r="M4347" s="31"/>
      <c r="N4347" s="31"/>
      <c r="O4347" s="31"/>
      <c r="P4347" s="31"/>
      <c r="Q4347" s="31"/>
      <c r="R4347" s="31"/>
      <c r="S4347" s="31"/>
      <c r="T4347" s="31"/>
      <c r="U4347" s="31"/>
      <c r="V4347" s="31"/>
    </row>
    <row r="4348" spans="6:22" x14ac:dyDescent="0.25">
      <c r="F4348" s="31"/>
      <c r="G4348" s="31"/>
      <c r="H4348" s="31"/>
      <c r="I4348" s="31"/>
      <c r="J4348" s="31"/>
      <c r="K4348" s="31"/>
      <c r="L4348" s="31"/>
      <c r="M4348" s="31"/>
      <c r="N4348" s="31"/>
      <c r="O4348" s="31"/>
      <c r="P4348" s="31"/>
      <c r="Q4348" s="31"/>
      <c r="R4348" s="31"/>
      <c r="S4348" s="31"/>
      <c r="T4348" s="31"/>
      <c r="U4348" s="31"/>
      <c r="V4348" s="31"/>
    </row>
    <row r="4349" spans="6:22" x14ac:dyDescent="0.25">
      <c r="F4349" s="31"/>
      <c r="G4349" s="31"/>
      <c r="H4349" s="31"/>
      <c r="I4349" s="31"/>
      <c r="J4349" s="31"/>
      <c r="K4349" s="31"/>
      <c r="L4349" s="31"/>
      <c r="M4349" s="31"/>
      <c r="N4349" s="31"/>
      <c r="O4349" s="31"/>
      <c r="P4349" s="31"/>
      <c r="Q4349" s="31"/>
      <c r="R4349" s="31"/>
      <c r="S4349" s="31"/>
      <c r="T4349" s="31"/>
      <c r="U4349" s="31"/>
      <c r="V4349" s="31"/>
    </row>
    <row r="4350" spans="6:22" x14ac:dyDescent="0.25">
      <c r="F4350" s="31"/>
      <c r="G4350" s="31"/>
      <c r="H4350" s="31"/>
      <c r="I4350" s="31"/>
      <c r="J4350" s="31"/>
      <c r="K4350" s="31"/>
      <c r="L4350" s="31"/>
      <c r="M4350" s="31"/>
      <c r="N4350" s="31"/>
      <c r="O4350" s="31"/>
      <c r="P4350" s="31"/>
      <c r="Q4350" s="31"/>
      <c r="R4350" s="31"/>
      <c r="S4350" s="31"/>
      <c r="T4350" s="31"/>
      <c r="U4350" s="31"/>
      <c r="V4350" s="31"/>
    </row>
    <row r="4351" spans="6:22" x14ac:dyDescent="0.25">
      <c r="F4351" s="31"/>
      <c r="G4351" s="31"/>
      <c r="H4351" s="31"/>
      <c r="I4351" s="31"/>
      <c r="J4351" s="31"/>
      <c r="K4351" s="31"/>
      <c r="L4351" s="31"/>
      <c r="M4351" s="31"/>
      <c r="N4351" s="31"/>
      <c r="O4351" s="31"/>
      <c r="P4351" s="31"/>
      <c r="Q4351" s="31"/>
      <c r="R4351" s="31"/>
      <c r="S4351" s="31"/>
      <c r="T4351" s="31"/>
      <c r="U4351" s="31"/>
      <c r="V4351" s="31"/>
    </row>
    <row r="4352" spans="6:22" x14ac:dyDescent="0.25">
      <c r="F4352" s="31"/>
      <c r="G4352" s="31"/>
      <c r="H4352" s="31"/>
      <c r="I4352" s="31"/>
      <c r="J4352" s="31"/>
      <c r="K4352" s="31"/>
      <c r="L4352" s="31"/>
      <c r="M4352" s="31"/>
      <c r="N4352" s="31"/>
      <c r="O4352" s="31"/>
      <c r="P4352" s="31"/>
      <c r="Q4352" s="31"/>
      <c r="R4352" s="31"/>
      <c r="S4352" s="31"/>
      <c r="T4352" s="31"/>
      <c r="U4352" s="31"/>
      <c r="V4352" s="31"/>
    </row>
    <row r="4353" spans="6:22" x14ac:dyDescent="0.25">
      <c r="F4353" s="31"/>
      <c r="G4353" s="31"/>
      <c r="H4353" s="31"/>
      <c r="I4353" s="31"/>
      <c r="J4353" s="31"/>
      <c r="K4353" s="31"/>
      <c r="L4353" s="31"/>
      <c r="M4353" s="31"/>
      <c r="N4353" s="31"/>
      <c r="O4353" s="31"/>
      <c r="P4353" s="31"/>
      <c r="Q4353" s="31"/>
      <c r="R4353" s="31"/>
      <c r="S4353" s="31"/>
      <c r="T4353" s="31"/>
      <c r="U4353" s="31"/>
      <c r="V4353" s="31"/>
    </row>
    <row r="4354" spans="6:22" x14ac:dyDescent="0.25">
      <c r="F4354" s="31"/>
      <c r="G4354" s="31"/>
      <c r="H4354" s="31"/>
      <c r="I4354" s="31"/>
      <c r="J4354" s="31"/>
      <c r="K4354" s="31"/>
      <c r="L4354" s="31"/>
      <c r="M4354" s="31"/>
      <c r="N4354" s="31"/>
      <c r="O4354" s="31"/>
      <c r="P4354" s="31"/>
      <c r="Q4354" s="31"/>
      <c r="R4354" s="31"/>
      <c r="S4354" s="31"/>
      <c r="T4354" s="31"/>
      <c r="U4354" s="31"/>
      <c r="V4354" s="31"/>
    </row>
    <row r="4355" spans="6:22" x14ac:dyDescent="0.25">
      <c r="F4355" s="31"/>
      <c r="G4355" s="31"/>
      <c r="H4355" s="31"/>
      <c r="I4355" s="31"/>
      <c r="J4355" s="31"/>
      <c r="K4355" s="31"/>
      <c r="L4355" s="31"/>
      <c r="M4355" s="31"/>
      <c r="N4355" s="31"/>
      <c r="O4355" s="31"/>
      <c r="P4355" s="31"/>
      <c r="Q4355" s="31"/>
      <c r="R4355" s="31"/>
      <c r="S4355" s="31"/>
      <c r="T4355" s="31"/>
      <c r="U4355" s="31"/>
      <c r="V4355" s="31"/>
    </row>
    <row r="4356" spans="6:22" x14ac:dyDescent="0.25">
      <c r="F4356" s="31"/>
      <c r="G4356" s="31"/>
      <c r="H4356" s="31"/>
      <c r="I4356" s="31"/>
      <c r="J4356" s="31"/>
      <c r="K4356" s="31"/>
      <c r="L4356" s="31"/>
      <c r="M4356" s="31"/>
      <c r="N4356" s="31"/>
      <c r="O4356" s="31"/>
      <c r="P4356" s="31"/>
      <c r="Q4356" s="31"/>
      <c r="R4356" s="31"/>
      <c r="S4356" s="31"/>
      <c r="T4356" s="31"/>
      <c r="U4356" s="31"/>
      <c r="V4356" s="31"/>
    </row>
    <row r="4357" spans="6:22" x14ac:dyDescent="0.25">
      <c r="F4357" s="31"/>
      <c r="G4357" s="31"/>
      <c r="H4357" s="31"/>
      <c r="I4357" s="31"/>
      <c r="J4357" s="31"/>
      <c r="K4357" s="31"/>
      <c r="L4357" s="31"/>
      <c r="M4357" s="31"/>
      <c r="N4357" s="31"/>
      <c r="O4357" s="31"/>
      <c r="P4357" s="31"/>
      <c r="Q4357" s="31"/>
      <c r="R4357" s="31"/>
      <c r="S4357" s="31"/>
      <c r="T4357" s="31"/>
      <c r="U4357" s="31"/>
      <c r="V4357" s="31"/>
    </row>
    <row r="4358" spans="6:22" x14ac:dyDescent="0.25">
      <c r="F4358" s="31"/>
      <c r="G4358" s="31"/>
      <c r="H4358" s="31"/>
      <c r="I4358" s="31"/>
      <c r="J4358" s="31"/>
      <c r="K4358" s="31"/>
      <c r="L4358" s="31"/>
      <c r="M4358" s="31"/>
      <c r="N4358" s="31"/>
      <c r="O4358" s="31"/>
      <c r="P4358" s="31"/>
      <c r="Q4358" s="31"/>
      <c r="R4358" s="31"/>
      <c r="S4358" s="31"/>
      <c r="T4358" s="31"/>
      <c r="U4358" s="31"/>
      <c r="V4358" s="31"/>
    </row>
    <row r="4359" spans="6:22" x14ac:dyDescent="0.25">
      <c r="F4359" s="31"/>
      <c r="G4359" s="31"/>
      <c r="H4359" s="31"/>
      <c r="I4359" s="31"/>
      <c r="J4359" s="31"/>
      <c r="K4359" s="31"/>
      <c r="L4359" s="31"/>
      <c r="M4359" s="31"/>
      <c r="N4359" s="31"/>
      <c r="O4359" s="31"/>
      <c r="P4359" s="31"/>
      <c r="Q4359" s="31"/>
      <c r="R4359" s="31"/>
      <c r="S4359" s="31"/>
      <c r="T4359" s="31"/>
      <c r="U4359" s="31"/>
      <c r="V4359" s="31"/>
    </row>
    <row r="4360" spans="6:22" x14ac:dyDescent="0.25">
      <c r="F4360" s="31"/>
      <c r="G4360" s="31"/>
      <c r="H4360" s="31"/>
      <c r="I4360" s="31"/>
      <c r="J4360" s="31"/>
      <c r="K4360" s="31"/>
      <c r="L4360" s="31"/>
      <c r="M4360" s="31"/>
      <c r="N4360" s="31"/>
      <c r="O4360" s="31"/>
      <c r="P4360" s="31"/>
      <c r="Q4360" s="31"/>
      <c r="R4360" s="31"/>
      <c r="S4360" s="31"/>
      <c r="T4360" s="31"/>
      <c r="U4360" s="31"/>
      <c r="V4360" s="31"/>
    </row>
    <row r="4361" spans="6:22" x14ac:dyDescent="0.25">
      <c r="F4361" s="31"/>
      <c r="G4361" s="31"/>
      <c r="H4361" s="31"/>
      <c r="I4361" s="31"/>
      <c r="J4361" s="31"/>
      <c r="K4361" s="31"/>
      <c r="L4361" s="31"/>
      <c r="M4361" s="31"/>
      <c r="N4361" s="31"/>
      <c r="O4361" s="31"/>
      <c r="P4361" s="31"/>
      <c r="Q4361" s="31"/>
      <c r="R4361" s="31"/>
      <c r="S4361" s="31"/>
      <c r="T4361" s="31"/>
      <c r="U4361" s="31"/>
      <c r="V4361" s="31"/>
    </row>
    <row r="4362" spans="6:22" x14ac:dyDescent="0.25">
      <c r="F4362" s="31"/>
      <c r="G4362" s="31"/>
      <c r="H4362" s="31"/>
      <c r="I4362" s="31"/>
      <c r="J4362" s="31"/>
      <c r="K4362" s="31"/>
      <c r="L4362" s="31"/>
      <c r="M4362" s="31"/>
      <c r="N4362" s="31"/>
      <c r="O4362" s="31"/>
      <c r="P4362" s="31"/>
      <c r="Q4362" s="31"/>
      <c r="R4362" s="31"/>
      <c r="S4362" s="31"/>
      <c r="T4362" s="31"/>
      <c r="U4362" s="31"/>
      <c r="V4362" s="31"/>
    </row>
    <row r="4363" spans="6:22" x14ac:dyDescent="0.25">
      <c r="F4363" s="31"/>
      <c r="G4363" s="31"/>
      <c r="H4363" s="31"/>
      <c r="I4363" s="31"/>
      <c r="J4363" s="31"/>
      <c r="K4363" s="31"/>
      <c r="L4363" s="31"/>
      <c r="M4363" s="31"/>
      <c r="N4363" s="31"/>
      <c r="O4363" s="31"/>
      <c r="P4363" s="31"/>
      <c r="Q4363" s="31"/>
      <c r="R4363" s="31"/>
      <c r="S4363" s="31"/>
      <c r="T4363" s="31"/>
      <c r="U4363" s="31"/>
      <c r="V4363" s="31"/>
    </row>
    <row r="4364" spans="6:22" x14ac:dyDescent="0.25">
      <c r="F4364" s="31"/>
      <c r="G4364" s="31"/>
      <c r="H4364" s="31"/>
      <c r="I4364" s="31"/>
      <c r="J4364" s="31"/>
      <c r="K4364" s="31"/>
      <c r="L4364" s="31"/>
      <c r="M4364" s="31"/>
      <c r="N4364" s="31"/>
      <c r="O4364" s="31"/>
      <c r="P4364" s="31"/>
      <c r="Q4364" s="31"/>
      <c r="R4364" s="31"/>
      <c r="S4364" s="31"/>
      <c r="T4364" s="31"/>
      <c r="U4364" s="31"/>
      <c r="V4364" s="31"/>
    </row>
    <row r="4365" spans="6:22" x14ac:dyDescent="0.25">
      <c r="F4365" s="31"/>
      <c r="G4365" s="31"/>
      <c r="H4365" s="31"/>
      <c r="I4365" s="31"/>
      <c r="J4365" s="31"/>
      <c r="K4365" s="31"/>
      <c r="L4365" s="31"/>
      <c r="M4365" s="31"/>
      <c r="N4365" s="31"/>
      <c r="O4365" s="31"/>
      <c r="P4365" s="31"/>
      <c r="Q4365" s="31"/>
      <c r="R4365" s="31"/>
      <c r="S4365" s="31"/>
      <c r="T4365" s="31"/>
      <c r="U4365" s="31"/>
      <c r="V4365" s="31"/>
    </row>
    <row r="4366" spans="6:22" x14ac:dyDescent="0.25">
      <c r="F4366" s="31"/>
      <c r="G4366" s="31"/>
      <c r="H4366" s="31"/>
      <c r="I4366" s="31"/>
      <c r="J4366" s="31"/>
      <c r="K4366" s="31"/>
      <c r="L4366" s="31"/>
      <c r="M4366" s="31"/>
      <c r="N4366" s="31"/>
      <c r="O4366" s="31"/>
      <c r="P4366" s="31"/>
      <c r="Q4366" s="31"/>
      <c r="R4366" s="31"/>
      <c r="S4366" s="31"/>
      <c r="T4366" s="31"/>
      <c r="U4366" s="31"/>
      <c r="V4366" s="31"/>
    </row>
    <row r="4367" spans="6:22" x14ac:dyDescent="0.25">
      <c r="F4367" s="31"/>
      <c r="G4367" s="31"/>
      <c r="H4367" s="31"/>
      <c r="I4367" s="31"/>
      <c r="J4367" s="31"/>
      <c r="K4367" s="31"/>
      <c r="L4367" s="31"/>
      <c r="M4367" s="31"/>
      <c r="N4367" s="31"/>
      <c r="O4367" s="31"/>
      <c r="P4367" s="31"/>
      <c r="Q4367" s="31"/>
      <c r="R4367" s="31"/>
      <c r="S4367" s="31"/>
      <c r="T4367" s="31"/>
      <c r="U4367" s="31"/>
      <c r="V4367" s="31"/>
    </row>
    <row r="4368" spans="6:22" x14ac:dyDescent="0.25">
      <c r="F4368" s="31"/>
      <c r="G4368" s="31"/>
      <c r="H4368" s="31"/>
      <c r="I4368" s="31"/>
      <c r="J4368" s="31"/>
      <c r="K4368" s="31"/>
      <c r="L4368" s="31"/>
      <c r="M4368" s="31"/>
      <c r="N4368" s="31"/>
      <c r="O4368" s="31"/>
      <c r="P4368" s="31"/>
      <c r="Q4368" s="31"/>
      <c r="R4368" s="31"/>
      <c r="S4368" s="31"/>
      <c r="T4368" s="31"/>
      <c r="U4368" s="31"/>
      <c r="V4368" s="31"/>
    </row>
    <row r="4369" spans="6:22" x14ac:dyDescent="0.25">
      <c r="F4369" s="31"/>
      <c r="G4369" s="31"/>
      <c r="H4369" s="31"/>
      <c r="I4369" s="31"/>
      <c r="J4369" s="31"/>
      <c r="K4369" s="31"/>
      <c r="L4369" s="31"/>
      <c r="M4369" s="31"/>
      <c r="N4369" s="31"/>
      <c r="O4369" s="31"/>
      <c r="P4369" s="31"/>
      <c r="Q4369" s="31"/>
      <c r="R4369" s="31"/>
      <c r="S4369" s="31"/>
      <c r="T4369" s="31"/>
      <c r="U4369" s="31"/>
      <c r="V4369" s="31"/>
    </row>
    <row r="4370" spans="6:22" x14ac:dyDescent="0.25">
      <c r="F4370" s="31"/>
      <c r="G4370" s="31"/>
      <c r="H4370" s="31"/>
      <c r="I4370" s="31"/>
      <c r="J4370" s="31"/>
      <c r="K4370" s="31"/>
      <c r="L4370" s="31"/>
      <c r="M4370" s="31"/>
      <c r="N4370" s="31"/>
      <c r="O4370" s="31"/>
      <c r="P4370" s="31"/>
      <c r="Q4370" s="31"/>
      <c r="R4370" s="31"/>
      <c r="S4370" s="31"/>
      <c r="T4370" s="31"/>
      <c r="U4370" s="31"/>
      <c r="V4370" s="31"/>
    </row>
    <row r="4371" spans="6:22" x14ac:dyDescent="0.25">
      <c r="F4371" s="31"/>
      <c r="G4371" s="31"/>
      <c r="H4371" s="31"/>
      <c r="I4371" s="31"/>
      <c r="J4371" s="31"/>
      <c r="K4371" s="31"/>
      <c r="L4371" s="31"/>
      <c r="M4371" s="31"/>
      <c r="N4371" s="31"/>
      <c r="O4371" s="31"/>
      <c r="P4371" s="31"/>
      <c r="Q4371" s="31"/>
      <c r="R4371" s="31"/>
      <c r="S4371" s="31"/>
      <c r="T4371" s="31"/>
      <c r="U4371" s="31"/>
      <c r="V4371" s="31"/>
    </row>
    <row r="4372" spans="6:22" x14ac:dyDescent="0.25">
      <c r="F4372" s="31"/>
      <c r="G4372" s="31"/>
      <c r="H4372" s="31"/>
      <c r="I4372" s="31"/>
      <c r="J4372" s="31"/>
      <c r="K4372" s="31"/>
      <c r="L4372" s="31"/>
      <c r="M4372" s="31"/>
      <c r="N4372" s="31"/>
      <c r="O4372" s="31"/>
      <c r="P4372" s="31"/>
      <c r="Q4372" s="31"/>
      <c r="R4372" s="31"/>
      <c r="S4372" s="31"/>
      <c r="T4372" s="31"/>
      <c r="U4372" s="31"/>
      <c r="V4372" s="31"/>
    </row>
    <row r="4373" spans="6:22" x14ac:dyDescent="0.25">
      <c r="F4373" s="31"/>
      <c r="G4373" s="31"/>
      <c r="H4373" s="31"/>
      <c r="I4373" s="31"/>
      <c r="J4373" s="31"/>
      <c r="K4373" s="31"/>
      <c r="L4373" s="31"/>
      <c r="M4373" s="31"/>
      <c r="N4373" s="31"/>
      <c r="O4373" s="31"/>
      <c r="P4373" s="31"/>
      <c r="Q4373" s="31"/>
      <c r="R4373" s="31"/>
      <c r="S4373" s="31"/>
      <c r="T4373" s="31"/>
      <c r="U4373" s="31"/>
      <c r="V4373" s="31"/>
    </row>
    <row r="4374" spans="6:22" x14ac:dyDescent="0.25">
      <c r="F4374" s="31"/>
      <c r="G4374" s="31"/>
      <c r="H4374" s="31"/>
      <c r="I4374" s="31"/>
      <c r="J4374" s="31"/>
      <c r="K4374" s="31"/>
      <c r="L4374" s="31"/>
      <c r="M4374" s="31"/>
      <c r="N4374" s="31"/>
      <c r="O4374" s="31"/>
      <c r="P4374" s="31"/>
      <c r="Q4374" s="31"/>
      <c r="R4374" s="31"/>
      <c r="S4374" s="31"/>
      <c r="T4374" s="31"/>
      <c r="U4374" s="31"/>
      <c r="V4374" s="31"/>
    </row>
    <row r="4375" spans="6:22" x14ac:dyDescent="0.25">
      <c r="F4375" s="31"/>
      <c r="G4375" s="31"/>
      <c r="H4375" s="31"/>
      <c r="I4375" s="31"/>
      <c r="J4375" s="31"/>
      <c r="K4375" s="31"/>
      <c r="L4375" s="31"/>
      <c r="M4375" s="31"/>
      <c r="N4375" s="31"/>
      <c r="O4375" s="31"/>
      <c r="P4375" s="31"/>
      <c r="Q4375" s="31"/>
      <c r="R4375" s="31"/>
      <c r="S4375" s="31"/>
      <c r="T4375" s="31"/>
      <c r="U4375" s="31"/>
      <c r="V4375" s="31"/>
    </row>
    <row r="4376" spans="6:22" x14ac:dyDescent="0.25">
      <c r="F4376" s="31"/>
      <c r="G4376" s="31"/>
      <c r="H4376" s="31"/>
      <c r="I4376" s="31"/>
      <c r="J4376" s="31"/>
      <c r="K4376" s="31"/>
      <c r="L4376" s="31"/>
      <c r="M4376" s="31"/>
      <c r="N4376" s="31"/>
      <c r="O4376" s="31"/>
      <c r="P4376" s="31"/>
      <c r="Q4376" s="31"/>
      <c r="R4376" s="31"/>
      <c r="S4376" s="31"/>
      <c r="T4376" s="31"/>
      <c r="U4376" s="31"/>
      <c r="V4376" s="31"/>
    </row>
    <row r="4377" spans="6:22" x14ac:dyDescent="0.25">
      <c r="F4377" s="31"/>
      <c r="G4377" s="31"/>
      <c r="H4377" s="31"/>
      <c r="I4377" s="31"/>
      <c r="J4377" s="31"/>
      <c r="K4377" s="31"/>
      <c r="L4377" s="31"/>
      <c r="M4377" s="31"/>
      <c r="N4377" s="31"/>
      <c r="O4377" s="31"/>
      <c r="P4377" s="31"/>
      <c r="Q4377" s="31"/>
      <c r="R4377" s="31"/>
      <c r="S4377" s="31"/>
      <c r="T4377" s="31"/>
      <c r="U4377" s="31"/>
      <c r="V4377" s="31"/>
    </row>
    <row r="4378" spans="6:22" x14ac:dyDescent="0.25">
      <c r="F4378" s="31"/>
      <c r="G4378" s="31"/>
      <c r="H4378" s="31"/>
      <c r="I4378" s="31"/>
      <c r="J4378" s="31"/>
      <c r="K4378" s="31"/>
      <c r="L4378" s="31"/>
      <c r="M4378" s="31"/>
      <c r="N4378" s="31"/>
      <c r="O4378" s="31"/>
      <c r="P4378" s="31"/>
      <c r="Q4378" s="31"/>
      <c r="R4378" s="31"/>
      <c r="S4378" s="31"/>
      <c r="T4378" s="31"/>
      <c r="U4378" s="31"/>
      <c r="V4378" s="31"/>
    </row>
    <row r="4379" spans="6:22" x14ac:dyDescent="0.25">
      <c r="F4379" s="31"/>
      <c r="G4379" s="31"/>
      <c r="H4379" s="31"/>
      <c r="I4379" s="31"/>
      <c r="J4379" s="31"/>
      <c r="K4379" s="31"/>
      <c r="L4379" s="31"/>
      <c r="M4379" s="31"/>
      <c r="N4379" s="31"/>
      <c r="O4379" s="31"/>
      <c r="P4379" s="31"/>
      <c r="Q4379" s="31"/>
      <c r="R4379" s="31"/>
      <c r="S4379" s="31"/>
      <c r="T4379" s="31"/>
      <c r="U4379" s="31"/>
      <c r="V4379" s="31"/>
    </row>
    <row r="4380" spans="6:22" x14ac:dyDescent="0.25">
      <c r="F4380" s="31"/>
      <c r="G4380" s="31"/>
      <c r="H4380" s="31"/>
      <c r="I4380" s="31"/>
      <c r="J4380" s="31"/>
      <c r="K4380" s="31"/>
      <c r="L4380" s="31"/>
      <c r="M4380" s="31"/>
      <c r="N4380" s="31"/>
      <c r="O4380" s="31"/>
      <c r="P4380" s="31"/>
      <c r="Q4380" s="31"/>
      <c r="R4380" s="31"/>
      <c r="S4380" s="31"/>
      <c r="T4380" s="31"/>
      <c r="U4380" s="31"/>
      <c r="V4380" s="31"/>
    </row>
    <row r="4381" spans="6:22" x14ac:dyDescent="0.25">
      <c r="F4381" s="31"/>
      <c r="G4381" s="31"/>
      <c r="H4381" s="31"/>
      <c r="I4381" s="31"/>
      <c r="J4381" s="31"/>
      <c r="K4381" s="31"/>
      <c r="L4381" s="31"/>
      <c r="M4381" s="31"/>
      <c r="N4381" s="31"/>
      <c r="O4381" s="31"/>
      <c r="P4381" s="31"/>
      <c r="Q4381" s="31"/>
      <c r="R4381" s="31"/>
      <c r="S4381" s="31"/>
      <c r="T4381" s="31"/>
      <c r="U4381" s="31"/>
      <c r="V4381" s="31"/>
    </row>
    <row r="4382" spans="6:22" x14ac:dyDescent="0.25">
      <c r="F4382" s="31"/>
      <c r="G4382" s="31"/>
      <c r="H4382" s="31"/>
      <c r="I4382" s="31"/>
      <c r="J4382" s="31"/>
      <c r="K4382" s="31"/>
      <c r="L4382" s="31"/>
      <c r="M4382" s="31"/>
      <c r="N4382" s="31"/>
      <c r="O4382" s="31"/>
      <c r="P4382" s="31"/>
      <c r="Q4382" s="31"/>
      <c r="R4382" s="31"/>
      <c r="S4382" s="31"/>
      <c r="T4382" s="31"/>
      <c r="U4382" s="31"/>
      <c r="V4382" s="31"/>
    </row>
    <row r="4383" spans="6:22" x14ac:dyDescent="0.25">
      <c r="F4383" s="31"/>
      <c r="G4383" s="31"/>
      <c r="H4383" s="31"/>
      <c r="I4383" s="31"/>
      <c r="J4383" s="31"/>
      <c r="K4383" s="31"/>
      <c r="L4383" s="31"/>
      <c r="M4383" s="31"/>
      <c r="N4383" s="31"/>
      <c r="O4383" s="31"/>
      <c r="P4383" s="31"/>
      <c r="Q4383" s="31"/>
      <c r="R4383" s="31"/>
      <c r="S4383" s="31"/>
      <c r="T4383" s="31"/>
      <c r="U4383" s="31"/>
      <c r="V4383" s="31"/>
    </row>
    <row r="4384" spans="6:22" x14ac:dyDescent="0.25">
      <c r="F4384" s="31"/>
      <c r="G4384" s="31"/>
      <c r="H4384" s="31"/>
      <c r="I4384" s="31"/>
      <c r="J4384" s="31"/>
      <c r="K4384" s="31"/>
      <c r="L4384" s="31"/>
      <c r="M4384" s="31"/>
      <c r="N4384" s="31"/>
      <c r="O4384" s="31"/>
      <c r="P4384" s="31"/>
      <c r="Q4384" s="31"/>
      <c r="R4384" s="31"/>
      <c r="S4384" s="31"/>
      <c r="T4384" s="31"/>
      <c r="U4384" s="31"/>
      <c r="V4384" s="31"/>
    </row>
    <row r="4385" spans="6:22" x14ac:dyDescent="0.25">
      <c r="F4385" s="31"/>
      <c r="G4385" s="31"/>
      <c r="H4385" s="31"/>
      <c r="I4385" s="31"/>
      <c r="J4385" s="31"/>
      <c r="K4385" s="31"/>
      <c r="L4385" s="31"/>
      <c r="M4385" s="31"/>
      <c r="N4385" s="31"/>
      <c r="O4385" s="31"/>
      <c r="P4385" s="31"/>
      <c r="Q4385" s="31"/>
      <c r="R4385" s="31"/>
      <c r="S4385" s="31"/>
      <c r="T4385" s="31"/>
      <c r="U4385" s="31"/>
      <c r="V4385" s="31"/>
    </row>
    <row r="4386" spans="6:22" x14ac:dyDescent="0.25">
      <c r="F4386" s="31"/>
      <c r="G4386" s="31"/>
      <c r="H4386" s="31"/>
      <c r="I4386" s="31"/>
      <c r="J4386" s="31"/>
      <c r="K4386" s="31"/>
      <c r="L4386" s="31"/>
      <c r="M4386" s="31"/>
      <c r="N4386" s="31"/>
      <c r="O4386" s="31"/>
      <c r="P4386" s="31"/>
      <c r="Q4386" s="31"/>
      <c r="R4386" s="31"/>
      <c r="S4386" s="31"/>
      <c r="T4386" s="31"/>
      <c r="U4386" s="31"/>
      <c r="V4386" s="31"/>
    </row>
    <row r="4387" spans="6:22" x14ac:dyDescent="0.25">
      <c r="F4387" s="31"/>
      <c r="G4387" s="31"/>
      <c r="H4387" s="31"/>
      <c r="I4387" s="31"/>
      <c r="J4387" s="31"/>
      <c r="K4387" s="31"/>
      <c r="L4387" s="31"/>
      <c r="M4387" s="31"/>
      <c r="N4387" s="31"/>
      <c r="O4387" s="31"/>
      <c r="P4387" s="31"/>
      <c r="Q4387" s="31"/>
      <c r="R4387" s="31"/>
      <c r="S4387" s="31"/>
      <c r="T4387" s="31"/>
      <c r="U4387" s="31"/>
      <c r="V4387" s="31"/>
    </row>
    <row r="4388" spans="6:22" x14ac:dyDescent="0.25">
      <c r="F4388" s="31"/>
      <c r="G4388" s="31"/>
      <c r="H4388" s="31"/>
      <c r="I4388" s="31"/>
      <c r="J4388" s="31"/>
      <c r="K4388" s="31"/>
      <c r="L4388" s="31"/>
      <c r="M4388" s="31"/>
      <c r="N4388" s="31"/>
      <c r="O4388" s="31"/>
      <c r="P4388" s="31"/>
      <c r="Q4388" s="31"/>
      <c r="R4388" s="31"/>
      <c r="S4388" s="31"/>
      <c r="T4388" s="31"/>
      <c r="U4388" s="31"/>
      <c r="V4388" s="31"/>
    </row>
    <row r="4389" spans="6:22" x14ac:dyDescent="0.25">
      <c r="F4389" s="31"/>
      <c r="G4389" s="31"/>
      <c r="H4389" s="31"/>
      <c r="I4389" s="31"/>
      <c r="J4389" s="31"/>
      <c r="K4389" s="31"/>
      <c r="L4389" s="31"/>
      <c r="M4389" s="31"/>
      <c r="N4389" s="31"/>
      <c r="O4389" s="31"/>
      <c r="P4389" s="31"/>
      <c r="Q4389" s="31"/>
      <c r="R4389" s="31"/>
      <c r="S4389" s="31"/>
      <c r="T4389" s="31"/>
      <c r="U4389" s="31"/>
      <c r="V4389" s="31"/>
    </row>
    <row r="4390" spans="6:22" x14ac:dyDescent="0.25">
      <c r="F4390" s="31"/>
      <c r="G4390" s="31"/>
      <c r="H4390" s="31"/>
      <c r="I4390" s="31"/>
      <c r="J4390" s="31"/>
      <c r="K4390" s="31"/>
      <c r="L4390" s="31"/>
      <c r="M4390" s="31"/>
      <c r="N4390" s="31"/>
      <c r="O4390" s="31"/>
      <c r="P4390" s="31"/>
      <c r="Q4390" s="31"/>
      <c r="R4390" s="31"/>
      <c r="S4390" s="31"/>
      <c r="T4390" s="31"/>
      <c r="U4390" s="31"/>
      <c r="V4390" s="31"/>
    </row>
    <row r="4391" spans="6:22" x14ac:dyDescent="0.25">
      <c r="F4391" s="31"/>
      <c r="G4391" s="31"/>
      <c r="H4391" s="31"/>
      <c r="I4391" s="31"/>
      <c r="J4391" s="31"/>
      <c r="K4391" s="31"/>
      <c r="L4391" s="31"/>
      <c r="M4391" s="31"/>
      <c r="N4391" s="31"/>
      <c r="O4391" s="31"/>
      <c r="P4391" s="31"/>
      <c r="Q4391" s="31"/>
      <c r="R4391" s="31"/>
      <c r="S4391" s="31"/>
      <c r="T4391" s="31"/>
      <c r="U4391" s="31"/>
      <c r="V4391" s="31"/>
    </row>
    <row r="4392" spans="6:22" x14ac:dyDescent="0.25">
      <c r="F4392" s="31"/>
      <c r="G4392" s="31"/>
      <c r="H4392" s="31"/>
      <c r="I4392" s="31"/>
      <c r="J4392" s="31"/>
      <c r="K4392" s="31"/>
      <c r="L4392" s="31"/>
      <c r="M4392" s="31"/>
      <c r="N4392" s="31"/>
      <c r="O4392" s="31"/>
      <c r="P4392" s="31"/>
      <c r="Q4392" s="31"/>
      <c r="R4392" s="31"/>
      <c r="S4392" s="31"/>
      <c r="T4392" s="31"/>
      <c r="U4392" s="31"/>
      <c r="V4392" s="31"/>
    </row>
    <row r="4393" spans="6:22" x14ac:dyDescent="0.25">
      <c r="F4393" s="31"/>
      <c r="G4393" s="31"/>
      <c r="H4393" s="31"/>
      <c r="I4393" s="31"/>
      <c r="J4393" s="31"/>
      <c r="K4393" s="31"/>
      <c r="L4393" s="31"/>
      <c r="M4393" s="31"/>
      <c r="N4393" s="31"/>
      <c r="O4393" s="31"/>
      <c r="P4393" s="31"/>
      <c r="Q4393" s="31"/>
      <c r="R4393" s="31"/>
      <c r="S4393" s="31"/>
      <c r="T4393" s="31"/>
      <c r="U4393" s="31"/>
      <c r="V4393" s="31"/>
    </row>
    <row r="4394" spans="6:22" x14ac:dyDescent="0.25">
      <c r="F4394" s="31"/>
      <c r="G4394" s="31"/>
      <c r="H4394" s="31"/>
      <c r="I4394" s="31"/>
      <c r="J4394" s="31"/>
      <c r="K4394" s="31"/>
      <c r="L4394" s="31"/>
      <c r="M4394" s="31"/>
      <c r="N4394" s="31"/>
      <c r="O4394" s="31"/>
      <c r="P4394" s="31"/>
      <c r="Q4394" s="31"/>
      <c r="R4394" s="31"/>
      <c r="S4394" s="31"/>
      <c r="T4394" s="31"/>
      <c r="U4394" s="31"/>
      <c r="V4394" s="31"/>
    </row>
    <row r="4395" spans="6:22" x14ac:dyDescent="0.25">
      <c r="F4395" s="31"/>
      <c r="G4395" s="31"/>
      <c r="H4395" s="31"/>
      <c r="I4395" s="31"/>
      <c r="J4395" s="31"/>
      <c r="K4395" s="31"/>
      <c r="L4395" s="31"/>
      <c r="M4395" s="31"/>
      <c r="N4395" s="31"/>
      <c r="O4395" s="31"/>
      <c r="P4395" s="31"/>
      <c r="Q4395" s="31"/>
      <c r="R4395" s="31"/>
      <c r="S4395" s="31"/>
      <c r="T4395" s="31"/>
      <c r="U4395" s="31"/>
      <c r="V4395" s="31"/>
    </row>
    <row r="4396" spans="6:22" x14ac:dyDescent="0.25">
      <c r="F4396" s="31"/>
      <c r="G4396" s="31"/>
      <c r="H4396" s="31"/>
      <c r="I4396" s="31"/>
      <c r="J4396" s="31"/>
      <c r="K4396" s="31"/>
      <c r="L4396" s="31"/>
      <c r="M4396" s="31"/>
      <c r="N4396" s="31"/>
      <c r="O4396" s="31"/>
      <c r="P4396" s="31"/>
      <c r="Q4396" s="31"/>
      <c r="R4396" s="31"/>
      <c r="S4396" s="31"/>
      <c r="T4396" s="31"/>
      <c r="U4396" s="31"/>
      <c r="V4396" s="31"/>
    </row>
    <row r="4397" spans="6:22" x14ac:dyDescent="0.25">
      <c r="F4397" s="31"/>
      <c r="G4397" s="31"/>
      <c r="H4397" s="31"/>
      <c r="I4397" s="31"/>
      <c r="J4397" s="31"/>
      <c r="K4397" s="31"/>
      <c r="L4397" s="31"/>
      <c r="M4397" s="31"/>
      <c r="N4397" s="31"/>
      <c r="O4397" s="31"/>
      <c r="P4397" s="31"/>
      <c r="Q4397" s="31"/>
      <c r="R4397" s="31"/>
      <c r="S4397" s="31"/>
      <c r="T4397" s="31"/>
      <c r="U4397" s="31"/>
      <c r="V4397" s="31"/>
    </row>
    <row r="4398" spans="6:22" x14ac:dyDescent="0.25">
      <c r="F4398" s="31"/>
      <c r="G4398" s="31"/>
      <c r="H4398" s="31"/>
      <c r="I4398" s="31"/>
      <c r="J4398" s="31"/>
      <c r="K4398" s="31"/>
      <c r="L4398" s="31"/>
      <c r="M4398" s="31"/>
      <c r="N4398" s="31"/>
      <c r="O4398" s="31"/>
      <c r="P4398" s="31"/>
      <c r="Q4398" s="31"/>
      <c r="R4398" s="31"/>
      <c r="S4398" s="31"/>
      <c r="T4398" s="31"/>
      <c r="U4398" s="31"/>
      <c r="V4398" s="31"/>
    </row>
    <row r="4399" spans="6:22" x14ac:dyDescent="0.25">
      <c r="F4399" s="31"/>
      <c r="G4399" s="31"/>
      <c r="H4399" s="31"/>
      <c r="I4399" s="31"/>
      <c r="J4399" s="31"/>
      <c r="K4399" s="31"/>
      <c r="L4399" s="31"/>
      <c r="M4399" s="31"/>
      <c r="N4399" s="31"/>
      <c r="O4399" s="31"/>
      <c r="P4399" s="31"/>
      <c r="Q4399" s="31"/>
      <c r="R4399" s="31"/>
      <c r="S4399" s="31"/>
      <c r="T4399" s="31"/>
      <c r="U4399" s="31"/>
      <c r="V4399" s="31"/>
    </row>
    <row r="4400" spans="6:22" x14ac:dyDescent="0.25">
      <c r="F4400" s="31"/>
      <c r="G4400" s="31"/>
      <c r="H4400" s="31"/>
      <c r="I4400" s="31"/>
      <c r="J4400" s="31"/>
      <c r="K4400" s="31"/>
      <c r="L4400" s="31"/>
      <c r="M4400" s="31"/>
      <c r="N4400" s="31"/>
      <c r="O4400" s="31"/>
      <c r="P4400" s="31"/>
      <c r="Q4400" s="31"/>
      <c r="R4400" s="31"/>
      <c r="S4400" s="31"/>
      <c r="T4400" s="31"/>
      <c r="U4400" s="31"/>
      <c r="V4400" s="31"/>
    </row>
    <row r="4401" spans="6:22" x14ac:dyDescent="0.25">
      <c r="F4401" s="31"/>
      <c r="G4401" s="31"/>
      <c r="H4401" s="31"/>
      <c r="I4401" s="31"/>
      <c r="J4401" s="31"/>
      <c r="K4401" s="31"/>
      <c r="L4401" s="31"/>
      <c r="M4401" s="31"/>
      <c r="N4401" s="31"/>
      <c r="O4401" s="31"/>
      <c r="P4401" s="31"/>
      <c r="Q4401" s="31"/>
      <c r="R4401" s="31"/>
      <c r="S4401" s="31"/>
      <c r="T4401" s="31"/>
      <c r="U4401" s="31"/>
      <c r="V4401" s="31"/>
    </row>
    <row r="4402" spans="6:22" x14ac:dyDescent="0.25">
      <c r="F4402" s="31"/>
      <c r="G4402" s="31"/>
      <c r="H4402" s="31"/>
      <c r="I4402" s="31"/>
      <c r="J4402" s="31"/>
      <c r="K4402" s="31"/>
      <c r="L4402" s="31"/>
      <c r="M4402" s="31"/>
      <c r="N4402" s="31"/>
      <c r="O4402" s="31"/>
      <c r="P4402" s="31"/>
      <c r="Q4402" s="31"/>
      <c r="R4402" s="31"/>
      <c r="S4402" s="31"/>
      <c r="T4402" s="31"/>
      <c r="U4402" s="31"/>
      <c r="V4402" s="31"/>
    </row>
    <row r="4403" spans="6:22" x14ac:dyDescent="0.25">
      <c r="F4403" s="31"/>
      <c r="G4403" s="31"/>
      <c r="H4403" s="31"/>
      <c r="I4403" s="31"/>
      <c r="J4403" s="31"/>
      <c r="K4403" s="31"/>
      <c r="L4403" s="31"/>
      <c r="M4403" s="31"/>
      <c r="N4403" s="31"/>
      <c r="O4403" s="31"/>
      <c r="P4403" s="31"/>
      <c r="Q4403" s="31"/>
      <c r="R4403" s="31"/>
      <c r="S4403" s="31"/>
      <c r="T4403" s="31"/>
      <c r="U4403" s="31"/>
      <c r="V4403" s="31"/>
    </row>
    <row r="4404" spans="6:22" x14ac:dyDescent="0.25">
      <c r="F4404" s="31"/>
      <c r="G4404" s="31"/>
      <c r="H4404" s="31"/>
      <c r="I4404" s="31"/>
      <c r="J4404" s="31"/>
      <c r="K4404" s="31"/>
      <c r="L4404" s="31"/>
      <c r="M4404" s="31"/>
      <c r="N4404" s="31"/>
      <c r="O4404" s="31"/>
      <c r="P4404" s="31"/>
      <c r="Q4404" s="31"/>
      <c r="R4404" s="31"/>
      <c r="S4404" s="31"/>
      <c r="T4404" s="31"/>
      <c r="U4404" s="31"/>
      <c r="V4404" s="31"/>
    </row>
    <row r="4405" spans="6:22" x14ac:dyDescent="0.25">
      <c r="F4405" s="31"/>
      <c r="G4405" s="31"/>
      <c r="H4405" s="31"/>
      <c r="I4405" s="31"/>
      <c r="J4405" s="31"/>
      <c r="K4405" s="31"/>
      <c r="L4405" s="31"/>
      <c r="M4405" s="31"/>
      <c r="N4405" s="31"/>
      <c r="O4405" s="31"/>
      <c r="P4405" s="31"/>
      <c r="Q4405" s="31"/>
      <c r="R4405" s="31"/>
      <c r="S4405" s="31"/>
      <c r="T4405" s="31"/>
      <c r="U4405" s="31"/>
      <c r="V4405" s="31"/>
    </row>
    <row r="4406" spans="6:22" x14ac:dyDescent="0.25">
      <c r="F4406" s="31"/>
      <c r="G4406" s="31"/>
      <c r="H4406" s="31"/>
      <c r="I4406" s="31"/>
      <c r="J4406" s="31"/>
      <c r="K4406" s="31"/>
      <c r="L4406" s="31"/>
      <c r="M4406" s="31"/>
      <c r="N4406" s="31"/>
      <c r="O4406" s="31"/>
      <c r="P4406" s="31"/>
      <c r="Q4406" s="31"/>
      <c r="R4406" s="31"/>
      <c r="S4406" s="31"/>
      <c r="T4406" s="31"/>
      <c r="U4406" s="31"/>
      <c r="V4406" s="31"/>
    </row>
    <row r="4407" spans="6:22" x14ac:dyDescent="0.25">
      <c r="F4407" s="31"/>
      <c r="G4407" s="31"/>
      <c r="H4407" s="31"/>
      <c r="I4407" s="31"/>
      <c r="J4407" s="31"/>
      <c r="K4407" s="31"/>
      <c r="L4407" s="31"/>
      <c r="M4407" s="31"/>
      <c r="N4407" s="31"/>
      <c r="O4407" s="31"/>
      <c r="P4407" s="31"/>
      <c r="Q4407" s="31"/>
      <c r="R4407" s="31"/>
      <c r="S4407" s="31"/>
      <c r="T4407" s="31"/>
      <c r="U4407" s="31"/>
      <c r="V4407" s="31"/>
    </row>
    <row r="4408" spans="6:22" x14ac:dyDescent="0.25">
      <c r="F4408" s="31"/>
      <c r="G4408" s="31"/>
      <c r="H4408" s="31"/>
      <c r="I4408" s="31"/>
      <c r="J4408" s="31"/>
      <c r="K4408" s="31"/>
      <c r="L4408" s="31"/>
      <c r="M4408" s="31"/>
      <c r="N4408" s="31"/>
      <c r="O4408" s="31"/>
      <c r="P4408" s="31"/>
      <c r="Q4408" s="31"/>
      <c r="R4408" s="31"/>
      <c r="S4408" s="31"/>
      <c r="T4408" s="31"/>
      <c r="U4408" s="31"/>
      <c r="V4408" s="31"/>
    </row>
    <row r="4409" spans="6:22" x14ac:dyDescent="0.25">
      <c r="F4409" s="31"/>
      <c r="G4409" s="31"/>
      <c r="H4409" s="31"/>
      <c r="I4409" s="31"/>
      <c r="J4409" s="31"/>
      <c r="K4409" s="31"/>
      <c r="L4409" s="31"/>
      <c r="M4409" s="31"/>
      <c r="N4409" s="31"/>
      <c r="O4409" s="31"/>
      <c r="P4409" s="31"/>
      <c r="Q4409" s="31"/>
      <c r="R4409" s="31"/>
      <c r="S4409" s="31"/>
      <c r="T4409" s="31"/>
      <c r="U4409" s="31"/>
      <c r="V4409" s="31"/>
    </row>
    <row r="4410" spans="6:22" x14ac:dyDescent="0.25">
      <c r="F4410" s="31"/>
      <c r="G4410" s="31"/>
      <c r="H4410" s="31"/>
      <c r="I4410" s="31"/>
      <c r="J4410" s="31"/>
      <c r="K4410" s="31"/>
      <c r="L4410" s="31"/>
      <c r="M4410" s="31"/>
      <c r="N4410" s="31"/>
      <c r="O4410" s="31"/>
      <c r="P4410" s="31"/>
      <c r="Q4410" s="31"/>
      <c r="R4410" s="31"/>
      <c r="S4410" s="31"/>
      <c r="T4410" s="31"/>
      <c r="U4410" s="31"/>
      <c r="V4410" s="31"/>
    </row>
    <row r="4411" spans="6:22" x14ac:dyDescent="0.25">
      <c r="F4411" s="31"/>
      <c r="G4411" s="31"/>
      <c r="H4411" s="31"/>
      <c r="I4411" s="31"/>
      <c r="J4411" s="31"/>
      <c r="K4411" s="31"/>
      <c r="L4411" s="31"/>
      <c r="M4411" s="31"/>
      <c r="N4411" s="31"/>
      <c r="O4411" s="31"/>
      <c r="P4411" s="31"/>
      <c r="Q4411" s="31"/>
      <c r="R4411" s="31"/>
      <c r="S4411" s="31"/>
      <c r="T4411" s="31"/>
      <c r="U4411" s="31"/>
      <c r="V4411" s="31"/>
    </row>
    <row r="4412" spans="6:22" x14ac:dyDescent="0.25">
      <c r="F4412" s="31"/>
      <c r="G4412" s="31"/>
      <c r="H4412" s="31"/>
      <c r="I4412" s="31"/>
      <c r="J4412" s="31"/>
      <c r="K4412" s="31"/>
      <c r="L4412" s="31"/>
      <c r="M4412" s="31"/>
      <c r="N4412" s="31"/>
      <c r="O4412" s="31"/>
      <c r="P4412" s="31"/>
      <c r="Q4412" s="31"/>
      <c r="R4412" s="31"/>
      <c r="S4412" s="31"/>
      <c r="T4412" s="31"/>
      <c r="U4412" s="31"/>
      <c r="V4412" s="31"/>
    </row>
    <row r="4413" spans="6:22" x14ac:dyDescent="0.25">
      <c r="F4413" s="31"/>
      <c r="G4413" s="31"/>
      <c r="H4413" s="31"/>
      <c r="I4413" s="31"/>
      <c r="J4413" s="31"/>
      <c r="K4413" s="31"/>
      <c r="L4413" s="31"/>
      <c r="M4413" s="31"/>
      <c r="N4413" s="31"/>
      <c r="O4413" s="31"/>
      <c r="P4413" s="31"/>
      <c r="Q4413" s="31"/>
      <c r="R4413" s="31"/>
      <c r="S4413" s="31"/>
      <c r="T4413" s="31"/>
      <c r="U4413" s="31"/>
      <c r="V4413" s="31"/>
    </row>
    <row r="4414" spans="6:22" x14ac:dyDescent="0.25">
      <c r="F4414" s="31"/>
      <c r="G4414" s="31"/>
      <c r="H4414" s="31"/>
      <c r="I4414" s="31"/>
      <c r="J4414" s="31"/>
      <c r="K4414" s="31"/>
      <c r="L4414" s="31"/>
      <c r="M4414" s="31"/>
      <c r="N4414" s="31"/>
      <c r="O4414" s="31"/>
      <c r="P4414" s="31"/>
      <c r="Q4414" s="31"/>
      <c r="R4414" s="31"/>
      <c r="S4414" s="31"/>
      <c r="T4414" s="31"/>
      <c r="U4414" s="31"/>
      <c r="V4414" s="31"/>
    </row>
    <row r="4415" spans="6:22" x14ac:dyDescent="0.25">
      <c r="F4415" s="31"/>
      <c r="G4415" s="31"/>
      <c r="H4415" s="31"/>
      <c r="I4415" s="31"/>
      <c r="J4415" s="31"/>
      <c r="K4415" s="31"/>
      <c r="L4415" s="31"/>
      <c r="M4415" s="31"/>
      <c r="N4415" s="31"/>
      <c r="O4415" s="31"/>
      <c r="P4415" s="31"/>
      <c r="Q4415" s="31"/>
      <c r="R4415" s="31"/>
      <c r="S4415" s="31"/>
      <c r="T4415" s="31"/>
      <c r="U4415" s="31"/>
      <c r="V4415" s="31"/>
    </row>
    <row r="4416" spans="6:22" x14ac:dyDescent="0.25">
      <c r="F4416" s="31"/>
      <c r="G4416" s="31"/>
      <c r="H4416" s="31"/>
      <c r="I4416" s="31"/>
      <c r="J4416" s="31"/>
      <c r="K4416" s="31"/>
      <c r="L4416" s="31"/>
      <c r="M4416" s="31"/>
      <c r="N4416" s="31"/>
      <c r="O4416" s="31"/>
      <c r="P4416" s="31"/>
      <c r="Q4416" s="31"/>
      <c r="R4416" s="31"/>
      <c r="S4416" s="31"/>
      <c r="T4416" s="31"/>
      <c r="U4416" s="31"/>
      <c r="V4416" s="31"/>
    </row>
    <row r="4417" spans="6:22" x14ac:dyDescent="0.25">
      <c r="F4417" s="31"/>
      <c r="G4417" s="31"/>
      <c r="H4417" s="31"/>
      <c r="I4417" s="31"/>
      <c r="J4417" s="31"/>
      <c r="K4417" s="31"/>
      <c r="L4417" s="31"/>
      <c r="M4417" s="31"/>
      <c r="N4417" s="31"/>
      <c r="O4417" s="31"/>
      <c r="P4417" s="31"/>
      <c r="Q4417" s="31"/>
      <c r="R4417" s="31"/>
      <c r="S4417" s="31"/>
      <c r="T4417" s="31"/>
      <c r="U4417" s="31"/>
      <c r="V4417" s="31"/>
    </row>
    <row r="4418" spans="6:22" x14ac:dyDescent="0.25">
      <c r="F4418" s="31"/>
      <c r="G4418" s="31"/>
      <c r="H4418" s="31"/>
      <c r="I4418" s="31"/>
      <c r="J4418" s="31"/>
      <c r="K4418" s="31"/>
      <c r="L4418" s="31"/>
      <c r="M4418" s="31"/>
      <c r="N4418" s="31"/>
      <c r="O4418" s="31"/>
      <c r="P4418" s="31"/>
      <c r="Q4418" s="31"/>
      <c r="R4418" s="31"/>
      <c r="S4418" s="31"/>
      <c r="T4418" s="31"/>
      <c r="U4418" s="31"/>
      <c r="V4418" s="31"/>
    </row>
    <row r="4419" spans="6:22" x14ac:dyDescent="0.25">
      <c r="F4419" s="31"/>
      <c r="G4419" s="31"/>
      <c r="H4419" s="31"/>
      <c r="I4419" s="31"/>
      <c r="J4419" s="31"/>
      <c r="K4419" s="31"/>
      <c r="L4419" s="31"/>
      <c r="M4419" s="31"/>
      <c r="N4419" s="31"/>
      <c r="O4419" s="31"/>
      <c r="P4419" s="31"/>
      <c r="Q4419" s="31"/>
      <c r="R4419" s="31"/>
      <c r="S4419" s="31"/>
      <c r="T4419" s="31"/>
      <c r="U4419" s="31"/>
      <c r="V4419" s="31"/>
    </row>
    <row r="4420" spans="6:22" x14ac:dyDescent="0.25">
      <c r="F4420" s="31"/>
      <c r="G4420" s="31"/>
      <c r="H4420" s="31"/>
      <c r="I4420" s="31"/>
      <c r="J4420" s="31"/>
      <c r="K4420" s="31"/>
      <c r="L4420" s="31"/>
      <c r="M4420" s="31"/>
      <c r="N4420" s="31"/>
      <c r="O4420" s="31"/>
      <c r="P4420" s="31"/>
      <c r="Q4420" s="31"/>
      <c r="R4420" s="31"/>
      <c r="S4420" s="31"/>
      <c r="T4420" s="31"/>
      <c r="U4420" s="31"/>
      <c r="V4420" s="31"/>
    </row>
    <row r="4421" spans="6:22" x14ac:dyDescent="0.25">
      <c r="F4421" s="31"/>
      <c r="G4421" s="31"/>
      <c r="H4421" s="31"/>
      <c r="I4421" s="31"/>
      <c r="J4421" s="31"/>
      <c r="K4421" s="31"/>
      <c r="L4421" s="31"/>
      <c r="M4421" s="31"/>
      <c r="N4421" s="31"/>
      <c r="O4421" s="31"/>
      <c r="P4421" s="31"/>
      <c r="Q4421" s="31"/>
      <c r="R4421" s="31"/>
      <c r="S4421" s="31"/>
      <c r="T4421" s="31"/>
      <c r="U4421" s="31"/>
      <c r="V4421" s="31"/>
    </row>
    <row r="4422" spans="6:22" x14ac:dyDescent="0.25">
      <c r="F4422" s="31"/>
      <c r="G4422" s="31"/>
      <c r="H4422" s="31"/>
      <c r="I4422" s="31"/>
      <c r="J4422" s="31"/>
      <c r="K4422" s="31"/>
      <c r="L4422" s="31"/>
      <c r="M4422" s="31"/>
      <c r="N4422" s="31"/>
      <c r="O4422" s="31"/>
      <c r="P4422" s="31"/>
      <c r="Q4422" s="31"/>
      <c r="R4422" s="31"/>
      <c r="S4422" s="31"/>
      <c r="T4422" s="31"/>
      <c r="U4422" s="31"/>
      <c r="V4422" s="31"/>
    </row>
    <row r="4423" spans="6:22" x14ac:dyDescent="0.25">
      <c r="F4423" s="31"/>
      <c r="G4423" s="31"/>
      <c r="H4423" s="31"/>
      <c r="I4423" s="31"/>
      <c r="J4423" s="31"/>
      <c r="K4423" s="31"/>
      <c r="L4423" s="31"/>
      <c r="M4423" s="31"/>
      <c r="N4423" s="31"/>
      <c r="O4423" s="31"/>
      <c r="P4423" s="31"/>
      <c r="Q4423" s="31"/>
      <c r="R4423" s="31"/>
      <c r="S4423" s="31"/>
      <c r="T4423" s="31"/>
      <c r="U4423" s="31"/>
      <c r="V4423" s="31"/>
    </row>
    <row r="4424" spans="6:22" x14ac:dyDescent="0.25">
      <c r="F4424" s="31"/>
      <c r="G4424" s="31"/>
      <c r="H4424" s="31"/>
      <c r="I4424" s="31"/>
      <c r="J4424" s="31"/>
      <c r="K4424" s="31"/>
      <c r="L4424" s="31"/>
      <c r="M4424" s="31"/>
      <c r="N4424" s="31"/>
      <c r="O4424" s="31"/>
      <c r="P4424" s="31"/>
      <c r="Q4424" s="31"/>
      <c r="R4424" s="31"/>
      <c r="S4424" s="31"/>
      <c r="T4424" s="31"/>
      <c r="U4424" s="31"/>
      <c r="V4424" s="31"/>
    </row>
    <row r="4425" spans="6:22" x14ac:dyDescent="0.25">
      <c r="F4425" s="31"/>
      <c r="G4425" s="31"/>
      <c r="H4425" s="31"/>
      <c r="I4425" s="31"/>
      <c r="J4425" s="31"/>
      <c r="K4425" s="31"/>
      <c r="L4425" s="31"/>
      <c r="M4425" s="31"/>
      <c r="N4425" s="31"/>
      <c r="O4425" s="31"/>
      <c r="P4425" s="31"/>
      <c r="Q4425" s="31"/>
      <c r="R4425" s="31"/>
      <c r="S4425" s="31"/>
      <c r="T4425" s="31"/>
      <c r="U4425" s="31"/>
      <c r="V4425" s="31"/>
    </row>
    <row r="4426" spans="6:22" x14ac:dyDescent="0.25">
      <c r="F4426" s="31"/>
      <c r="G4426" s="31"/>
      <c r="H4426" s="31"/>
      <c r="I4426" s="31"/>
      <c r="J4426" s="31"/>
      <c r="K4426" s="31"/>
      <c r="L4426" s="31"/>
      <c r="M4426" s="31"/>
      <c r="N4426" s="31"/>
      <c r="O4426" s="31"/>
      <c r="P4426" s="31"/>
      <c r="Q4426" s="31"/>
      <c r="R4426" s="31"/>
      <c r="S4426" s="31"/>
      <c r="T4426" s="31"/>
      <c r="U4426" s="31"/>
      <c r="V4426" s="31"/>
    </row>
    <row r="4427" spans="6:22" x14ac:dyDescent="0.25">
      <c r="F4427" s="31"/>
      <c r="G4427" s="31"/>
      <c r="H4427" s="31"/>
      <c r="I4427" s="31"/>
      <c r="J4427" s="31"/>
      <c r="K4427" s="31"/>
      <c r="L4427" s="31"/>
      <c r="M4427" s="31"/>
      <c r="N4427" s="31"/>
      <c r="O4427" s="31"/>
      <c r="P4427" s="31"/>
      <c r="Q4427" s="31"/>
      <c r="R4427" s="31"/>
      <c r="S4427" s="31"/>
      <c r="T4427" s="31"/>
      <c r="U4427" s="31"/>
      <c r="V4427" s="31"/>
    </row>
    <row r="4428" spans="6:22" x14ac:dyDescent="0.25">
      <c r="F4428" s="31"/>
      <c r="G4428" s="31"/>
      <c r="H4428" s="31"/>
      <c r="I4428" s="31"/>
      <c r="J4428" s="31"/>
      <c r="K4428" s="31"/>
      <c r="L4428" s="31"/>
      <c r="M4428" s="31"/>
      <c r="N4428" s="31"/>
      <c r="O4428" s="31"/>
      <c r="P4428" s="31"/>
      <c r="Q4428" s="31"/>
      <c r="R4428" s="31"/>
      <c r="S4428" s="31"/>
      <c r="T4428" s="31"/>
      <c r="U4428" s="31"/>
      <c r="V4428" s="31"/>
    </row>
    <row r="4429" spans="6:22" x14ac:dyDescent="0.25">
      <c r="F4429" s="31"/>
      <c r="G4429" s="31"/>
      <c r="H4429" s="31"/>
      <c r="I4429" s="31"/>
      <c r="J4429" s="31"/>
      <c r="K4429" s="31"/>
      <c r="L4429" s="31"/>
      <c r="M4429" s="31"/>
      <c r="N4429" s="31"/>
      <c r="O4429" s="31"/>
      <c r="P4429" s="31"/>
      <c r="Q4429" s="31"/>
      <c r="R4429" s="31"/>
      <c r="S4429" s="31"/>
      <c r="T4429" s="31"/>
      <c r="U4429" s="31"/>
      <c r="V4429" s="31"/>
    </row>
    <row r="4430" spans="6:22" x14ac:dyDescent="0.25">
      <c r="F4430" s="31"/>
      <c r="G4430" s="31"/>
      <c r="H4430" s="31"/>
      <c r="I4430" s="31"/>
      <c r="J4430" s="31"/>
      <c r="K4430" s="31"/>
      <c r="L4430" s="31"/>
      <c r="M4430" s="31"/>
      <c r="N4430" s="31"/>
      <c r="O4430" s="31"/>
      <c r="P4430" s="31"/>
      <c r="Q4430" s="31"/>
      <c r="R4430" s="31"/>
      <c r="S4430" s="31"/>
      <c r="T4430" s="31"/>
      <c r="U4430" s="31"/>
      <c r="V4430" s="31"/>
    </row>
    <row r="4431" spans="6:22" x14ac:dyDescent="0.25">
      <c r="F4431" s="31"/>
      <c r="G4431" s="31"/>
      <c r="H4431" s="31"/>
      <c r="I4431" s="31"/>
      <c r="J4431" s="31"/>
      <c r="K4431" s="31"/>
      <c r="L4431" s="31"/>
      <c r="M4431" s="31"/>
      <c r="N4431" s="31"/>
      <c r="O4431" s="31"/>
      <c r="P4431" s="31"/>
      <c r="Q4431" s="31"/>
      <c r="R4431" s="31"/>
      <c r="S4431" s="31"/>
      <c r="T4431" s="31"/>
      <c r="U4431" s="31"/>
      <c r="V4431" s="31"/>
    </row>
    <row r="4432" spans="6:22" x14ac:dyDescent="0.25">
      <c r="F4432" s="31"/>
      <c r="G4432" s="31"/>
      <c r="H4432" s="31"/>
      <c r="I4432" s="31"/>
      <c r="J4432" s="31"/>
      <c r="K4432" s="31"/>
      <c r="L4432" s="31"/>
      <c r="M4432" s="31"/>
      <c r="N4432" s="31"/>
      <c r="O4432" s="31"/>
      <c r="P4432" s="31"/>
      <c r="Q4432" s="31"/>
      <c r="R4432" s="31"/>
      <c r="S4432" s="31"/>
      <c r="T4432" s="31"/>
      <c r="U4432" s="31"/>
      <c r="V4432" s="31"/>
    </row>
    <row r="4433" spans="6:22" x14ac:dyDescent="0.25">
      <c r="F4433" s="31"/>
      <c r="G4433" s="31"/>
      <c r="H4433" s="31"/>
      <c r="I4433" s="31"/>
      <c r="J4433" s="31"/>
      <c r="K4433" s="31"/>
      <c r="L4433" s="31"/>
      <c r="M4433" s="31"/>
      <c r="N4433" s="31"/>
      <c r="O4433" s="31"/>
      <c r="P4433" s="31"/>
      <c r="Q4433" s="31"/>
      <c r="R4433" s="31"/>
      <c r="S4433" s="31"/>
      <c r="T4433" s="31"/>
      <c r="U4433" s="31"/>
      <c r="V4433" s="31"/>
    </row>
    <row r="4434" spans="6:22" x14ac:dyDescent="0.25">
      <c r="F4434" s="31"/>
      <c r="G4434" s="31"/>
      <c r="H4434" s="31"/>
      <c r="I4434" s="31"/>
      <c r="J4434" s="31"/>
      <c r="K4434" s="31"/>
      <c r="L4434" s="31"/>
      <c r="M4434" s="31"/>
      <c r="N4434" s="31"/>
      <c r="O4434" s="31"/>
      <c r="P4434" s="31"/>
      <c r="Q4434" s="31"/>
      <c r="R4434" s="31"/>
      <c r="S4434" s="31"/>
      <c r="T4434" s="31"/>
      <c r="U4434" s="31"/>
      <c r="V4434" s="31"/>
    </row>
    <row r="4435" spans="6:22" x14ac:dyDescent="0.25">
      <c r="F4435" s="31"/>
      <c r="G4435" s="31"/>
      <c r="H4435" s="31"/>
      <c r="I4435" s="31"/>
      <c r="J4435" s="31"/>
      <c r="K4435" s="31"/>
      <c r="L4435" s="31"/>
      <c r="M4435" s="31"/>
      <c r="N4435" s="31"/>
      <c r="O4435" s="31"/>
      <c r="P4435" s="31"/>
      <c r="Q4435" s="31"/>
      <c r="R4435" s="31"/>
      <c r="S4435" s="31"/>
      <c r="T4435" s="31"/>
      <c r="U4435" s="31"/>
      <c r="V4435" s="31"/>
    </row>
    <row r="4436" spans="6:22" x14ac:dyDescent="0.25">
      <c r="F4436" s="31"/>
      <c r="G4436" s="31"/>
      <c r="H4436" s="31"/>
      <c r="I4436" s="31"/>
      <c r="J4436" s="31"/>
      <c r="K4436" s="31"/>
      <c r="L4436" s="31"/>
      <c r="M4436" s="31"/>
      <c r="N4436" s="31"/>
      <c r="O4436" s="31"/>
      <c r="P4436" s="31"/>
      <c r="Q4436" s="31"/>
      <c r="R4436" s="31"/>
      <c r="S4436" s="31"/>
      <c r="T4436" s="31"/>
      <c r="U4436" s="31"/>
      <c r="V4436" s="31"/>
    </row>
    <row r="4437" spans="6:22" x14ac:dyDescent="0.25">
      <c r="F4437" s="31"/>
      <c r="G4437" s="31"/>
      <c r="H4437" s="31"/>
      <c r="I4437" s="31"/>
      <c r="J4437" s="31"/>
      <c r="K4437" s="31"/>
      <c r="L4437" s="31"/>
      <c r="M4437" s="31"/>
      <c r="N4437" s="31"/>
      <c r="O4437" s="31"/>
      <c r="P4437" s="31"/>
      <c r="Q4437" s="31"/>
      <c r="R4437" s="31"/>
      <c r="S4437" s="31"/>
      <c r="T4437" s="31"/>
      <c r="U4437" s="31"/>
      <c r="V4437" s="31"/>
    </row>
    <row r="4438" spans="6:22" x14ac:dyDescent="0.25">
      <c r="F4438" s="31"/>
      <c r="G4438" s="31"/>
      <c r="H4438" s="31"/>
      <c r="I4438" s="31"/>
      <c r="J4438" s="31"/>
      <c r="K4438" s="31"/>
      <c r="L4438" s="31"/>
      <c r="M4438" s="31"/>
      <c r="N4438" s="31"/>
      <c r="O4438" s="31"/>
      <c r="P4438" s="31"/>
      <c r="Q4438" s="31"/>
      <c r="R4438" s="31"/>
      <c r="S4438" s="31"/>
      <c r="T4438" s="31"/>
      <c r="U4438" s="31"/>
      <c r="V4438" s="31"/>
    </row>
    <row r="4439" spans="6:22" x14ac:dyDescent="0.25">
      <c r="F4439" s="31"/>
      <c r="G4439" s="31"/>
      <c r="H4439" s="31"/>
      <c r="I4439" s="31"/>
      <c r="J4439" s="31"/>
      <c r="K4439" s="31"/>
      <c r="L4439" s="31"/>
      <c r="M4439" s="31"/>
      <c r="N4439" s="31"/>
      <c r="O4439" s="31"/>
      <c r="P4439" s="31"/>
      <c r="Q4439" s="31"/>
      <c r="R4439" s="31"/>
      <c r="S4439" s="31"/>
      <c r="T4439" s="31"/>
      <c r="U4439" s="31"/>
      <c r="V4439" s="31"/>
    </row>
    <row r="4440" spans="6:22" x14ac:dyDescent="0.25">
      <c r="F4440" s="31"/>
      <c r="G4440" s="31"/>
      <c r="H4440" s="31"/>
      <c r="I4440" s="31"/>
      <c r="J4440" s="31"/>
      <c r="K4440" s="31"/>
      <c r="L4440" s="31"/>
      <c r="M4440" s="31"/>
      <c r="N4440" s="31"/>
      <c r="O4440" s="31"/>
      <c r="P4440" s="31"/>
      <c r="Q4440" s="31"/>
      <c r="R4440" s="31"/>
      <c r="S4440" s="31"/>
      <c r="T4440" s="31"/>
      <c r="U4440" s="31"/>
      <c r="V4440" s="31"/>
    </row>
    <row r="4441" spans="6:22" x14ac:dyDescent="0.25">
      <c r="F4441" s="31"/>
      <c r="G4441" s="31"/>
      <c r="H4441" s="31"/>
      <c r="I4441" s="31"/>
      <c r="J4441" s="31"/>
      <c r="K4441" s="31"/>
      <c r="L4441" s="31"/>
      <c r="M4441" s="31"/>
      <c r="N4441" s="31"/>
      <c r="O4441" s="31"/>
      <c r="P4441" s="31"/>
      <c r="Q4441" s="31"/>
      <c r="R4441" s="31"/>
      <c r="S4441" s="31"/>
      <c r="T4441" s="31"/>
      <c r="U4441" s="31"/>
      <c r="V4441" s="31"/>
    </row>
    <row r="4442" spans="6:22" x14ac:dyDescent="0.25">
      <c r="F4442" s="31"/>
      <c r="G4442" s="31"/>
      <c r="H4442" s="31"/>
      <c r="I4442" s="31"/>
      <c r="J4442" s="31"/>
      <c r="K4442" s="31"/>
      <c r="L4442" s="31"/>
      <c r="M4442" s="31"/>
      <c r="N4442" s="31"/>
      <c r="O4442" s="31"/>
      <c r="P4442" s="31"/>
      <c r="Q4442" s="31"/>
      <c r="R4442" s="31"/>
      <c r="S4442" s="31"/>
      <c r="T4442" s="31"/>
      <c r="U4442" s="31"/>
      <c r="V4442" s="31"/>
    </row>
    <row r="4443" spans="6:22" x14ac:dyDescent="0.25">
      <c r="F4443" s="31"/>
      <c r="G4443" s="31"/>
      <c r="H4443" s="31"/>
      <c r="I4443" s="31"/>
      <c r="J4443" s="31"/>
      <c r="K4443" s="31"/>
      <c r="L4443" s="31"/>
      <c r="M4443" s="31"/>
      <c r="N4443" s="31"/>
      <c r="O4443" s="31"/>
      <c r="P4443" s="31"/>
      <c r="Q4443" s="31"/>
      <c r="R4443" s="31"/>
      <c r="S4443" s="31"/>
      <c r="T4443" s="31"/>
      <c r="U4443" s="31"/>
      <c r="V4443" s="31"/>
    </row>
    <row r="4444" spans="6:22" x14ac:dyDescent="0.25">
      <c r="F4444" s="31"/>
      <c r="G4444" s="31"/>
      <c r="H4444" s="31"/>
      <c r="I4444" s="31"/>
      <c r="J4444" s="31"/>
      <c r="K4444" s="31"/>
      <c r="L4444" s="31"/>
      <c r="M4444" s="31"/>
      <c r="N4444" s="31"/>
      <c r="O4444" s="31"/>
      <c r="P4444" s="31"/>
      <c r="Q4444" s="31"/>
      <c r="R4444" s="31"/>
      <c r="S4444" s="31"/>
      <c r="T4444" s="31"/>
      <c r="U4444" s="31"/>
      <c r="V4444" s="31"/>
    </row>
    <row r="4445" spans="6:22" x14ac:dyDescent="0.25">
      <c r="F4445" s="31"/>
      <c r="G4445" s="31"/>
      <c r="H4445" s="31"/>
      <c r="I4445" s="31"/>
      <c r="J4445" s="31"/>
      <c r="K4445" s="31"/>
      <c r="L4445" s="31"/>
      <c r="M4445" s="31"/>
      <c r="N4445" s="31"/>
      <c r="O4445" s="31"/>
      <c r="P4445" s="31"/>
      <c r="Q4445" s="31"/>
      <c r="R4445" s="31"/>
      <c r="S4445" s="31"/>
      <c r="T4445" s="31"/>
      <c r="U4445" s="31"/>
      <c r="V4445" s="31"/>
    </row>
    <row r="4446" spans="6:22" x14ac:dyDescent="0.25">
      <c r="F4446" s="31"/>
      <c r="G4446" s="31"/>
      <c r="H4446" s="31"/>
      <c r="I4446" s="31"/>
      <c r="J4446" s="31"/>
      <c r="K4446" s="31"/>
      <c r="L4446" s="31"/>
      <c r="M4446" s="31"/>
      <c r="N4446" s="31"/>
      <c r="O4446" s="31"/>
      <c r="P4446" s="31"/>
      <c r="Q4446" s="31"/>
      <c r="R4446" s="31"/>
      <c r="S4446" s="31"/>
      <c r="T4446" s="31"/>
      <c r="U4446" s="31"/>
      <c r="V4446" s="31"/>
    </row>
    <row r="4447" spans="6:22" x14ac:dyDescent="0.25">
      <c r="F4447" s="31"/>
      <c r="G4447" s="31"/>
      <c r="H4447" s="31"/>
      <c r="I4447" s="31"/>
      <c r="J4447" s="31"/>
      <c r="K4447" s="31"/>
      <c r="L4447" s="31"/>
      <c r="M4447" s="31"/>
      <c r="N4447" s="31"/>
      <c r="O4447" s="31"/>
      <c r="P4447" s="31"/>
      <c r="Q4447" s="31"/>
      <c r="R4447" s="31"/>
      <c r="S4447" s="31"/>
      <c r="T4447" s="31"/>
      <c r="U4447" s="31"/>
      <c r="V4447" s="31"/>
    </row>
    <row r="4448" spans="6:22" x14ac:dyDescent="0.25">
      <c r="F4448" s="31"/>
      <c r="G4448" s="31"/>
      <c r="H4448" s="31"/>
      <c r="I4448" s="31"/>
      <c r="J4448" s="31"/>
      <c r="K4448" s="31"/>
      <c r="L4448" s="31"/>
      <c r="M4448" s="31"/>
      <c r="N4448" s="31"/>
      <c r="O4448" s="31"/>
      <c r="P4448" s="31"/>
      <c r="Q4448" s="31"/>
      <c r="R4448" s="31"/>
      <c r="S4448" s="31"/>
      <c r="T4448" s="31"/>
      <c r="U4448" s="31"/>
      <c r="V4448" s="31"/>
    </row>
    <row r="4449" spans="6:22" x14ac:dyDescent="0.25">
      <c r="F4449" s="31"/>
      <c r="G4449" s="31"/>
      <c r="H4449" s="31"/>
      <c r="I4449" s="31"/>
      <c r="J4449" s="31"/>
      <c r="K4449" s="31"/>
      <c r="L4449" s="31"/>
      <c r="M4449" s="31"/>
      <c r="N4449" s="31"/>
      <c r="O4449" s="31"/>
      <c r="P4449" s="31"/>
      <c r="Q4449" s="31"/>
      <c r="R4449" s="31"/>
      <c r="S4449" s="31"/>
      <c r="T4449" s="31"/>
      <c r="U4449" s="31"/>
      <c r="V4449" s="31"/>
    </row>
    <row r="4450" spans="6:22" x14ac:dyDescent="0.25">
      <c r="F4450" s="31"/>
      <c r="G4450" s="31"/>
      <c r="H4450" s="31"/>
      <c r="I4450" s="31"/>
      <c r="J4450" s="31"/>
      <c r="K4450" s="31"/>
      <c r="L4450" s="31"/>
      <c r="M4450" s="31"/>
      <c r="N4450" s="31"/>
      <c r="O4450" s="31"/>
      <c r="P4450" s="31"/>
      <c r="Q4450" s="31"/>
      <c r="R4450" s="31"/>
      <c r="S4450" s="31"/>
      <c r="T4450" s="31"/>
      <c r="U4450" s="31"/>
      <c r="V4450" s="31"/>
    </row>
    <row r="4451" spans="6:22" x14ac:dyDescent="0.25">
      <c r="F4451" s="31"/>
      <c r="G4451" s="31"/>
      <c r="H4451" s="31"/>
      <c r="I4451" s="31"/>
      <c r="J4451" s="31"/>
      <c r="K4451" s="31"/>
      <c r="L4451" s="31"/>
      <c r="M4451" s="31"/>
      <c r="N4451" s="31"/>
      <c r="O4451" s="31"/>
      <c r="P4451" s="31"/>
      <c r="Q4451" s="31"/>
      <c r="R4451" s="31"/>
      <c r="S4451" s="31"/>
      <c r="T4451" s="31"/>
      <c r="U4451" s="31"/>
      <c r="V4451" s="31"/>
    </row>
    <row r="4452" spans="6:22" x14ac:dyDescent="0.25">
      <c r="F4452" s="31"/>
      <c r="G4452" s="31"/>
      <c r="H4452" s="31"/>
      <c r="I4452" s="31"/>
      <c r="J4452" s="31"/>
      <c r="K4452" s="31"/>
      <c r="L4452" s="31"/>
      <c r="M4452" s="31"/>
      <c r="N4452" s="31"/>
      <c r="O4452" s="31"/>
      <c r="P4452" s="31"/>
      <c r="Q4452" s="31"/>
      <c r="R4452" s="31"/>
      <c r="S4452" s="31"/>
      <c r="T4452" s="31"/>
      <c r="U4452" s="31"/>
      <c r="V4452" s="31"/>
    </row>
    <row r="4453" spans="6:22" x14ac:dyDescent="0.25">
      <c r="F4453" s="31"/>
      <c r="G4453" s="31"/>
      <c r="H4453" s="31"/>
      <c r="I4453" s="31"/>
      <c r="J4453" s="31"/>
      <c r="K4453" s="31"/>
      <c r="L4453" s="31"/>
      <c r="M4453" s="31"/>
      <c r="N4453" s="31"/>
      <c r="O4453" s="31"/>
      <c r="P4453" s="31"/>
      <c r="Q4453" s="31"/>
      <c r="R4453" s="31"/>
      <c r="S4453" s="31"/>
      <c r="T4453" s="31"/>
      <c r="U4453" s="31"/>
      <c r="V4453" s="31"/>
    </row>
    <row r="4454" spans="6:22" x14ac:dyDescent="0.25">
      <c r="F4454" s="31"/>
      <c r="G4454" s="31"/>
      <c r="H4454" s="31"/>
      <c r="I4454" s="31"/>
      <c r="J4454" s="31"/>
      <c r="K4454" s="31"/>
      <c r="L4454" s="31"/>
      <c r="M4454" s="31"/>
      <c r="N4454" s="31"/>
      <c r="O4454" s="31"/>
      <c r="P4454" s="31"/>
      <c r="Q4454" s="31"/>
      <c r="R4454" s="31"/>
      <c r="S4454" s="31"/>
      <c r="T4454" s="31"/>
      <c r="U4454" s="31"/>
      <c r="V4454" s="31"/>
    </row>
    <row r="4455" spans="6:22" x14ac:dyDescent="0.25">
      <c r="F4455" s="31"/>
      <c r="G4455" s="31"/>
      <c r="H4455" s="31"/>
      <c r="I4455" s="31"/>
      <c r="J4455" s="31"/>
      <c r="K4455" s="31"/>
      <c r="L4455" s="31"/>
      <c r="M4455" s="31"/>
      <c r="N4455" s="31"/>
      <c r="O4455" s="31"/>
      <c r="P4455" s="31"/>
      <c r="Q4455" s="31"/>
      <c r="R4455" s="31"/>
      <c r="S4455" s="31"/>
      <c r="T4455" s="31"/>
      <c r="U4455" s="31"/>
      <c r="V4455" s="31"/>
    </row>
    <row r="4456" spans="6:22" x14ac:dyDescent="0.25">
      <c r="F4456" s="31"/>
      <c r="G4456" s="31"/>
      <c r="H4456" s="31"/>
      <c r="I4456" s="31"/>
      <c r="J4456" s="31"/>
      <c r="K4456" s="31"/>
      <c r="L4456" s="31"/>
      <c r="M4456" s="31"/>
      <c r="N4456" s="31"/>
      <c r="O4456" s="31"/>
      <c r="P4456" s="31"/>
      <c r="Q4456" s="31"/>
      <c r="R4456" s="31"/>
      <c r="S4456" s="31"/>
      <c r="T4456" s="31"/>
      <c r="U4456" s="31"/>
      <c r="V4456" s="31"/>
    </row>
    <row r="4457" spans="6:22" x14ac:dyDescent="0.25">
      <c r="F4457" s="31"/>
      <c r="G4457" s="31"/>
      <c r="H4457" s="31"/>
      <c r="I4457" s="31"/>
      <c r="J4457" s="31"/>
      <c r="K4457" s="31"/>
      <c r="L4457" s="31"/>
      <c r="M4457" s="31"/>
      <c r="N4457" s="31"/>
      <c r="O4457" s="31"/>
      <c r="P4457" s="31"/>
      <c r="Q4457" s="31"/>
      <c r="R4457" s="31"/>
      <c r="S4457" s="31"/>
      <c r="T4457" s="31"/>
      <c r="U4457" s="31"/>
      <c r="V4457" s="31"/>
    </row>
    <row r="4458" spans="6:22" x14ac:dyDescent="0.25">
      <c r="F4458" s="31"/>
      <c r="G4458" s="31"/>
      <c r="H4458" s="31"/>
      <c r="I4458" s="31"/>
      <c r="J4458" s="31"/>
      <c r="K4458" s="31"/>
      <c r="L4458" s="31"/>
      <c r="M4458" s="31"/>
      <c r="N4458" s="31"/>
      <c r="O4458" s="31"/>
      <c r="P4458" s="31"/>
      <c r="Q4458" s="31"/>
      <c r="R4458" s="31"/>
      <c r="S4458" s="31"/>
      <c r="T4458" s="31"/>
      <c r="U4458" s="31"/>
      <c r="V4458" s="31"/>
    </row>
    <row r="4459" spans="6:22" x14ac:dyDescent="0.25">
      <c r="F4459" s="31"/>
      <c r="G4459" s="31"/>
      <c r="H4459" s="31"/>
      <c r="I4459" s="31"/>
      <c r="J4459" s="31"/>
      <c r="K4459" s="31"/>
      <c r="L4459" s="31"/>
      <c r="M4459" s="31"/>
      <c r="N4459" s="31"/>
      <c r="O4459" s="31"/>
      <c r="P4459" s="31"/>
      <c r="Q4459" s="31"/>
      <c r="R4459" s="31"/>
      <c r="S4459" s="31"/>
      <c r="T4459" s="31"/>
      <c r="U4459" s="31"/>
      <c r="V4459" s="31"/>
    </row>
    <row r="4460" spans="6:22" x14ac:dyDescent="0.25">
      <c r="F4460" s="31"/>
      <c r="G4460" s="31"/>
      <c r="H4460" s="31"/>
      <c r="I4460" s="31"/>
      <c r="J4460" s="31"/>
      <c r="K4460" s="31"/>
      <c r="L4460" s="31"/>
      <c r="M4460" s="31"/>
      <c r="N4460" s="31"/>
      <c r="O4460" s="31"/>
      <c r="P4460" s="31"/>
      <c r="Q4460" s="31"/>
      <c r="R4460" s="31"/>
      <c r="S4460" s="31"/>
      <c r="T4460" s="31"/>
      <c r="U4460" s="31"/>
      <c r="V4460" s="31"/>
    </row>
    <row r="4461" spans="6:22" x14ac:dyDescent="0.25">
      <c r="F4461" s="31"/>
      <c r="G4461" s="31"/>
      <c r="H4461" s="31"/>
      <c r="I4461" s="31"/>
      <c r="J4461" s="31"/>
      <c r="K4461" s="31"/>
      <c r="L4461" s="31"/>
      <c r="M4461" s="31"/>
      <c r="N4461" s="31"/>
      <c r="O4461" s="31"/>
      <c r="P4461" s="31"/>
      <c r="Q4461" s="31"/>
      <c r="R4461" s="31"/>
      <c r="S4461" s="31"/>
      <c r="T4461" s="31"/>
      <c r="U4461" s="31"/>
      <c r="V4461" s="31"/>
    </row>
    <row r="4462" spans="6:22" x14ac:dyDescent="0.25">
      <c r="F4462" s="31"/>
      <c r="G4462" s="31"/>
      <c r="H4462" s="31"/>
      <c r="I4462" s="31"/>
      <c r="J4462" s="31"/>
      <c r="K4462" s="31"/>
      <c r="L4462" s="31"/>
      <c r="M4462" s="31"/>
      <c r="N4462" s="31"/>
      <c r="O4462" s="31"/>
      <c r="P4462" s="31"/>
      <c r="Q4462" s="31"/>
      <c r="R4462" s="31"/>
      <c r="S4462" s="31"/>
      <c r="T4462" s="31"/>
      <c r="U4462" s="31"/>
      <c r="V4462" s="31"/>
    </row>
    <row r="4463" spans="6:22" x14ac:dyDescent="0.25">
      <c r="F4463" s="31"/>
      <c r="G4463" s="31"/>
      <c r="H4463" s="31"/>
      <c r="I4463" s="31"/>
      <c r="J4463" s="31"/>
      <c r="K4463" s="31"/>
      <c r="L4463" s="31"/>
      <c r="M4463" s="31"/>
      <c r="N4463" s="31"/>
      <c r="O4463" s="31"/>
      <c r="P4463" s="31"/>
      <c r="Q4463" s="31"/>
      <c r="R4463" s="31"/>
      <c r="S4463" s="31"/>
      <c r="T4463" s="31"/>
      <c r="U4463" s="31"/>
      <c r="V4463" s="31"/>
    </row>
    <row r="4464" spans="6:22" x14ac:dyDescent="0.25">
      <c r="F4464" s="31"/>
      <c r="G4464" s="31"/>
      <c r="H4464" s="31"/>
      <c r="I4464" s="31"/>
      <c r="J4464" s="31"/>
      <c r="K4464" s="31"/>
      <c r="L4464" s="31"/>
      <c r="M4464" s="31"/>
      <c r="N4464" s="31"/>
      <c r="O4464" s="31"/>
      <c r="P4464" s="31"/>
      <c r="Q4464" s="31"/>
      <c r="R4464" s="31"/>
      <c r="S4464" s="31"/>
      <c r="T4464" s="31"/>
      <c r="U4464" s="31"/>
      <c r="V4464" s="31"/>
    </row>
    <row r="4465" spans="6:22" x14ac:dyDescent="0.25">
      <c r="F4465" s="31"/>
      <c r="G4465" s="31"/>
      <c r="H4465" s="31"/>
      <c r="I4465" s="31"/>
      <c r="J4465" s="31"/>
      <c r="K4465" s="31"/>
      <c r="L4465" s="31"/>
      <c r="M4465" s="31"/>
      <c r="N4465" s="31"/>
      <c r="O4465" s="31"/>
      <c r="P4465" s="31"/>
      <c r="Q4465" s="31"/>
      <c r="R4465" s="31"/>
      <c r="S4465" s="31"/>
      <c r="T4465" s="31"/>
      <c r="U4465" s="31"/>
      <c r="V4465" s="31"/>
    </row>
    <row r="4466" spans="6:22" x14ac:dyDescent="0.25">
      <c r="F4466" s="31"/>
      <c r="G4466" s="31"/>
      <c r="H4466" s="31"/>
      <c r="I4466" s="31"/>
      <c r="J4466" s="31"/>
      <c r="K4466" s="31"/>
      <c r="L4466" s="31"/>
      <c r="M4466" s="31"/>
      <c r="N4466" s="31"/>
      <c r="O4466" s="31"/>
      <c r="P4466" s="31"/>
      <c r="Q4466" s="31"/>
      <c r="R4466" s="31"/>
      <c r="S4466" s="31"/>
      <c r="T4466" s="31"/>
      <c r="U4466" s="31"/>
      <c r="V4466" s="31"/>
    </row>
    <row r="4467" spans="6:22" x14ac:dyDescent="0.25">
      <c r="F4467" s="31"/>
      <c r="G4467" s="31"/>
      <c r="H4467" s="31"/>
      <c r="I4467" s="31"/>
      <c r="J4467" s="31"/>
      <c r="K4467" s="31"/>
      <c r="L4467" s="31"/>
      <c r="M4467" s="31"/>
      <c r="N4467" s="31"/>
      <c r="O4467" s="31"/>
      <c r="P4467" s="31"/>
      <c r="Q4467" s="31"/>
      <c r="R4467" s="31"/>
      <c r="S4467" s="31"/>
      <c r="T4467" s="31"/>
      <c r="U4467" s="31"/>
      <c r="V4467" s="31"/>
    </row>
    <row r="4468" spans="6:22" x14ac:dyDescent="0.25">
      <c r="F4468" s="31"/>
      <c r="G4468" s="31"/>
      <c r="H4468" s="31"/>
      <c r="I4468" s="31"/>
      <c r="J4468" s="31"/>
      <c r="K4468" s="31"/>
      <c r="L4468" s="31"/>
      <c r="M4468" s="31"/>
      <c r="N4468" s="31"/>
      <c r="O4468" s="31"/>
      <c r="P4468" s="31"/>
      <c r="Q4468" s="31"/>
      <c r="R4468" s="31"/>
      <c r="S4468" s="31"/>
      <c r="T4468" s="31"/>
      <c r="U4468" s="31"/>
      <c r="V4468" s="31"/>
    </row>
    <row r="4469" spans="6:22" x14ac:dyDescent="0.25">
      <c r="F4469" s="31"/>
      <c r="G4469" s="31"/>
      <c r="H4469" s="31"/>
      <c r="I4469" s="31"/>
      <c r="J4469" s="31"/>
      <c r="K4469" s="31"/>
      <c r="L4469" s="31"/>
      <c r="M4469" s="31"/>
      <c r="N4469" s="31"/>
      <c r="O4469" s="31"/>
      <c r="P4469" s="31"/>
      <c r="Q4469" s="31"/>
      <c r="R4469" s="31"/>
      <c r="S4469" s="31"/>
      <c r="T4469" s="31"/>
      <c r="U4469" s="31"/>
      <c r="V4469" s="31"/>
    </row>
    <row r="4470" spans="6:22" x14ac:dyDescent="0.25">
      <c r="F4470" s="31"/>
      <c r="G4470" s="31"/>
      <c r="H4470" s="31"/>
      <c r="I4470" s="31"/>
      <c r="J4470" s="31"/>
      <c r="K4470" s="31"/>
      <c r="L4470" s="31"/>
      <c r="M4470" s="31"/>
      <c r="N4470" s="31"/>
      <c r="O4470" s="31"/>
      <c r="P4470" s="31"/>
      <c r="Q4470" s="31"/>
      <c r="R4470" s="31"/>
      <c r="S4470" s="31"/>
      <c r="T4470" s="31"/>
      <c r="U4470" s="31"/>
      <c r="V4470" s="31"/>
    </row>
    <row r="4471" spans="6:22" x14ac:dyDescent="0.25">
      <c r="F4471" s="31"/>
      <c r="G4471" s="31"/>
      <c r="H4471" s="31"/>
      <c r="I4471" s="31"/>
      <c r="J4471" s="31"/>
      <c r="K4471" s="31"/>
      <c r="L4471" s="31"/>
      <c r="M4471" s="31"/>
      <c r="N4471" s="31"/>
      <c r="O4471" s="31"/>
      <c r="P4471" s="31"/>
      <c r="Q4471" s="31"/>
      <c r="R4471" s="31"/>
      <c r="S4471" s="31"/>
      <c r="T4471" s="31"/>
      <c r="U4471" s="31"/>
      <c r="V4471" s="31"/>
    </row>
    <row r="4472" spans="6:22" x14ac:dyDescent="0.25">
      <c r="F4472" s="31"/>
      <c r="G4472" s="31"/>
      <c r="H4472" s="31"/>
      <c r="I4472" s="31"/>
      <c r="J4472" s="31"/>
      <c r="K4472" s="31"/>
      <c r="L4472" s="31"/>
      <c r="M4472" s="31"/>
      <c r="N4472" s="31"/>
      <c r="O4472" s="31"/>
      <c r="P4472" s="31"/>
      <c r="Q4472" s="31"/>
      <c r="R4472" s="31"/>
      <c r="S4472" s="31"/>
      <c r="T4472" s="31"/>
      <c r="U4472" s="31"/>
      <c r="V4472" s="31"/>
    </row>
    <row r="4473" spans="6:22" x14ac:dyDescent="0.25">
      <c r="F4473" s="31"/>
      <c r="G4473" s="31"/>
      <c r="H4473" s="31"/>
      <c r="I4473" s="31"/>
      <c r="J4473" s="31"/>
      <c r="K4473" s="31"/>
      <c r="L4473" s="31"/>
      <c r="M4473" s="31"/>
      <c r="N4473" s="31"/>
      <c r="O4473" s="31"/>
      <c r="P4473" s="31"/>
      <c r="Q4473" s="31"/>
      <c r="R4473" s="31"/>
      <c r="S4473" s="31"/>
      <c r="T4473" s="31"/>
      <c r="U4473" s="31"/>
      <c r="V4473" s="31"/>
    </row>
    <row r="4474" spans="6:22" x14ac:dyDescent="0.25">
      <c r="F4474" s="31"/>
      <c r="G4474" s="31"/>
      <c r="H4474" s="31"/>
      <c r="I4474" s="31"/>
      <c r="J4474" s="31"/>
      <c r="K4474" s="31"/>
      <c r="L4474" s="31"/>
      <c r="M4474" s="31"/>
      <c r="N4474" s="31"/>
      <c r="O4474" s="31"/>
      <c r="P4474" s="31"/>
      <c r="Q4474" s="31"/>
      <c r="R4474" s="31"/>
      <c r="S4474" s="31"/>
      <c r="T4474" s="31"/>
      <c r="U4474" s="31"/>
      <c r="V4474" s="31"/>
    </row>
    <row r="4475" spans="6:22" x14ac:dyDescent="0.25">
      <c r="F4475" s="31"/>
      <c r="G4475" s="31"/>
      <c r="H4475" s="31"/>
      <c r="I4475" s="31"/>
      <c r="J4475" s="31"/>
      <c r="K4475" s="31"/>
      <c r="L4475" s="31"/>
      <c r="M4475" s="31"/>
      <c r="N4475" s="31"/>
      <c r="O4475" s="31"/>
      <c r="P4475" s="31"/>
      <c r="Q4475" s="31"/>
      <c r="R4475" s="31"/>
      <c r="S4475" s="31"/>
      <c r="T4475" s="31"/>
      <c r="U4475" s="31"/>
      <c r="V4475" s="31"/>
    </row>
    <row r="4476" spans="6:22" x14ac:dyDescent="0.25">
      <c r="F4476" s="31"/>
      <c r="G4476" s="31"/>
      <c r="H4476" s="31"/>
      <c r="I4476" s="31"/>
      <c r="J4476" s="31"/>
      <c r="K4476" s="31"/>
      <c r="L4476" s="31"/>
      <c r="M4476" s="31"/>
      <c r="N4476" s="31"/>
      <c r="O4476" s="31"/>
      <c r="P4476" s="31"/>
      <c r="Q4476" s="31"/>
      <c r="R4476" s="31"/>
      <c r="S4476" s="31"/>
      <c r="T4476" s="31"/>
      <c r="U4476" s="31"/>
      <c r="V4476" s="31"/>
    </row>
    <row r="4477" spans="6:22" x14ac:dyDescent="0.25">
      <c r="F4477" s="31"/>
      <c r="G4477" s="31"/>
      <c r="H4477" s="31"/>
      <c r="I4477" s="31"/>
      <c r="J4477" s="31"/>
      <c r="K4477" s="31"/>
      <c r="L4477" s="31"/>
      <c r="M4477" s="31"/>
      <c r="N4477" s="31"/>
      <c r="O4477" s="31"/>
      <c r="P4477" s="31"/>
      <c r="Q4477" s="31"/>
      <c r="R4477" s="31"/>
      <c r="S4477" s="31"/>
      <c r="T4477" s="31"/>
      <c r="U4477" s="31"/>
      <c r="V4477" s="31"/>
    </row>
    <row r="4478" spans="6:22" x14ac:dyDescent="0.25">
      <c r="F4478" s="31"/>
      <c r="G4478" s="31"/>
      <c r="H4478" s="31"/>
      <c r="I4478" s="31"/>
      <c r="J4478" s="31"/>
      <c r="K4478" s="31"/>
      <c r="L4478" s="31"/>
      <c r="M4478" s="31"/>
      <c r="N4478" s="31"/>
      <c r="O4478" s="31"/>
      <c r="P4478" s="31"/>
      <c r="Q4478" s="31"/>
      <c r="R4478" s="31"/>
      <c r="S4478" s="31"/>
      <c r="T4478" s="31"/>
      <c r="U4478" s="31"/>
      <c r="V4478" s="31"/>
    </row>
    <row r="4479" spans="6:22" x14ac:dyDescent="0.25">
      <c r="F4479" s="31"/>
      <c r="G4479" s="31"/>
      <c r="H4479" s="31"/>
      <c r="I4479" s="31"/>
      <c r="J4479" s="31"/>
      <c r="K4479" s="31"/>
      <c r="L4479" s="31"/>
      <c r="M4479" s="31"/>
      <c r="N4479" s="31"/>
      <c r="O4479" s="31"/>
      <c r="P4479" s="31"/>
      <c r="Q4479" s="31"/>
      <c r="R4479" s="31"/>
      <c r="S4479" s="31"/>
      <c r="T4479" s="31"/>
      <c r="U4479" s="31"/>
      <c r="V4479" s="31"/>
    </row>
    <row r="4480" spans="6:22" x14ac:dyDescent="0.25">
      <c r="F4480" s="31"/>
      <c r="G4480" s="31"/>
      <c r="H4480" s="31"/>
      <c r="I4480" s="31"/>
      <c r="J4480" s="31"/>
      <c r="K4480" s="31"/>
      <c r="L4480" s="31"/>
      <c r="M4480" s="31"/>
      <c r="N4480" s="31"/>
      <c r="O4480" s="31"/>
      <c r="P4480" s="31"/>
      <c r="Q4480" s="31"/>
      <c r="R4480" s="31"/>
      <c r="S4480" s="31"/>
      <c r="T4480" s="31"/>
      <c r="U4480" s="31"/>
      <c r="V4480" s="31"/>
    </row>
    <row r="4481" spans="6:22" x14ac:dyDescent="0.25">
      <c r="F4481" s="31"/>
      <c r="G4481" s="31"/>
      <c r="H4481" s="31"/>
      <c r="I4481" s="31"/>
      <c r="J4481" s="31"/>
      <c r="K4481" s="31"/>
      <c r="L4481" s="31"/>
      <c r="M4481" s="31"/>
      <c r="N4481" s="31"/>
      <c r="O4481" s="31"/>
      <c r="P4481" s="31"/>
      <c r="Q4481" s="31"/>
      <c r="R4481" s="31"/>
      <c r="S4481" s="31"/>
      <c r="T4481" s="31"/>
      <c r="U4481" s="31"/>
      <c r="V4481" s="31"/>
    </row>
    <row r="4482" spans="6:22" x14ac:dyDescent="0.25">
      <c r="F4482" s="31"/>
      <c r="G4482" s="31"/>
      <c r="H4482" s="31"/>
      <c r="I4482" s="31"/>
      <c r="J4482" s="31"/>
      <c r="K4482" s="31"/>
      <c r="L4482" s="31"/>
      <c r="M4482" s="31"/>
      <c r="N4482" s="31"/>
      <c r="O4482" s="31"/>
      <c r="P4482" s="31"/>
      <c r="Q4482" s="31"/>
      <c r="R4482" s="31"/>
      <c r="S4482" s="31"/>
      <c r="T4482" s="31"/>
      <c r="U4482" s="31"/>
      <c r="V4482" s="31"/>
    </row>
    <row r="4483" spans="6:22" x14ac:dyDescent="0.25">
      <c r="F4483" s="31"/>
      <c r="G4483" s="31"/>
      <c r="H4483" s="31"/>
      <c r="I4483" s="31"/>
      <c r="J4483" s="31"/>
      <c r="K4483" s="31"/>
      <c r="L4483" s="31"/>
      <c r="M4483" s="31"/>
      <c r="N4483" s="31"/>
      <c r="O4483" s="31"/>
      <c r="P4483" s="31"/>
      <c r="Q4483" s="31"/>
      <c r="R4483" s="31"/>
      <c r="S4483" s="31"/>
      <c r="T4483" s="31"/>
      <c r="U4483" s="31"/>
      <c r="V4483" s="31"/>
    </row>
    <row r="4484" spans="6:22" x14ac:dyDescent="0.25">
      <c r="F4484" s="31"/>
      <c r="G4484" s="31"/>
      <c r="H4484" s="31"/>
      <c r="I4484" s="31"/>
      <c r="J4484" s="31"/>
      <c r="K4484" s="31"/>
      <c r="L4484" s="31"/>
      <c r="M4484" s="31"/>
      <c r="N4484" s="31"/>
      <c r="O4484" s="31"/>
      <c r="P4484" s="31"/>
      <c r="Q4484" s="31"/>
      <c r="R4484" s="31"/>
      <c r="S4484" s="31"/>
      <c r="T4484" s="31"/>
      <c r="U4484" s="31"/>
      <c r="V4484" s="31"/>
    </row>
    <row r="4485" spans="6:22" x14ac:dyDescent="0.25">
      <c r="F4485" s="31"/>
      <c r="G4485" s="31"/>
      <c r="H4485" s="31"/>
      <c r="I4485" s="31"/>
      <c r="J4485" s="31"/>
      <c r="K4485" s="31"/>
      <c r="L4485" s="31"/>
      <c r="M4485" s="31"/>
      <c r="N4485" s="31"/>
      <c r="O4485" s="31"/>
      <c r="P4485" s="31"/>
      <c r="Q4485" s="31"/>
      <c r="R4485" s="31"/>
      <c r="S4485" s="31"/>
      <c r="T4485" s="31"/>
      <c r="U4485" s="31"/>
      <c r="V4485" s="31"/>
    </row>
    <row r="4486" spans="6:22" x14ac:dyDescent="0.25">
      <c r="F4486" s="31"/>
      <c r="G4486" s="31"/>
      <c r="H4486" s="31"/>
      <c r="I4486" s="31"/>
      <c r="J4486" s="31"/>
      <c r="K4486" s="31"/>
      <c r="L4486" s="31"/>
      <c r="M4486" s="31"/>
      <c r="N4486" s="31"/>
      <c r="O4486" s="31"/>
      <c r="P4486" s="31"/>
      <c r="Q4486" s="31"/>
      <c r="R4486" s="31"/>
      <c r="S4486" s="31"/>
      <c r="T4486" s="31"/>
      <c r="U4486" s="31"/>
      <c r="V4486" s="31"/>
    </row>
    <row r="4487" spans="6:22" x14ac:dyDescent="0.25">
      <c r="F4487" s="31"/>
      <c r="G4487" s="31"/>
      <c r="H4487" s="31"/>
      <c r="I4487" s="31"/>
      <c r="J4487" s="31"/>
      <c r="K4487" s="31"/>
      <c r="L4487" s="31"/>
      <c r="M4487" s="31"/>
      <c r="N4487" s="31"/>
      <c r="O4487" s="31"/>
      <c r="P4487" s="31"/>
      <c r="Q4487" s="31"/>
      <c r="R4487" s="31"/>
      <c r="S4487" s="31"/>
      <c r="T4487" s="31"/>
      <c r="U4487" s="31"/>
      <c r="V4487" s="31"/>
    </row>
    <row r="4488" spans="6:22" x14ac:dyDescent="0.25">
      <c r="F4488" s="31"/>
      <c r="G4488" s="31"/>
      <c r="H4488" s="31"/>
      <c r="I4488" s="31"/>
      <c r="J4488" s="31"/>
      <c r="K4488" s="31"/>
      <c r="L4488" s="31"/>
      <c r="M4488" s="31"/>
      <c r="N4488" s="31"/>
      <c r="O4488" s="31"/>
      <c r="P4488" s="31"/>
      <c r="Q4488" s="31"/>
      <c r="R4488" s="31"/>
      <c r="S4488" s="31"/>
      <c r="T4488" s="31"/>
      <c r="U4488" s="31"/>
      <c r="V4488" s="31"/>
    </row>
    <row r="4489" spans="6:22" x14ac:dyDescent="0.25">
      <c r="F4489" s="31"/>
      <c r="G4489" s="31"/>
      <c r="H4489" s="31"/>
      <c r="I4489" s="31"/>
      <c r="J4489" s="31"/>
      <c r="K4489" s="31"/>
      <c r="L4489" s="31"/>
      <c r="M4489" s="31"/>
      <c r="N4489" s="31"/>
      <c r="O4489" s="31"/>
      <c r="P4489" s="31"/>
      <c r="Q4489" s="31"/>
      <c r="R4489" s="31"/>
      <c r="S4489" s="31"/>
      <c r="T4489" s="31"/>
      <c r="U4489" s="31"/>
      <c r="V4489" s="31"/>
    </row>
    <row r="4490" spans="6:22" x14ac:dyDescent="0.25">
      <c r="F4490" s="31"/>
      <c r="G4490" s="31"/>
      <c r="H4490" s="31"/>
      <c r="I4490" s="31"/>
      <c r="J4490" s="31"/>
      <c r="K4490" s="31"/>
      <c r="L4490" s="31"/>
      <c r="M4490" s="31"/>
      <c r="N4490" s="31"/>
      <c r="O4490" s="31"/>
      <c r="P4490" s="31"/>
      <c r="Q4490" s="31"/>
      <c r="R4490" s="31"/>
      <c r="S4490" s="31"/>
      <c r="T4490" s="31"/>
      <c r="U4490" s="31"/>
      <c r="V4490" s="31"/>
    </row>
    <row r="4491" spans="6:22" x14ac:dyDescent="0.25">
      <c r="F4491" s="31"/>
      <c r="G4491" s="31"/>
      <c r="H4491" s="31"/>
      <c r="I4491" s="31"/>
      <c r="J4491" s="31"/>
      <c r="K4491" s="31"/>
      <c r="L4491" s="31"/>
      <c r="M4491" s="31"/>
      <c r="N4491" s="31"/>
      <c r="O4491" s="31"/>
      <c r="P4491" s="31"/>
      <c r="Q4491" s="31"/>
      <c r="R4491" s="31"/>
      <c r="S4491" s="31"/>
      <c r="T4491" s="31"/>
      <c r="U4491" s="31"/>
      <c r="V4491" s="31"/>
    </row>
    <row r="4492" spans="6:22" x14ac:dyDescent="0.25">
      <c r="F4492" s="31"/>
      <c r="G4492" s="31"/>
      <c r="H4492" s="31"/>
      <c r="I4492" s="31"/>
      <c r="J4492" s="31"/>
      <c r="K4492" s="31"/>
      <c r="L4492" s="31"/>
      <c r="M4492" s="31"/>
      <c r="N4492" s="31"/>
      <c r="O4492" s="31"/>
      <c r="P4492" s="31"/>
      <c r="Q4492" s="31"/>
      <c r="R4492" s="31"/>
      <c r="S4492" s="31"/>
      <c r="T4492" s="31"/>
      <c r="U4492" s="31"/>
      <c r="V4492" s="31"/>
    </row>
    <row r="4493" spans="6:22" x14ac:dyDescent="0.25">
      <c r="F4493" s="31"/>
      <c r="G4493" s="31"/>
      <c r="H4493" s="31"/>
      <c r="I4493" s="31"/>
      <c r="J4493" s="31"/>
      <c r="K4493" s="31"/>
      <c r="L4493" s="31"/>
      <c r="M4493" s="31"/>
      <c r="N4493" s="31"/>
      <c r="O4493" s="31"/>
      <c r="P4493" s="31"/>
      <c r="Q4493" s="31"/>
      <c r="R4493" s="31"/>
      <c r="S4493" s="31"/>
      <c r="T4493" s="31"/>
      <c r="U4493" s="31"/>
      <c r="V4493" s="31"/>
    </row>
    <row r="4494" spans="6:22" x14ac:dyDescent="0.25">
      <c r="F4494" s="31"/>
      <c r="G4494" s="31"/>
      <c r="H4494" s="31"/>
      <c r="I4494" s="31"/>
      <c r="J4494" s="31"/>
      <c r="K4494" s="31"/>
      <c r="L4494" s="31"/>
      <c r="M4494" s="31"/>
      <c r="N4494" s="31"/>
      <c r="O4494" s="31"/>
      <c r="P4494" s="31"/>
      <c r="Q4494" s="31"/>
      <c r="R4494" s="31"/>
      <c r="S4494" s="31"/>
      <c r="T4494" s="31"/>
      <c r="U4494" s="31"/>
      <c r="V4494" s="31"/>
    </row>
    <row r="4495" spans="6:22" x14ac:dyDescent="0.25">
      <c r="F4495" s="31"/>
      <c r="G4495" s="31"/>
      <c r="H4495" s="31"/>
      <c r="I4495" s="31"/>
      <c r="J4495" s="31"/>
      <c r="K4495" s="31"/>
      <c r="L4495" s="31"/>
      <c r="M4495" s="31"/>
      <c r="N4495" s="31"/>
      <c r="O4495" s="31"/>
      <c r="P4495" s="31"/>
      <c r="Q4495" s="31"/>
      <c r="R4495" s="31"/>
      <c r="S4495" s="31"/>
      <c r="T4495" s="31"/>
      <c r="U4495" s="31"/>
      <c r="V4495" s="31"/>
    </row>
    <row r="4496" spans="6:22" x14ac:dyDescent="0.25">
      <c r="F4496" s="31"/>
      <c r="G4496" s="31"/>
      <c r="H4496" s="31"/>
      <c r="I4496" s="31"/>
      <c r="J4496" s="31"/>
      <c r="K4496" s="31"/>
      <c r="L4496" s="31"/>
      <c r="M4496" s="31"/>
      <c r="N4496" s="31"/>
      <c r="O4496" s="31"/>
      <c r="P4496" s="31"/>
      <c r="Q4496" s="31"/>
      <c r="R4496" s="31"/>
      <c r="S4496" s="31"/>
      <c r="T4496" s="31"/>
      <c r="U4496" s="31"/>
      <c r="V4496" s="31"/>
    </row>
    <row r="4497" spans="6:22" x14ac:dyDescent="0.25">
      <c r="F4497" s="31"/>
      <c r="G4497" s="31"/>
      <c r="H4497" s="31"/>
      <c r="I4497" s="31"/>
      <c r="J4497" s="31"/>
      <c r="K4497" s="31"/>
      <c r="L4497" s="31"/>
      <c r="M4497" s="31"/>
      <c r="N4497" s="31"/>
      <c r="O4497" s="31"/>
      <c r="P4497" s="31"/>
      <c r="Q4497" s="31"/>
      <c r="R4497" s="31"/>
      <c r="S4497" s="31"/>
      <c r="T4497" s="31"/>
      <c r="U4497" s="31"/>
      <c r="V4497" s="31"/>
    </row>
    <row r="4498" spans="6:22" x14ac:dyDescent="0.25">
      <c r="F4498" s="31"/>
      <c r="G4498" s="31"/>
      <c r="H4498" s="31"/>
      <c r="I4498" s="31"/>
      <c r="J4498" s="31"/>
      <c r="K4498" s="31"/>
      <c r="L4498" s="31"/>
      <c r="M4498" s="31"/>
      <c r="N4498" s="31"/>
      <c r="O4498" s="31"/>
      <c r="P4498" s="31"/>
      <c r="Q4498" s="31"/>
      <c r="R4498" s="31"/>
      <c r="S4498" s="31"/>
      <c r="T4498" s="31"/>
      <c r="U4498" s="31"/>
      <c r="V4498" s="31"/>
    </row>
    <row r="4499" spans="6:22" x14ac:dyDescent="0.25">
      <c r="F4499" s="31"/>
      <c r="G4499" s="31"/>
      <c r="H4499" s="31"/>
      <c r="I4499" s="31"/>
      <c r="J4499" s="31"/>
      <c r="K4499" s="31"/>
      <c r="L4499" s="31"/>
      <c r="M4499" s="31"/>
      <c r="N4499" s="31"/>
      <c r="O4499" s="31"/>
      <c r="P4499" s="31"/>
      <c r="Q4499" s="31"/>
      <c r="R4499" s="31"/>
      <c r="S4499" s="31"/>
      <c r="T4499" s="31"/>
      <c r="U4499" s="31"/>
      <c r="V4499" s="31"/>
    </row>
    <row r="4500" spans="6:22" x14ac:dyDescent="0.25">
      <c r="F4500" s="31"/>
      <c r="G4500" s="31"/>
      <c r="H4500" s="31"/>
      <c r="I4500" s="31"/>
      <c r="J4500" s="31"/>
      <c r="K4500" s="31"/>
      <c r="L4500" s="31"/>
      <c r="M4500" s="31"/>
      <c r="N4500" s="31"/>
      <c r="O4500" s="31"/>
      <c r="P4500" s="31"/>
      <c r="Q4500" s="31"/>
      <c r="R4500" s="31"/>
      <c r="S4500" s="31"/>
      <c r="T4500" s="31"/>
      <c r="U4500" s="31"/>
      <c r="V4500" s="31"/>
    </row>
    <row r="4501" spans="6:22" x14ac:dyDescent="0.25">
      <c r="F4501" s="31"/>
      <c r="G4501" s="31"/>
      <c r="H4501" s="31"/>
      <c r="I4501" s="31"/>
      <c r="J4501" s="31"/>
      <c r="K4501" s="31"/>
      <c r="L4501" s="31"/>
      <c r="M4501" s="31"/>
      <c r="N4501" s="31"/>
      <c r="O4501" s="31"/>
      <c r="P4501" s="31"/>
      <c r="Q4501" s="31"/>
      <c r="R4501" s="31"/>
      <c r="S4501" s="31"/>
      <c r="T4501" s="31"/>
      <c r="U4501" s="31"/>
      <c r="V4501" s="31"/>
    </row>
    <row r="4502" spans="6:22" x14ac:dyDescent="0.25">
      <c r="F4502" s="31"/>
      <c r="G4502" s="31"/>
      <c r="H4502" s="31"/>
      <c r="I4502" s="31"/>
      <c r="J4502" s="31"/>
      <c r="K4502" s="31"/>
      <c r="L4502" s="31"/>
      <c r="M4502" s="31"/>
      <c r="N4502" s="31"/>
      <c r="O4502" s="31"/>
      <c r="P4502" s="31"/>
      <c r="Q4502" s="31"/>
      <c r="R4502" s="31"/>
      <c r="S4502" s="31"/>
      <c r="T4502" s="31"/>
      <c r="U4502" s="31"/>
      <c r="V4502" s="31"/>
    </row>
    <row r="4503" spans="6:22" x14ac:dyDescent="0.25">
      <c r="F4503" s="31"/>
      <c r="G4503" s="31"/>
      <c r="H4503" s="31"/>
      <c r="I4503" s="31"/>
      <c r="J4503" s="31"/>
      <c r="K4503" s="31"/>
      <c r="L4503" s="31"/>
      <c r="M4503" s="31"/>
      <c r="N4503" s="31"/>
      <c r="O4503" s="31"/>
      <c r="P4503" s="31"/>
      <c r="Q4503" s="31"/>
      <c r="R4503" s="31"/>
      <c r="S4503" s="31"/>
      <c r="T4503" s="31"/>
      <c r="U4503" s="31"/>
      <c r="V4503" s="31"/>
    </row>
    <row r="4504" spans="6:22" x14ac:dyDescent="0.25">
      <c r="F4504" s="31"/>
      <c r="G4504" s="31"/>
      <c r="H4504" s="31"/>
      <c r="I4504" s="31"/>
      <c r="J4504" s="31"/>
      <c r="K4504" s="31"/>
      <c r="L4504" s="31"/>
      <c r="M4504" s="31"/>
      <c r="N4504" s="31"/>
      <c r="O4504" s="31"/>
      <c r="P4504" s="31"/>
      <c r="Q4504" s="31"/>
      <c r="R4504" s="31"/>
      <c r="S4504" s="31"/>
      <c r="T4504" s="31"/>
      <c r="U4504" s="31"/>
      <c r="V4504" s="31"/>
    </row>
    <row r="4505" spans="6:22" x14ac:dyDescent="0.25">
      <c r="F4505" s="31"/>
      <c r="G4505" s="31"/>
      <c r="H4505" s="31"/>
      <c r="I4505" s="31"/>
      <c r="J4505" s="31"/>
      <c r="K4505" s="31"/>
      <c r="L4505" s="31"/>
      <c r="M4505" s="31"/>
      <c r="N4505" s="31"/>
      <c r="O4505" s="31"/>
      <c r="P4505" s="31"/>
      <c r="Q4505" s="31"/>
      <c r="R4505" s="31"/>
      <c r="S4505" s="31"/>
      <c r="T4505" s="31"/>
      <c r="U4505" s="31"/>
      <c r="V4505" s="31"/>
    </row>
    <row r="4506" spans="6:22" x14ac:dyDescent="0.25">
      <c r="F4506" s="31"/>
      <c r="G4506" s="31"/>
      <c r="H4506" s="31"/>
      <c r="I4506" s="31"/>
      <c r="J4506" s="31"/>
      <c r="K4506" s="31"/>
      <c r="L4506" s="31"/>
      <c r="M4506" s="31"/>
      <c r="N4506" s="31"/>
      <c r="O4506" s="31"/>
      <c r="P4506" s="31"/>
      <c r="Q4506" s="31"/>
      <c r="R4506" s="31"/>
      <c r="S4506" s="31"/>
      <c r="T4506" s="31"/>
      <c r="U4506" s="31"/>
      <c r="V4506" s="31"/>
    </row>
    <row r="4507" spans="6:22" x14ac:dyDescent="0.25">
      <c r="F4507" s="31"/>
      <c r="G4507" s="31"/>
      <c r="H4507" s="31"/>
      <c r="I4507" s="31"/>
      <c r="J4507" s="31"/>
      <c r="K4507" s="31"/>
      <c r="L4507" s="31"/>
      <c r="M4507" s="31"/>
      <c r="N4507" s="31"/>
      <c r="O4507" s="31"/>
      <c r="P4507" s="31"/>
      <c r="Q4507" s="31"/>
      <c r="R4507" s="31"/>
      <c r="S4507" s="31"/>
      <c r="T4507" s="31"/>
      <c r="U4507" s="31"/>
      <c r="V4507" s="31"/>
    </row>
    <row r="4508" spans="6:22" x14ac:dyDescent="0.25">
      <c r="F4508" s="31"/>
      <c r="G4508" s="31"/>
      <c r="H4508" s="31"/>
      <c r="I4508" s="31"/>
      <c r="J4508" s="31"/>
      <c r="K4508" s="31"/>
      <c r="L4508" s="31"/>
      <c r="M4508" s="31"/>
      <c r="N4508" s="31"/>
      <c r="O4508" s="31"/>
      <c r="P4508" s="31"/>
      <c r="Q4508" s="31"/>
      <c r="R4508" s="31"/>
      <c r="S4508" s="31"/>
      <c r="T4508" s="31"/>
      <c r="U4508" s="31"/>
      <c r="V4508" s="31"/>
    </row>
    <row r="4509" spans="6:22" x14ac:dyDescent="0.25">
      <c r="F4509" s="31"/>
      <c r="G4509" s="31"/>
      <c r="H4509" s="31"/>
      <c r="I4509" s="31"/>
      <c r="J4509" s="31"/>
      <c r="K4509" s="31"/>
      <c r="L4509" s="31"/>
      <c r="M4509" s="31"/>
      <c r="N4509" s="31"/>
      <c r="O4509" s="31"/>
      <c r="P4509" s="31"/>
      <c r="Q4509" s="31"/>
      <c r="R4509" s="31"/>
      <c r="S4509" s="31"/>
      <c r="T4509" s="31"/>
      <c r="U4509" s="31"/>
      <c r="V4509" s="31"/>
    </row>
    <row r="4510" spans="6:22" x14ac:dyDescent="0.25">
      <c r="F4510" s="31"/>
      <c r="G4510" s="31"/>
      <c r="H4510" s="31"/>
      <c r="I4510" s="31"/>
      <c r="J4510" s="31"/>
      <c r="K4510" s="31"/>
      <c r="L4510" s="31"/>
      <c r="M4510" s="31"/>
      <c r="N4510" s="31"/>
      <c r="O4510" s="31"/>
      <c r="P4510" s="31"/>
      <c r="Q4510" s="31"/>
      <c r="R4510" s="31"/>
      <c r="S4510" s="31"/>
      <c r="T4510" s="31"/>
      <c r="U4510" s="31"/>
      <c r="V4510" s="31"/>
    </row>
    <row r="4511" spans="6:22" x14ac:dyDescent="0.25">
      <c r="F4511" s="31"/>
      <c r="G4511" s="31"/>
      <c r="H4511" s="31"/>
      <c r="I4511" s="31"/>
      <c r="J4511" s="31"/>
      <c r="K4511" s="31"/>
      <c r="L4511" s="31"/>
      <c r="M4511" s="31"/>
      <c r="N4511" s="31"/>
      <c r="O4511" s="31"/>
      <c r="P4511" s="31"/>
      <c r="Q4511" s="31"/>
      <c r="R4511" s="31"/>
      <c r="S4511" s="31"/>
      <c r="T4511" s="31"/>
      <c r="U4511" s="31"/>
      <c r="V4511" s="31"/>
    </row>
    <row r="4512" spans="6:22" x14ac:dyDescent="0.25">
      <c r="F4512" s="31"/>
      <c r="G4512" s="31"/>
      <c r="H4512" s="31"/>
      <c r="I4512" s="31"/>
      <c r="J4512" s="31"/>
      <c r="K4512" s="31"/>
      <c r="L4512" s="31"/>
      <c r="M4512" s="31"/>
      <c r="N4512" s="31"/>
      <c r="O4512" s="31"/>
      <c r="P4512" s="31"/>
      <c r="Q4512" s="31"/>
      <c r="R4512" s="31"/>
      <c r="S4512" s="31"/>
      <c r="T4512" s="31"/>
      <c r="U4512" s="31"/>
      <c r="V4512" s="31"/>
    </row>
    <row r="4513" spans="6:22" x14ac:dyDescent="0.25">
      <c r="F4513" s="31"/>
      <c r="G4513" s="31"/>
      <c r="H4513" s="31"/>
      <c r="I4513" s="31"/>
      <c r="J4513" s="31"/>
      <c r="K4513" s="31"/>
      <c r="L4513" s="31"/>
      <c r="M4513" s="31"/>
      <c r="N4513" s="31"/>
      <c r="O4513" s="31"/>
      <c r="P4513" s="31"/>
      <c r="Q4513" s="31"/>
      <c r="R4513" s="31"/>
      <c r="S4513" s="31"/>
      <c r="T4513" s="31"/>
      <c r="U4513" s="31"/>
      <c r="V4513" s="31"/>
    </row>
    <row r="4514" spans="6:22" x14ac:dyDescent="0.25">
      <c r="F4514" s="31"/>
      <c r="G4514" s="31"/>
      <c r="H4514" s="31"/>
      <c r="I4514" s="31"/>
      <c r="J4514" s="31"/>
      <c r="K4514" s="31"/>
      <c r="L4514" s="31"/>
      <c r="M4514" s="31"/>
      <c r="N4514" s="31"/>
      <c r="O4514" s="31"/>
      <c r="P4514" s="31"/>
      <c r="Q4514" s="31"/>
      <c r="R4514" s="31"/>
      <c r="S4514" s="31"/>
      <c r="T4514" s="31"/>
      <c r="U4514" s="31"/>
      <c r="V4514" s="31"/>
    </row>
    <row r="4515" spans="6:22" x14ac:dyDescent="0.25">
      <c r="F4515" s="31"/>
      <c r="G4515" s="31"/>
      <c r="H4515" s="31"/>
      <c r="I4515" s="31"/>
      <c r="J4515" s="31"/>
      <c r="K4515" s="31"/>
      <c r="L4515" s="31"/>
      <c r="M4515" s="31"/>
      <c r="N4515" s="31"/>
      <c r="O4515" s="31"/>
      <c r="P4515" s="31"/>
      <c r="Q4515" s="31"/>
      <c r="R4515" s="31"/>
      <c r="S4515" s="31"/>
      <c r="T4515" s="31"/>
      <c r="U4515" s="31"/>
      <c r="V4515" s="31"/>
    </row>
    <row r="4516" spans="6:22" x14ac:dyDescent="0.25">
      <c r="F4516" s="31"/>
      <c r="G4516" s="31"/>
      <c r="H4516" s="31"/>
      <c r="I4516" s="31"/>
      <c r="J4516" s="31"/>
      <c r="K4516" s="31"/>
      <c r="L4516" s="31"/>
      <c r="M4516" s="31"/>
      <c r="N4516" s="31"/>
      <c r="O4516" s="31"/>
      <c r="P4516" s="31"/>
      <c r="Q4516" s="31"/>
      <c r="R4516" s="31"/>
      <c r="S4516" s="31"/>
      <c r="T4516" s="31"/>
      <c r="U4516" s="31"/>
      <c r="V4516" s="31"/>
    </row>
    <row r="4517" spans="6:22" x14ac:dyDescent="0.25">
      <c r="F4517" s="31"/>
      <c r="G4517" s="31"/>
      <c r="H4517" s="31"/>
      <c r="I4517" s="31"/>
      <c r="J4517" s="31"/>
      <c r="K4517" s="31"/>
      <c r="L4517" s="31"/>
      <c r="M4517" s="31"/>
      <c r="N4517" s="31"/>
      <c r="O4517" s="31"/>
      <c r="P4517" s="31"/>
      <c r="Q4517" s="31"/>
      <c r="R4517" s="31"/>
      <c r="S4517" s="31"/>
      <c r="T4517" s="31"/>
      <c r="U4517" s="31"/>
      <c r="V4517" s="31"/>
    </row>
    <row r="4518" spans="6:22" x14ac:dyDescent="0.25">
      <c r="F4518" s="31"/>
      <c r="G4518" s="31"/>
      <c r="H4518" s="31"/>
      <c r="I4518" s="31"/>
      <c r="J4518" s="31"/>
      <c r="K4518" s="31"/>
      <c r="L4518" s="31"/>
      <c r="M4518" s="31"/>
      <c r="N4518" s="31"/>
      <c r="O4518" s="31"/>
      <c r="P4518" s="31"/>
      <c r="Q4518" s="31"/>
      <c r="R4518" s="31"/>
      <c r="S4518" s="31"/>
      <c r="T4518" s="31"/>
      <c r="U4518" s="31"/>
      <c r="V4518" s="31"/>
    </row>
    <row r="4519" spans="6:22" x14ac:dyDescent="0.25">
      <c r="F4519" s="31"/>
      <c r="G4519" s="31"/>
      <c r="H4519" s="31"/>
      <c r="I4519" s="31"/>
      <c r="J4519" s="31"/>
      <c r="K4519" s="31"/>
      <c r="L4519" s="31"/>
      <c r="M4519" s="31"/>
      <c r="N4519" s="31"/>
      <c r="O4519" s="31"/>
      <c r="P4519" s="31"/>
      <c r="Q4519" s="31"/>
      <c r="R4519" s="31"/>
      <c r="S4519" s="31"/>
      <c r="T4519" s="31"/>
      <c r="U4519" s="31"/>
      <c r="V4519" s="31"/>
    </row>
    <row r="4520" spans="6:22" x14ac:dyDescent="0.25">
      <c r="F4520" s="31"/>
      <c r="G4520" s="31"/>
      <c r="H4520" s="31"/>
      <c r="I4520" s="31"/>
      <c r="J4520" s="31"/>
      <c r="K4520" s="31"/>
      <c r="L4520" s="31"/>
      <c r="M4520" s="31"/>
      <c r="N4520" s="31"/>
      <c r="O4520" s="31"/>
      <c r="P4520" s="31"/>
      <c r="Q4520" s="31"/>
      <c r="R4520" s="31"/>
      <c r="S4520" s="31"/>
      <c r="T4520" s="31"/>
      <c r="U4520" s="31"/>
      <c r="V4520" s="31"/>
    </row>
    <row r="4521" spans="6:22" x14ac:dyDescent="0.25">
      <c r="F4521" s="31"/>
      <c r="G4521" s="31"/>
      <c r="H4521" s="31"/>
      <c r="I4521" s="31"/>
      <c r="J4521" s="31"/>
      <c r="K4521" s="31"/>
      <c r="L4521" s="31"/>
      <c r="M4521" s="31"/>
      <c r="N4521" s="31"/>
      <c r="O4521" s="31"/>
      <c r="P4521" s="31"/>
      <c r="Q4521" s="31"/>
      <c r="R4521" s="31"/>
      <c r="S4521" s="31"/>
      <c r="T4521" s="31"/>
      <c r="U4521" s="31"/>
      <c r="V4521" s="31"/>
    </row>
    <row r="4522" spans="6:22" x14ac:dyDescent="0.25">
      <c r="F4522" s="31"/>
      <c r="G4522" s="31"/>
      <c r="H4522" s="31"/>
      <c r="I4522" s="31"/>
      <c r="J4522" s="31"/>
      <c r="K4522" s="31"/>
      <c r="L4522" s="31"/>
      <c r="M4522" s="31"/>
      <c r="N4522" s="31"/>
      <c r="O4522" s="31"/>
      <c r="P4522" s="31"/>
      <c r="Q4522" s="31"/>
      <c r="R4522" s="31"/>
      <c r="S4522" s="31"/>
      <c r="T4522" s="31"/>
      <c r="U4522" s="31"/>
      <c r="V4522" s="31"/>
    </row>
    <row r="4523" spans="6:22" x14ac:dyDescent="0.25">
      <c r="F4523" s="31"/>
      <c r="G4523" s="31"/>
      <c r="H4523" s="31"/>
      <c r="I4523" s="31"/>
      <c r="J4523" s="31"/>
      <c r="K4523" s="31"/>
      <c r="L4523" s="31"/>
      <c r="M4523" s="31"/>
      <c r="N4523" s="31"/>
      <c r="O4523" s="31"/>
      <c r="P4523" s="31"/>
      <c r="Q4523" s="31"/>
      <c r="R4523" s="31"/>
      <c r="S4523" s="31"/>
      <c r="T4523" s="31"/>
      <c r="U4523" s="31"/>
      <c r="V4523" s="31"/>
    </row>
    <row r="4524" spans="6:22" x14ac:dyDescent="0.25">
      <c r="F4524" s="31"/>
      <c r="G4524" s="31"/>
      <c r="H4524" s="31"/>
      <c r="I4524" s="31"/>
      <c r="J4524" s="31"/>
      <c r="K4524" s="31"/>
      <c r="L4524" s="31"/>
      <c r="M4524" s="31"/>
      <c r="N4524" s="31"/>
      <c r="O4524" s="31"/>
      <c r="P4524" s="31"/>
      <c r="Q4524" s="31"/>
      <c r="R4524" s="31"/>
      <c r="S4524" s="31"/>
      <c r="T4524" s="31"/>
      <c r="U4524" s="31"/>
      <c r="V4524" s="31"/>
    </row>
    <row r="4525" spans="6:22" x14ac:dyDescent="0.25">
      <c r="F4525" s="31"/>
      <c r="G4525" s="31"/>
      <c r="H4525" s="31"/>
      <c r="I4525" s="31"/>
      <c r="J4525" s="31"/>
      <c r="K4525" s="31"/>
      <c r="L4525" s="31"/>
      <c r="M4525" s="31"/>
      <c r="N4525" s="31"/>
      <c r="O4525" s="31"/>
      <c r="P4525" s="31"/>
      <c r="Q4525" s="31"/>
      <c r="R4525" s="31"/>
      <c r="S4525" s="31"/>
      <c r="T4525" s="31"/>
      <c r="U4525" s="31"/>
      <c r="V4525" s="31"/>
    </row>
    <row r="4526" spans="6:22" x14ac:dyDescent="0.25">
      <c r="F4526" s="31"/>
      <c r="G4526" s="31"/>
      <c r="H4526" s="31"/>
      <c r="I4526" s="31"/>
      <c r="J4526" s="31"/>
      <c r="K4526" s="31"/>
      <c r="L4526" s="31"/>
      <c r="M4526" s="31"/>
      <c r="N4526" s="31"/>
      <c r="O4526" s="31"/>
      <c r="P4526" s="31"/>
      <c r="Q4526" s="31"/>
      <c r="R4526" s="31"/>
      <c r="S4526" s="31"/>
      <c r="T4526" s="31"/>
      <c r="U4526" s="31"/>
      <c r="V4526" s="31"/>
    </row>
    <row r="4527" spans="6:22" x14ac:dyDescent="0.25">
      <c r="F4527" s="31"/>
      <c r="G4527" s="31"/>
      <c r="H4527" s="31"/>
      <c r="I4527" s="31"/>
      <c r="J4527" s="31"/>
      <c r="K4527" s="31"/>
      <c r="L4527" s="31"/>
      <c r="M4527" s="31"/>
      <c r="N4527" s="31"/>
      <c r="O4527" s="31"/>
      <c r="P4527" s="31"/>
      <c r="Q4527" s="31"/>
      <c r="R4527" s="31"/>
      <c r="S4527" s="31"/>
      <c r="T4527" s="31"/>
      <c r="U4527" s="31"/>
      <c r="V4527" s="31"/>
    </row>
    <row r="4528" spans="6:22" x14ac:dyDescent="0.25">
      <c r="F4528" s="31"/>
      <c r="G4528" s="31"/>
      <c r="H4528" s="31"/>
      <c r="I4528" s="31"/>
      <c r="J4528" s="31"/>
      <c r="K4528" s="31"/>
      <c r="L4528" s="31"/>
      <c r="M4528" s="31"/>
      <c r="N4528" s="31"/>
      <c r="O4528" s="31"/>
      <c r="P4528" s="31"/>
      <c r="Q4528" s="31"/>
      <c r="R4528" s="31"/>
      <c r="S4528" s="31"/>
      <c r="T4528" s="31"/>
      <c r="U4528" s="31"/>
      <c r="V4528" s="31"/>
    </row>
    <row r="4529" spans="6:22" x14ac:dyDescent="0.25">
      <c r="F4529" s="31"/>
      <c r="G4529" s="31"/>
      <c r="H4529" s="31"/>
      <c r="I4529" s="31"/>
      <c r="J4529" s="31"/>
      <c r="K4529" s="31"/>
      <c r="L4529" s="31"/>
      <c r="M4529" s="31"/>
      <c r="N4529" s="31"/>
      <c r="O4529" s="31"/>
      <c r="P4529" s="31"/>
      <c r="Q4529" s="31"/>
      <c r="R4529" s="31"/>
      <c r="S4529" s="31"/>
      <c r="T4529" s="31"/>
      <c r="U4529" s="31"/>
      <c r="V4529" s="31"/>
    </row>
    <row r="4530" spans="6:22" x14ac:dyDescent="0.25">
      <c r="F4530" s="31"/>
      <c r="G4530" s="31"/>
      <c r="H4530" s="31"/>
      <c r="I4530" s="31"/>
      <c r="J4530" s="31"/>
      <c r="K4530" s="31"/>
      <c r="L4530" s="31"/>
      <c r="M4530" s="31"/>
      <c r="N4530" s="31"/>
      <c r="O4530" s="31"/>
      <c r="P4530" s="31"/>
      <c r="Q4530" s="31"/>
      <c r="R4530" s="31"/>
      <c r="S4530" s="31"/>
      <c r="T4530" s="31"/>
      <c r="U4530" s="31"/>
      <c r="V4530" s="31"/>
    </row>
    <row r="4531" spans="6:22" x14ac:dyDescent="0.25">
      <c r="F4531" s="31"/>
      <c r="G4531" s="31"/>
      <c r="H4531" s="31"/>
      <c r="I4531" s="31"/>
      <c r="J4531" s="31"/>
      <c r="K4531" s="31"/>
      <c r="L4531" s="31"/>
      <c r="M4531" s="31"/>
      <c r="N4531" s="31"/>
      <c r="O4531" s="31"/>
      <c r="P4531" s="31"/>
      <c r="Q4531" s="31"/>
      <c r="R4531" s="31"/>
      <c r="S4531" s="31"/>
      <c r="T4531" s="31"/>
      <c r="U4531" s="31"/>
      <c r="V4531" s="31"/>
    </row>
    <row r="4532" spans="6:22" x14ac:dyDescent="0.25">
      <c r="F4532" s="31"/>
      <c r="G4532" s="31"/>
      <c r="H4532" s="31"/>
      <c r="I4532" s="31"/>
      <c r="J4532" s="31"/>
      <c r="K4532" s="31"/>
      <c r="L4532" s="31"/>
      <c r="M4532" s="31"/>
      <c r="N4532" s="31"/>
      <c r="O4532" s="31"/>
      <c r="P4532" s="31"/>
      <c r="Q4532" s="31"/>
      <c r="R4532" s="31"/>
      <c r="S4532" s="31"/>
      <c r="T4532" s="31"/>
      <c r="U4532" s="31"/>
      <c r="V4532" s="31"/>
    </row>
    <row r="4533" spans="6:22" x14ac:dyDescent="0.25">
      <c r="F4533" s="31"/>
      <c r="G4533" s="31"/>
      <c r="H4533" s="31"/>
      <c r="I4533" s="31"/>
      <c r="J4533" s="31"/>
      <c r="K4533" s="31"/>
      <c r="L4533" s="31"/>
      <c r="M4533" s="31"/>
      <c r="N4533" s="31"/>
      <c r="O4533" s="31"/>
      <c r="P4533" s="31"/>
      <c r="Q4533" s="31"/>
      <c r="R4533" s="31"/>
      <c r="S4533" s="31"/>
      <c r="T4533" s="31"/>
      <c r="U4533" s="31"/>
      <c r="V4533" s="31"/>
    </row>
    <row r="4534" spans="6:22" x14ac:dyDescent="0.25">
      <c r="F4534" s="31"/>
      <c r="G4534" s="31"/>
      <c r="H4534" s="31"/>
      <c r="I4534" s="31"/>
      <c r="J4534" s="31"/>
      <c r="K4534" s="31"/>
      <c r="L4534" s="31"/>
      <c r="M4534" s="31"/>
      <c r="N4534" s="31"/>
      <c r="O4534" s="31"/>
      <c r="P4534" s="31"/>
      <c r="Q4534" s="31"/>
      <c r="R4534" s="31"/>
      <c r="S4534" s="31"/>
      <c r="T4534" s="31"/>
      <c r="U4534" s="31"/>
      <c r="V4534" s="31"/>
    </row>
    <row r="4535" spans="6:22" x14ac:dyDescent="0.25">
      <c r="F4535" s="31"/>
      <c r="G4535" s="31"/>
      <c r="H4535" s="31"/>
      <c r="I4535" s="31"/>
      <c r="J4535" s="31"/>
      <c r="K4535" s="31"/>
      <c r="L4535" s="31"/>
      <c r="M4535" s="31"/>
      <c r="N4535" s="31"/>
      <c r="O4535" s="31"/>
      <c r="P4535" s="31"/>
      <c r="Q4535" s="31"/>
      <c r="R4535" s="31"/>
      <c r="S4535" s="31"/>
      <c r="T4535" s="31"/>
      <c r="U4535" s="31"/>
      <c r="V4535" s="31"/>
    </row>
    <row r="4536" spans="6:22" x14ac:dyDescent="0.25">
      <c r="F4536" s="31"/>
      <c r="G4536" s="31"/>
      <c r="H4536" s="31"/>
      <c r="I4536" s="31"/>
      <c r="J4536" s="31"/>
      <c r="K4536" s="31"/>
      <c r="L4536" s="31"/>
      <c r="M4536" s="31"/>
      <c r="N4536" s="31"/>
      <c r="O4536" s="31"/>
      <c r="P4536" s="31"/>
      <c r="Q4536" s="31"/>
      <c r="R4536" s="31"/>
      <c r="S4536" s="31"/>
      <c r="T4536" s="31"/>
      <c r="U4536" s="31"/>
      <c r="V4536" s="31"/>
    </row>
    <row r="4537" spans="6:22" x14ac:dyDescent="0.25">
      <c r="F4537" s="31"/>
      <c r="G4537" s="31"/>
      <c r="H4537" s="31"/>
      <c r="I4537" s="31"/>
      <c r="J4537" s="31"/>
      <c r="K4537" s="31"/>
      <c r="L4537" s="31"/>
      <c r="M4537" s="31"/>
      <c r="N4537" s="31"/>
      <c r="O4537" s="31"/>
      <c r="P4537" s="31"/>
      <c r="Q4537" s="31"/>
      <c r="R4537" s="31"/>
      <c r="S4537" s="31"/>
      <c r="T4537" s="31"/>
      <c r="U4537" s="31"/>
      <c r="V4537" s="31"/>
    </row>
    <row r="4538" spans="6:22" x14ac:dyDescent="0.25">
      <c r="F4538" s="31"/>
      <c r="G4538" s="31"/>
      <c r="H4538" s="31"/>
      <c r="I4538" s="31"/>
      <c r="J4538" s="31"/>
      <c r="K4538" s="31"/>
      <c r="L4538" s="31"/>
      <c r="M4538" s="31"/>
      <c r="N4538" s="31"/>
      <c r="O4538" s="31"/>
      <c r="P4538" s="31"/>
      <c r="Q4538" s="31"/>
      <c r="R4538" s="31"/>
      <c r="S4538" s="31"/>
      <c r="T4538" s="31"/>
      <c r="U4538" s="31"/>
      <c r="V4538" s="31"/>
    </row>
    <row r="4539" spans="6:22" x14ac:dyDescent="0.25">
      <c r="F4539" s="31"/>
      <c r="G4539" s="31"/>
      <c r="H4539" s="31"/>
      <c r="I4539" s="31"/>
      <c r="J4539" s="31"/>
      <c r="K4539" s="31"/>
      <c r="L4539" s="31"/>
      <c r="M4539" s="31"/>
      <c r="N4539" s="31"/>
      <c r="O4539" s="31"/>
      <c r="P4539" s="31"/>
      <c r="Q4539" s="31"/>
      <c r="R4539" s="31"/>
      <c r="S4539" s="31"/>
      <c r="T4539" s="31"/>
      <c r="U4539" s="31"/>
      <c r="V4539" s="31"/>
    </row>
    <row r="4540" spans="6:22" x14ac:dyDescent="0.25">
      <c r="F4540" s="31"/>
      <c r="G4540" s="31"/>
      <c r="H4540" s="31"/>
      <c r="I4540" s="31"/>
      <c r="J4540" s="31"/>
      <c r="K4540" s="31"/>
      <c r="L4540" s="31"/>
      <c r="M4540" s="31"/>
      <c r="N4540" s="31"/>
      <c r="O4540" s="31"/>
      <c r="P4540" s="31"/>
      <c r="Q4540" s="31"/>
      <c r="R4540" s="31"/>
      <c r="S4540" s="31"/>
      <c r="T4540" s="31"/>
      <c r="U4540" s="31"/>
      <c r="V4540" s="31"/>
    </row>
    <row r="4541" spans="6:22" x14ac:dyDescent="0.25">
      <c r="F4541" s="31"/>
      <c r="G4541" s="31"/>
      <c r="H4541" s="31"/>
      <c r="I4541" s="31"/>
      <c r="J4541" s="31"/>
      <c r="K4541" s="31"/>
      <c r="L4541" s="31"/>
      <c r="M4541" s="31"/>
      <c r="N4541" s="31"/>
      <c r="O4541" s="31"/>
      <c r="P4541" s="31"/>
      <c r="Q4541" s="31"/>
      <c r="R4541" s="31"/>
      <c r="S4541" s="31"/>
      <c r="T4541" s="31"/>
      <c r="U4541" s="31"/>
      <c r="V4541" s="31"/>
    </row>
    <row r="4542" spans="6:22" x14ac:dyDescent="0.25">
      <c r="F4542" s="31"/>
      <c r="G4542" s="31"/>
      <c r="H4542" s="31"/>
      <c r="I4542" s="31"/>
      <c r="J4542" s="31"/>
      <c r="K4542" s="31"/>
      <c r="L4542" s="31"/>
      <c r="M4542" s="31"/>
      <c r="N4542" s="31"/>
      <c r="O4542" s="31"/>
      <c r="P4542" s="31"/>
      <c r="Q4542" s="31"/>
      <c r="R4542" s="31"/>
      <c r="S4542" s="31"/>
      <c r="T4542" s="31"/>
      <c r="U4542" s="31"/>
      <c r="V4542" s="31"/>
    </row>
    <row r="4543" spans="6:22" x14ac:dyDescent="0.25">
      <c r="F4543" s="31"/>
      <c r="G4543" s="31"/>
      <c r="H4543" s="31"/>
      <c r="I4543" s="31"/>
      <c r="J4543" s="31"/>
      <c r="K4543" s="31"/>
      <c r="L4543" s="31"/>
      <c r="M4543" s="31"/>
      <c r="N4543" s="31"/>
      <c r="O4543" s="31"/>
      <c r="P4543" s="31"/>
      <c r="Q4543" s="31"/>
      <c r="R4543" s="31"/>
      <c r="S4543" s="31"/>
      <c r="T4543" s="31"/>
      <c r="U4543" s="31"/>
      <c r="V4543" s="31"/>
    </row>
    <row r="4544" spans="6:22" x14ac:dyDescent="0.25">
      <c r="F4544" s="31"/>
      <c r="G4544" s="31"/>
      <c r="H4544" s="31"/>
      <c r="I4544" s="31"/>
      <c r="J4544" s="31"/>
      <c r="K4544" s="31"/>
      <c r="L4544" s="31"/>
      <c r="M4544" s="31"/>
      <c r="N4544" s="31"/>
      <c r="O4544" s="31"/>
      <c r="P4544" s="31"/>
      <c r="Q4544" s="31"/>
      <c r="R4544" s="31"/>
      <c r="S4544" s="31"/>
      <c r="T4544" s="31"/>
      <c r="U4544" s="31"/>
      <c r="V4544" s="31"/>
    </row>
    <row r="4545" spans="6:22" x14ac:dyDescent="0.25">
      <c r="F4545" s="31"/>
      <c r="G4545" s="31"/>
      <c r="H4545" s="31"/>
      <c r="I4545" s="31"/>
      <c r="J4545" s="31"/>
      <c r="K4545" s="31"/>
      <c r="L4545" s="31"/>
      <c r="M4545" s="31"/>
      <c r="N4545" s="31"/>
      <c r="O4545" s="31"/>
      <c r="P4545" s="31"/>
      <c r="Q4545" s="31"/>
      <c r="R4545" s="31"/>
      <c r="S4545" s="31"/>
      <c r="T4545" s="31"/>
      <c r="U4545" s="31"/>
      <c r="V4545" s="31"/>
    </row>
    <row r="4546" spans="6:22" x14ac:dyDescent="0.25">
      <c r="F4546" s="31"/>
      <c r="G4546" s="31"/>
      <c r="H4546" s="31"/>
      <c r="I4546" s="31"/>
      <c r="J4546" s="31"/>
      <c r="K4546" s="31"/>
      <c r="L4546" s="31"/>
      <c r="M4546" s="31"/>
      <c r="N4546" s="31"/>
      <c r="O4546" s="31"/>
      <c r="P4546" s="31"/>
      <c r="Q4546" s="31"/>
      <c r="R4546" s="31"/>
      <c r="S4546" s="31"/>
      <c r="T4546" s="31"/>
      <c r="U4546" s="31"/>
      <c r="V4546" s="31"/>
    </row>
    <row r="4547" spans="6:22" x14ac:dyDescent="0.25">
      <c r="F4547" s="31"/>
      <c r="G4547" s="31"/>
      <c r="H4547" s="31"/>
      <c r="I4547" s="31"/>
      <c r="J4547" s="31"/>
      <c r="K4547" s="31"/>
      <c r="L4547" s="31"/>
      <c r="M4547" s="31"/>
      <c r="N4547" s="31"/>
      <c r="O4547" s="31"/>
      <c r="P4547" s="31"/>
      <c r="Q4547" s="31"/>
      <c r="R4547" s="31"/>
      <c r="S4547" s="31"/>
      <c r="T4547" s="31"/>
      <c r="U4547" s="31"/>
      <c r="V4547" s="31"/>
    </row>
    <row r="4548" spans="6:22" x14ac:dyDescent="0.25">
      <c r="F4548" s="31"/>
      <c r="G4548" s="31"/>
      <c r="H4548" s="31"/>
      <c r="I4548" s="31"/>
      <c r="J4548" s="31"/>
      <c r="K4548" s="31"/>
      <c r="L4548" s="31"/>
      <c r="M4548" s="31"/>
      <c r="N4548" s="31"/>
      <c r="O4548" s="31"/>
      <c r="P4548" s="31"/>
      <c r="Q4548" s="31"/>
      <c r="R4548" s="31"/>
      <c r="S4548" s="31"/>
      <c r="T4548" s="31"/>
      <c r="U4548" s="31"/>
      <c r="V4548" s="31"/>
    </row>
    <row r="4549" spans="6:22" x14ac:dyDescent="0.25">
      <c r="F4549" s="31"/>
      <c r="G4549" s="31"/>
      <c r="H4549" s="31"/>
      <c r="I4549" s="31"/>
      <c r="J4549" s="31"/>
      <c r="K4549" s="31"/>
      <c r="L4549" s="31"/>
      <c r="M4549" s="31"/>
      <c r="N4549" s="31"/>
      <c r="O4549" s="31"/>
      <c r="P4549" s="31"/>
      <c r="Q4549" s="31"/>
      <c r="R4549" s="31"/>
      <c r="S4549" s="31"/>
      <c r="T4549" s="31"/>
      <c r="U4549" s="31"/>
      <c r="V4549" s="31"/>
    </row>
    <row r="4550" spans="6:22" x14ac:dyDescent="0.25">
      <c r="F4550" s="31"/>
      <c r="G4550" s="31"/>
      <c r="H4550" s="31"/>
      <c r="I4550" s="31"/>
      <c r="J4550" s="31"/>
      <c r="K4550" s="31"/>
      <c r="L4550" s="31"/>
      <c r="M4550" s="31"/>
      <c r="N4550" s="31"/>
      <c r="O4550" s="31"/>
      <c r="P4550" s="31"/>
      <c r="Q4550" s="31"/>
      <c r="R4550" s="31"/>
      <c r="S4550" s="31"/>
      <c r="T4550" s="31"/>
      <c r="U4550" s="31"/>
      <c r="V4550" s="31"/>
    </row>
    <row r="4551" spans="6:22" x14ac:dyDescent="0.25">
      <c r="F4551" s="31"/>
      <c r="G4551" s="31"/>
      <c r="H4551" s="31"/>
      <c r="I4551" s="31"/>
      <c r="J4551" s="31"/>
      <c r="K4551" s="31"/>
      <c r="L4551" s="31"/>
      <c r="M4551" s="31"/>
      <c r="N4551" s="31"/>
      <c r="O4551" s="31"/>
      <c r="P4551" s="31"/>
      <c r="Q4551" s="31"/>
      <c r="R4551" s="31"/>
      <c r="S4551" s="31"/>
      <c r="T4551" s="31"/>
      <c r="U4551" s="31"/>
      <c r="V4551" s="31"/>
    </row>
    <row r="4552" spans="6:22" x14ac:dyDescent="0.25">
      <c r="F4552" s="31"/>
      <c r="G4552" s="31"/>
      <c r="H4552" s="31"/>
      <c r="I4552" s="31"/>
      <c r="J4552" s="31"/>
      <c r="K4552" s="31"/>
      <c r="L4552" s="31"/>
      <c r="M4552" s="31"/>
      <c r="N4552" s="31"/>
      <c r="O4552" s="31"/>
      <c r="P4552" s="31"/>
      <c r="Q4552" s="31"/>
      <c r="R4552" s="31"/>
      <c r="S4552" s="31"/>
      <c r="T4552" s="31"/>
      <c r="U4552" s="31"/>
      <c r="V4552" s="31"/>
    </row>
    <row r="4553" spans="6:22" x14ac:dyDescent="0.25">
      <c r="F4553" s="31"/>
      <c r="G4553" s="31"/>
      <c r="H4553" s="31"/>
      <c r="I4553" s="31"/>
      <c r="J4553" s="31"/>
      <c r="K4553" s="31"/>
      <c r="L4553" s="31"/>
      <c r="M4553" s="31"/>
      <c r="N4553" s="31"/>
      <c r="O4553" s="31"/>
      <c r="P4553" s="31"/>
      <c r="Q4553" s="31"/>
      <c r="R4553" s="31"/>
      <c r="S4553" s="31"/>
      <c r="T4553" s="31"/>
      <c r="U4553" s="31"/>
      <c r="V4553" s="31"/>
    </row>
    <row r="4554" spans="6:22" x14ac:dyDescent="0.25">
      <c r="F4554" s="31"/>
      <c r="G4554" s="31"/>
      <c r="H4554" s="31"/>
      <c r="I4554" s="31"/>
      <c r="J4554" s="31"/>
      <c r="K4554" s="31"/>
      <c r="L4554" s="31"/>
      <c r="M4554" s="31"/>
      <c r="N4554" s="31"/>
      <c r="O4554" s="31"/>
      <c r="P4554" s="31"/>
      <c r="Q4554" s="31"/>
      <c r="R4554" s="31"/>
      <c r="S4554" s="31"/>
      <c r="T4554" s="31"/>
      <c r="U4554" s="31"/>
      <c r="V4554" s="31"/>
    </row>
    <row r="4555" spans="6:22" x14ac:dyDescent="0.25">
      <c r="F4555" s="31"/>
      <c r="G4555" s="31"/>
      <c r="H4555" s="31"/>
      <c r="I4555" s="31"/>
      <c r="J4555" s="31"/>
      <c r="K4555" s="31"/>
      <c r="L4555" s="31"/>
      <c r="M4555" s="31"/>
      <c r="N4555" s="31"/>
      <c r="O4555" s="31"/>
      <c r="P4555" s="31"/>
      <c r="Q4555" s="31"/>
      <c r="R4555" s="31"/>
      <c r="S4555" s="31"/>
      <c r="T4555" s="31"/>
      <c r="U4555" s="31"/>
      <c r="V4555" s="31"/>
    </row>
    <row r="4556" spans="6:22" x14ac:dyDescent="0.25">
      <c r="F4556" s="31"/>
      <c r="G4556" s="31"/>
      <c r="H4556" s="31"/>
      <c r="I4556" s="31"/>
      <c r="J4556" s="31"/>
      <c r="K4556" s="31"/>
      <c r="L4556" s="31"/>
      <c r="M4556" s="31"/>
      <c r="N4556" s="31"/>
      <c r="O4556" s="31"/>
      <c r="P4556" s="31"/>
      <c r="Q4556" s="31"/>
      <c r="R4556" s="31"/>
      <c r="S4556" s="31"/>
      <c r="T4556" s="31"/>
      <c r="U4556" s="31"/>
      <c r="V4556" s="31"/>
    </row>
    <row r="4557" spans="6:22" x14ac:dyDescent="0.25">
      <c r="F4557" s="31"/>
      <c r="G4557" s="31"/>
      <c r="H4557" s="31"/>
      <c r="I4557" s="31"/>
      <c r="J4557" s="31"/>
      <c r="K4557" s="31"/>
      <c r="L4557" s="31"/>
      <c r="M4557" s="31"/>
      <c r="N4557" s="31"/>
      <c r="O4557" s="31"/>
      <c r="P4557" s="31"/>
      <c r="Q4557" s="31"/>
      <c r="R4557" s="31"/>
      <c r="S4557" s="31"/>
      <c r="T4557" s="31"/>
      <c r="U4557" s="31"/>
      <c r="V4557" s="31"/>
    </row>
    <row r="4558" spans="6:22" x14ac:dyDescent="0.25">
      <c r="F4558" s="31"/>
      <c r="G4558" s="31"/>
      <c r="H4558" s="31"/>
      <c r="I4558" s="31"/>
      <c r="J4558" s="31"/>
      <c r="K4558" s="31"/>
      <c r="L4558" s="31"/>
      <c r="M4558" s="31"/>
      <c r="N4558" s="31"/>
      <c r="O4558" s="31"/>
      <c r="P4558" s="31"/>
      <c r="Q4558" s="31"/>
      <c r="R4558" s="31"/>
      <c r="S4558" s="31"/>
      <c r="T4558" s="31"/>
      <c r="U4558" s="31"/>
      <c r="V4558" s="31"/>
    </row>
    <row r="4559" spans="6:22" x14ac:dyDescent="0.25">
      <c r="F4559" s="31"/>
      <c r="G4559" s="31"/>
      <c r="H4559" s="31"/>
      <c r="I4559" s="31"/>
      <c r="J4559" s="31"/>
      <c r="K4559" s="31"/>
      <c r="L4559" s="31"/>
      <c r="M4559" s="31"/>
      <c r="N4559" s="31"/>
      <c r="O4559" s="31"/>
      <c r="P4559" s="31"/>
      <c r="Q4559" s="31"/>
      <c r="R4559" s="31"/>
      <c r="S4559" s="31"/>
      <c r="T4559" s="31"/>
      <c r="U4559" s="31"/>
      <c r="V4559" s="31"/>
    </row>
    <row r="4560" spans="6:22" x14ac:dyDescent="0.25">
      <c r="F4560" s="31"/>
      <c r="G4560" s="31"/>
      <c r="H4560" s="31"/>
      <c r="I4560" s="31"/>
      <c r="J4560" s="31"/>
      <c r="K4560" s="31"/>
      <c r="L4560" s="31"/>
      <c r="M4560" s="31"/>
      <c r="N4560" s="31"/>
      <c r="O4560" s="31"/>
      <c r="P4560" s="31"/>
      <c r="Q4560" s="31"/>
      <c r="R4560" s="31"/>
      <c r="S4560" s="31"/>
      <c r="T4560" s="31"/>
      <c r="U4560" s="31"/>
      <c r="V4560" s="31"/>
    </row>
    <row r="4561" spans="6:22" x14ac:dyDescent="0.25">
      <c r="F4561" s="31"/>
      <c r="G4561" s="31"/>
      <c r="H4561" s="31"/>
      <c r="I4561" s="31"/>
      <c r="J4561" s="31"/>
      <c r="K4561" s="31"/>
      <c r="L4561" s="31"/>
      <c r="M4561" s="31"/>
      <c r="N4561" s="31"/>
      <c r="O4561" s="31"/>
      <c r="P4561" s="31"/>
      <c r="Q4561" s="31"/>
      <c r="R4561" s="31"/>
      <c r="S4561" s="31"/>
      <c r="T4561" s="31"/>
      <c r="U4561" s="31"/>
      <c r="V4561" s="31"/>
    </row>
    <row r="4562" spans="6:22" x14ac:dyDescent="0.25">
      <c r="F4562" s="31"/>
      <c r="G4562" s="31"/>
      <c r="H4562" s="31"/>
      <c r="I4562" s="31"/>
      <c r="J4562" s="31"/>
      <c r="K4562" s="31"/>
      <c r="L4562" s="31"/>
      <c r="M4562" s="31"/>
      <c r="N4562" s="31"/>
      <c r="O4562" s="31"/>
      <c r="P4562" s="31"/>
      <c r="Q4562" s="31"/>
      <c r="R4562" s="31"/>
      <c r="S4562" s="31"/>
      <c r="T4562" s="31"/>
      <c r="U4562" s="31"/>
      <c r="V4562" s="31"/>
    </row>
    <row r="4563" spans="6:22" x14ac:dyDescent="0.25">
      <c r="F4563" s="31"/>
      <c r="G4563" s="31"/>
      <c r="H4563" s="31"/>
      <c r="I4563" s="31"/>
      <c r="J4563" s="31"/>
      <c r="K4563" s="31"/>
      <c r="L4563" s="31"/>
      <c r="M4563" s="31"/>
      <c r="N4563" s="31"/>
      <c r="O4563" s="31"/>
      <c r="P4563" s="31"/>
      <c r="Q4563" s="31"/>
      <c r="R4563" s="31"/>
      <c r="S4563" s="31"/>
      <c r="T4563" s="31"/>
      <c r="U4563" s="31"/>
      <c r="V4563" s="31"/>
    </row>
    <row r="4564" spans="6:22" x14ac:dyDescent="0.25">
      <c r="F4564" s="31"/>
      <c r="G4564" s="31"/>
      <c r="H4564" s="31"/>
      <c r="I4564" s="31"/>
      <c r="J4564" s="31"/>
      <c r="K4564" s="31"/>
      <c r="L4564" s="31"/>
      <c r="M4564" s="31"/>
      <c r="N4564" s="31"/>
      <c r="O4564" s="31"/>
      <c r="P4564" s="31"/>
      <c r="Q4564" s="31"/>
      <c r="R4564" s="31"/>
      <c r="S4564" s="31"/>
      <c r="T4564" s="31"/>
      <c r="U4564" s="31"/>
      <c r="V4564" s="31"/>
    </row>
    <row r="4565" spans="6:22" x14ac:dyDescent="0.25">
      <c r="F4565" s="31"/>
      <c r="G4565" s="31"/>
      <c r="H4565" s="31"/>
      <c r="I4565" s="31"/>
      <c r="J4565" s="31"/>
      <c r="K4565" s="31"/>
      <c r="L4565" s="31"/>
      <c r="M4565" s="31"/>
      <c r="N4565" s="31"/>
      <c r="O4565" s="31"/>
      <c r="P4565" s="31"/>
      <c r="Q4565" s="31"/>
      <c r="R4565" s="31"/>
      <c r="S4565" s="31"/>
      <c r="T4565" s="31"/>
      <c r="U4565" s="31"/>
      <c r="V4565" s="31"/>
    </row>
    <row r="4566" spans="6:22" x14ac:dyDescent="0.25">
      <c r="F4566" s="31"/>
      <c r="G4566" s="31"/>
      <c r="H4566" s="31"/>
      <c r="I4566" s="31"/>
      <c r="J4566" s="31"/>
      <c r="K4566" s="31"/>
      <c r="L4566" s="31"/>
      <c r="M4566" s="31"/>
      <c r="N4566" s="31"/>
      <c r="O4566" s="31"/>
      <c r="P4566" s="31"/>
      <c r="Q4566" s="31"/>
      <c r="R4566" s="31"/>
      <c r="S4566" s="31"/>
      <c r="T4566" s="31"/>
      <c r="U4566" s="31"/>
      <c r="V4566" s="31"/>
    </row>
    <row r="4567" spans="6:22" x14ac:dyDescent="0.25">
      <c r="F4567" s="31"/>
      <c r="G4567" s="31"/>
      <c r="H4567" s="31"/>
      <c r="I4567" s="31"/>
      <c r="J4567" s="31"/>
      <c r="K4567" s="31"/>
      <c r="L4567" s="31"/>
      <c r="M4567" s="31"/>
      <c r="N4567" s="31"/>
      <c r="O4567" s="31"/>
      <c r="P4567" s="31"/>
      <c r="Q4567" s="31"/>
      <c r="R4567" s="31"/>
      <c r="S4567" s="31"/>
      <c r="T4567" s="31"/>
      <c r="U4567" s="31"/>
      <c r="V4567" s="31"/>
    </row>
    <row r="4568" spans="6:22" x14ac:dyDescent="0.25">
      <c r="F4568" s="31"/>
      <c r="G4568" s="31"/>
      <c r="H4568" s="31"/>
      <c r="I4568" s="31"/>
      <c r="J4568" s="31"/>
      <c r="K4568" s="31"/>
      <c r="L4568" s="31"/>
      <c r="M4568" s="31"/>
      <c r="N4568" s="31"/>
      <c r="O4568" s="31"/>
      <c r="P4568" s="31"/>
      <c r="Q4568" s="31"/>
      <c r="R4568" s="31"/>
      <c r="S4568" s="31"/>
      <c r="T4568" s="31"/>
      <c r="U4568" s="31"/>
      <c r="V4568" s="31"/>
    </row>
    <row r="4569" spans="6:22" x14ac:dyDescent="0.25">
      <c r="F4569" s="31"/>
      <c r="G4569" s="31"/>
      <c r="H4569" s="31"/>
      <c r="I4569" s="31"/>
      <c r="J4569" s="31"/>
      <c r="K4569" s="31"/>
      <c r="L4569" s="31"/>
      <c r="M4569" s="31"/>
      <c r="N4569" s="31"/>
      <c r="O4569" s="31"/>
      <c r="P4569" s="31"/>
      <c r="Q4569" s="31"/>
      <c r="R4569" s="31"/>
      <c r="S4569" s="31"/>
      <c r="T4569" s="31"/>
      <c r="U4569" s="31"/>
      <c r="V4569" s="31"/>
    </row>
    <row r="4570" spans="6:22" x14ac:dyDescent="0.25">
      <c r="F4570" s="31"/>
      <c r="G4570" s="31"/>
      <c r="H4570" s="31"/>
      <c r="I4570" s="31"/>
      <c r="J4570" s="31"/>
      <c r="K4570" s="31"/>
      <c r="L4570" s="31"/>
      <c r="M4570" s="31"/>
      <c r="N4570" s="31"/>
      <c r="O4570" s="31"/>
      <c r="P4570" s="31"/>
      <c r="Q4570" s="31"/>
      <c r="R4570" s="31"/>
      <c r="S4570" s="31"/>
      <c r="T4570" s="31"/>
      <c r="U4570" s="31"/>
      <c r="V4570" s="31"/>
    </row>
    <row r="4571" spans="6:22" x14ac:dyDescent="0.25">
      <c r="F4571" s="31"/>
      <c r="G4571" s="31"/>
      <c r="H4571" s="31"/>
      <c r="I4571" s="31"/>
      <c r="J4571" s="31"/>
      <c r="K4571" s="31"/>
      <c r="L4571" s="31"/>
      <c r="M4571" s="31"/>
      <c r="N4571" s="31"/>
      <c r="O4571" s="31"/>
      <c r="P4571" s="31"/>
      <c r="Q4571" s="31"/>
      <c r="R4571" s="31"/>
      <c r="S4571" s="31"/>
      <c r="T4571" s="31"/>
      <c r="U4571" s="31"/>
      <c r="V4571" s="31"/>
    </row>
    <row r="4572" spans="6:22" x14ac:dyDescent="0.25">
      <c r="F4572" s="31"/>
      <c r="G4572" s="31"/>
      <c r="H4572" s="31"/>
      <c r="I4572" s="31"/>
      <c r="J4572" s="31"/>
      <c r="K4572" s="31"/>
      <c r="L4572" s="31"/>
      <c r="M4572" s="31"/>
      <c r="N4572" s="31"/>
      <c r="O4572" s="31"/>
      <c r="P4572" s="31"/>
      <c r="Q4572" s="31"/>
      <c r="R4572" s="31"/>
      <c r="S4572" s="31"/>
      <c r="T4572" s="31"/>
      <c r="U4572" s="31"/>
      <c r="V4572" s="31"/>
    </row>
    <row r="4573" spans="6:22" x14ac:dyDescent="0.25">
      <c r="F4573" s="31"/>
      <c r="G4573" s="31"/>
      <c r="H4573" s="31"/>
      <c r="I4573" s="31"/>
      <c r="J4573" s="31"/>
      <c r="K4573" s="31"/>
      <c r="L4573" s="31"/>
      <c r="M4573" s="31"/>
      <c r="N4573" s="31"/>
      <c r="O4573" s="31"/>
      <c r="P4573" s="31"/>
      <c r="Q4573" s="31"/>
      <c r="R4573" s="31"/>
      <c r="S4573" s="31"/>
      <c r="T4573" s="31"/>
      <c r="U4573" s="31"/>
      <c r="V4573" s="31"/>
    </row>
    <row r="4574" spans="6:22" x14ac:dyDescent="0.25">
      <c r="F4574" s="31"/>
      <c r="G4574" s="31"/>
      <c r="H4574" s="31"/>
      <c r="I4574" s="31"/>
      <c r="J4574" s="31"/>
      <c r="K4574" s="31"/>
      <c r="L4574" s="31"/>
      <c r="M4574" s="31"/>
      <c r="N4574" s="31"/>
      <c r="O4574" s="31"/>
      <c r="P4574" s="31"/>
      <c r="Q4574" s="31"/>
      <c r="R4574" s="31"/>
      <c r="S4574" s="31"/>
      <c r="T4574" s="31"/>
      <c r="U4574" s="31"/>
      <c r="V4574" s="31"/>
    </row>
    <row r="4575" spans="6:22" x14ac:dyDescent="0.25">
      <c r="F4575" s="31"/>
      <c r="G4575" s="31"/>
      <c r="H4575" s="31"/>
      <c r="I4575" s="31"/>
      <c r="J4575" s="31"/>
      <c r="K4575" s="31"/>
      <c r="L4575" s="31"/>
      <c r="M4575" s="31"/>
      <c r="N4575" s="31"/>
      <c r="O4575" s="31"/>
      <c r="P4575" s="31"/>
      <c r="Q4575" s="31"/>
      <c r="R4575" s="31"/>
      <c r="S4575" s="31"/>
      <c r="T4575" s="31"/>
      <c r="U4575" s="31"/>
      <c r="V4575" s="31"/>
    </row>
    <row r="4576" spans="6:22" x14ac:dyDescent="0.25">
      <c r="F4576" s="31"/>
      <c r="G4576" s="31"/>
      <c r="H4576" s="31"/>
      <c r="I4576" s="31"/>
      <c r="J4576" s="31"/>
      <c r="K4576" s="31"/>
      <c r="L4576" s="31"/>
      <c r="M4576" s="31"/>
      <c r="N4576" s="31"/>
      <c r="O4576" s="31"/>
      <c r="P4576" s="31"/>
      <c r="Q4576" s="31"/>
      <c r="R4576" s="31"/>
      <c r="S4576" s="31"/>
      <c r="T4576" s="31"/>
      <c r="U4576" s="31"/>
      <c r="V4576" s="31"/>
    </row>
    <row r="4577" spans="6:22" x14ac:dyDescent="0.25">
      <c r="F4577" s="31"/>
      <c r="G4577" s="31"/>
      <c r="H4577" s="31"/>
      <c r="I4577" s="31"/>
      <c r="J4577" s="31"/>
      <c r="K4577" s="31"/>
      <c r="L4577" s="31"/>
      <c r="M4577" s="31"/>
      <c r="N4577" s="31"/>
      <c r="O4577" s="31"/>
      <c r="P4577" s="31"/>
      <c r="Q4577" s="31"/>
      <c r="R4577" s="31"/>
      <c r="S4577" s="31"/>
      <c r="T4577" s="31"/>
      <c r="U4577" s="31"/>
      <c r="V4577" s="31"/>
    </row>
    <row r="4578" spans="6:22" x14ac:dyDescent="0.25">
      <c r="F4578" s="31"/>
      <c r="G4578" s="31"/>
      <c r="H4578" s="31"/>
      <c r="I4578" s="31"/>
      <c r="J4578" s="31"/>
      <c r="K4578" s="31"/>
      <c r="L4578" s="31"/>
      <c r="M4578" s="31"/>
      <c r="N4578" s="31"/>
      <c r="O4578" s="31"/>
      <c r="P4578" s="31"/>
      <c r="Q4578" s="31"/>
      <c r="R4578" s="31"/>
      <c r="S4578" s="31"/>
      <c r="T4578" s="31"/>
      <c r="U4578" s="31"/>
      <c r="V4578" s="31"/>
    </row>
    <row r="4579" spans="6:22" x14ac:dyDescent="0.25">
      <c r="F4579" s="31"/>
      <c r="G4579" s="31"/>
      <c r="H4579" s="31"/>
      <c r="I4579" s="31"/>
      <c r="J4579" s="31"/>
      <c r="K4579" s="31"/>
      <c r="L4579" s="31"/>
      <c r="M4579" s="31"/>
      <c r="N4579" s="31"/>
      <c r="O4579" s="31"/>
      <c r="P4579" s="31"/>
      <c r="Q4579" s="31"/>
      <c r="R4579" s="31"/>
      <c r="S4579" s="31"/>
      <c r="T4579" s="31"/>
      <c r="U4579" s="31"/>
      <c r="V4579" s="31"/>
    </row>
    <row r="4580" spans="6:22" x14ac:dyDescent="0.25">
      <c r="F4580" s="31"/>
      <c r="G4580" s="31"/>
      <c r="H4580" s="31"/>
      <c r="I4580" s="31"/>
      <c r="J4580" s="31"/>
      <c r="K4580" s="31"/>
      <c r="L4580" s="31"/>
      <c r="M4580" s="31"/>
      <c r="N4580" s="31"/>
      <c r="O4580" s="31"/>
      <c r="P4580" s="31"/>
      <c r="Q4580" s="31"/>
      <c r="R4580" s="31"/>
      <c r="S4580" s="31"/>
      <c r="T4580" s="31"/>
      <c r="U4580" s="31"/>
      <c r="V4580" s="31"/>
    </row>
    <row r="4581" spans="6:22" x14ac:dyDescent="0.25">
      <c r="F4581" s="31"/>
      <c r="G4581" s="31"/>
      <c r="H4581" s="31"/>
      <c r="I4581" s="31"/>
      <c r="J4581" s="31"/>
      <c r="K4581" s="31"/>
      <c r="L4581" s="31"/>
      <c r="M4581" s="31"/>
      <c r="N4581" s="31"/>
      <c r="O4581" s="31"/>
      <c r="P4581" s="31"/>
      <c r="Q4581" s="31"/>
      <c r="R4581" s="31"/>
      <c r="S4581" s="31"/>
      <c r="T4581" s="31"/>
      <c r="U4581" s="31"/>
      <c r="V4581" s="31"/>
    </row>
    <row r="4582" spans="6:22" x14ac:dyDescent="0.25">
      <c r="F4582" s="31"/>
      <c r="G4582" s="31"/>
      <c r="H4582" s="31"/>
      <c r="I4582" s="31"/>
      <c r="J4582" s="31"/>
      <c r="K4582" s="31"/>
      <c r="L4582" s="31"/>
      <c r="M4582" s="31"/>
      <c r="N4582" s="31"/>
      <c r="O4582" s="31"/>
      <c r="P4582" s="31"/>
      <c r="Q4582" s="31"/>
      <c r="R4582" s="31"/>
      <c r="S4582" s="31"/>
      <c r="T4582" s="31"/>
      <c r="U4582" s="31"/>
      <c r="V4582" s="31"/>
    </row>
    <row r="4583" spans="6:22" x14ac:dyDescent="0.25">
      <c r="F4583" s="31"/>
      <c r="G4583" s="31"/>
      <c r="H4583" s="31"/>
      <c r="I4583" s="31"/>
      <c r="J4583" s="31"/>
      <c r="K4583" s="31"/>
      <c r="L4583" s="31"/>
      <c r="M4583" s="31"/>
      <c r="N4583" s="31"/>
      <c r="O4583" s="31"/>
      <c r="P4583" s="31"/>
      <c r="Q4583" s="31"/>
      <c r="R4583" s="31"/>
      <c r="S4583" s="31"/>
      <c r="T4583" s="31"/>
      <c r="U4583" s="31"/>
      <c r="V4583" s="31"/>
    </row>
    <row r="4584" spans="6:22" x14ac:dyDescent="0.25">
      <c r="F4584" s="31"/>
      <c r="G4584" s="31"/>
      <c r="H4584" s="31"/>
      <c r="I4584" s="31"/>
      <c r="J4584" s="31"/>
      <c r="K4584" s="31"/>
      <c r="L4584" s="31"/>
      <c r="M4584" s="31"/>
      <c r="N4584" s="31"/>
      <c r="O4584" s="31"/>
      <c r="P4584" s="31"/>
      <c r="Q4584" s="31"/>
      <c r="R4584" s="31"/>
      <c r="S4584" s="31"/>
      <c r="T4584" s="31"/>
      <c r="U4584" s="31"/>
      <c r="V4584" s="31"/>
    </row>
    <row r="4585" spans="6:22" x14ac:dyDescent="0.25">
      <c r="F4585" s="31"/>
      <c r="G4585" s="31"/>
      <c r="H4585" s="31"/>
      <c r="I4585" s="31"/>
      <c r="J4585" s="31"/>
      <c r="K4585" s="31"/>
      <c r="L4585" s="31"/>
      <c r="M4585" s="31"/>
      <c r="N4585" s="31"/>
      <c r="O4585" s="31"/>
      <c r="P4585" s="31"/>
      <c r="Q4585" s="31"/>
      <c r="R4585" s="31"/>
      <c r="S4585" s="31"/>
      <c r="T4585" s="31"/>
      <c r="U4585" s="31"/>
      <c r="V4585" s="31"/>
    </row>
    <row r="4586" spans="6:22" x14ac:dyDescent="0.25">
      <c r="F4586" s="31"/>
      <c r="G4586" s="31"/>
      <c r="H4586" s="31"/>
      <c r="I4586" s="31"/>
      <c r="J4586" s="31"/>
      <c r="K4586" s="31"/>
      <c r="L4586" s="31"/>
      <c r="M4586" s="31"/>
      <c r="N4586" s="31"/>
      <c r="O4586" s="31"/>
      <c r="P4586" s="31"/>
      <c r="Q4586" s="31"/>
      <c r="R4586" s="31"/>
      <c r="S4586" s="31"/>
      <c r="T4586" s="31"/>
      <c r="U4586" s="31"/>
      <c r="V4586" s="31"/>
    </row>
    <row r="4587" spans="6:22" x14ac:dyDescent="0.25">
      <c r="F4587" s="31"/>
      <c r="G4587" s="31"/>
      <c r="H4587" s="31"/>
      <c r="I4587" s="31"/>
      <c r="J4587" s="31"/>
      <c r="K4587" s="31"/>
      <c r="L4587" s="31"/>
      <c r="M4587" s="31"/>
      <c r="N4587" s="31"/>
      <c r="O4587" s="31"/>
      <c r="P4587" s="31"/>
      <c r="Q4587" s="31"/>
      <c r="R4587" s="31"/>
      <c r="S4587" s="31"/>
      <c r="T4587" s="31"/>
      <c r="U4587" s="31"/>
      <c r="V4587" s="31"/>
    </row>
    <row r="4588" spans="6:22" x14ac:dyDescent="0.25">
      <c r="F4588" s="31"/>
      <c r="G4588" s="31"/>
      <c r="H4588" s="31"/>
      <c r="I4588" s="31"/>
      <c r="J4588" s="31"/>
      <c r="K4588" s="31"/>
      <c r="L4588" s="31"/>
      <c r="M4588" s="31"/>
      <c r="N4588" s="31"/>
      <c r="O4588" s="31"/>
      <c r="P4588" s="31"/>
      <c r="Q4588" s="31"/>
      <c r="R4588" s="31"/>
      <c r="S4588" s="31"/>
      <c r="T4588" s="31"/>
      <c r="U4588" s="31"/>
      <c r="V4588" s="31"/>
    </row>
    <row r="4589" spans="6:22" x14ac:dyDescent="0.25">
      <c r="F4589" s="31"/>
      <c r="G4589" s="31"/>
      <c r="H4589" s="31"/>
      <c r="I4589" s="31"/>
      <c r="J4589" s="31"/>
      <c r="K4589" s="31"/>
      <c r="L4589" s="31"/>
      <c r="M4589" s="31"/>
      <c r="N4589" s="31"/>
      <c r="O4589" s="31"/>
      <c r="P4589" s="31"/>
      <c r="Q4589" s="31"/>
      <c r="R4589" s="31"/>
      <c r="S4589" s="31"/>
      <c r="T4589" s="31"/>
      <c r="U4589" s="31"/>
      <c r="V4589" s="31"/>
    </row>
    <row r="4590" spans="6:22" x14ac:dyDescent="0.25">
      <c r="F4590" s="31"/>
      <c r="G4590" s="31"/>
      <c r="H4590" s="31"/>
      <c r="I4590" s="31"/>
      <c r="J4590" s="31"/>
      <c r="K4590" s="31"/>
      <c r="L4590" s="31"/>
      <c r="M4590" s="31"/>
      <c r="N4590" s="31"/>
      <c r="O4590" s="31"/>
      <c r="P4590" s="31"/>
      <c r="Q4590" s="31"/>
      <c r="R4590" s="31"/>
      <c r="S4590" s="31"/>
      <c r="T4590" s="31"/>
      <c r="U4590" s="31"/>
      <c r="V4590" s="31"/>
    </row>
    <row r="4591" spans="6:22" x14ac:dyDescent="0.25">
      <c r="F4591" s="31"/>
      <c r="G4591" s="31"/>
      <c r="H4591" s="31"/>
      <c r="I4591" s="31"/>
      <c r="J4591" s="31"/>
      <c r="K4591" s="31"/>
      <c r="L4591" s="31"/>
      <c r="M4591" s="31"/>
      <c r="N4591" s="31"/>
      <c r="O4591" s="31"/>
      <c r="P4591" s="31"/>
      <c r="Q4591" s="31"/>
      <c r="R4591" s="31"/>
      <c r="S4591" s="31"/>
      <c r="T4591" s="31"/>
      <c r="U4591" s="31"/>
      <c r="V4591" s="31"/>
    </row>
    <row r="4592" spans="6:22" x14ac:dyDescent="0.25">
      <c r="F4592" s="31"/>
      <c r="G4592" s="31"/>
      <c r="H4592" s="31"/>
      <c r="I4592" s="31"/>
      <c r="J4592" s="31"/>
      <c r="K4592" s="31"/>
      <c r="L4592" s="31"/>
      <c r="M4592" s="31"/>
      <c r="N4592" s="31"/>
      <c r="O4592" s="31"/>
      <c r="P4592" s="31"/>
      <c r="Q4592" s="31"/>
      <c r="R4592" s="31"/>
      <c r="S4592" s="31"/>
      <c r="T4592" s="31"/>
      <c r="U4592" s="31"/>
      <c r="V4592" s="31"/>
    </row>
    <row r="4593" spans="6:22" x14ac:dyDescent="0.25">
      <c r="F4593" s="31"/>
      <c r="G4593" s="31"/>
      <c r="H4593" s="31"/>
      <c r="I4593" s="31"/>
      <c r="J4593" s="31"/>
      <c r="K4593" s="31"/>
      <c r="L4593" s="31"/>
      <c r="M4593" s="31"/>
      <c r="N4593" s="31"/>
      <c r="O4593" s="31"/>
      <c r="P4593" s="31"/>
      <c r="Q4593" s="31"/>
      <c r="R4593" s="31"/>
      <c r="S4593" s="31"/>
      <c r="T4593" s="31"/>
      <c r="U4593" s="31"/>
      <c r="V4593" s="31"/>
    </row>
    <row r="4594" spans="6:22" x14ac:dyDescent="0.25">
      <c r="F4594" s="31"/>
      <c r="G4594" s="31"/>
      <c r="H4594" s="31"/>
      <c r="I4594" s="31"/>
      <c r="J4594" s="31"/>
      <c r="K4594" s="31"/>
      <c r="L4594" s="31"/>
      <c r="M4594" s="31"/>
      <c r="N4594" s="31"/>
      <c r="O4594" s="31"/>
      <c r="P4594" s="31"/>
      <c r="Q4594" s="31"/>
      <c r="R4594" s="31"/>
      <c r="S4594" s="31"/>
      <c r="T4594" s="31"/>
      <c r="U4594" s="31"/>
      <c r="V4594" s="31"/>
    </row>
    <row r="4595" spans="6:22" x14ac:dyDescent="0.25">
      <c r="F4595" s="31"/>
      <c r="G4595" s="31"/>
      <c r="H4595" s="31"/>
      <c r="I4595" s="31"/>
      <c r="J4595" s="31"/>
      <c r="K4595" s="31"/>
      <c r="L4595" s="31"/>
      <c r="M4595" s="31"/>
      <c r="N4595" s="31"/>
      <c r="O4595" s="31"/>
      <c r="P4595" s="31"/>
      <c r="Q4595" s="31"/>
      <c r="R4595" s="31"/>
      <c r="S4595" s="31"/>
      <c r="T4595" s="31"/>
      <c r="U4595" s="31"/>
      <c r="V4595" s="31"/>
    </row>
    <row r="4596" spans="6:22" x14ac:dyDescent="0.25">
      <c r="F4596" s="31"/>
      <c r="G4596" s="31"/>
      <c r="H4596" s="31"/>
      <c r="I4596" s="31"/>
      <c r="J4596" s="31"/>
      <c r="K4596" s="31"/>
      <c r="L4596" s="31"/>
      <c r="M4596" s="31"/>
      <c r="N4596" s="31"/>
      <c r="O4596" s="31"/>
      <c r="P4596" s="31"/>
      <c r="Q4596" s="31"/>
      <c r="R4596" s="31"/>
      <c r="S4596" s="31"/>
      <c r="T4596" s="31"/>
      <c r="U4596" s="31"/>
      <c r="V4596" s="31"/>
    </row>
    <row r="4597" spans="6:22" x14ac:dyDescent="0.25">
      <c r="F4597" s="31"/>
      <c r="G4597" s="31"/>
      <c r="H4597" s="31"/>
      <c r="I4597" s="31"/>
      <c r="J4597" s="31"/>
      <c r="K4597" s="31"/>
      <c r="L4597" s="31"/>
      <c r="M4597" s="31"/>
      <c r="N4597" s="31"/>
      <c r="O4597" s="31"/>
      <c r="P4597" s="31"/>
      <c r="Q4597" s="31"/>
      <c r="R4597" s="31"/>
      <c r="S4597" s="31"/>
      <c r="T4597" s="31"/>
      <c r="U4597" s="31"/>
      <c r="V4597" s="31"/>
    </row>
    <row r="4598" spans="6:22" x14ac:dyDescent="0.25">
      <c r="F4598" s="31"/>
      <c r="G4598" s="31"/>
      <c r="H4598" s="31"/>
      <c r="I4598" s="31"/>
      <c r="J4598" s="31"/>
      <c r="K4598" s="31"/>
      <c r="L4598" s="31"/>
      <c r="M4598" s="31"/>
      <c r="N4598" s="31"/>
      <c r="O4598" s="31"/>
      <c r="P4598" s="31"/>
      <c r="Q4598" s="31"/>
      <c r="R4598" s="31"/>
      <c r="S4598" s="31"/>
      <c r="T4598" s="31"/>
      <c r="U4598" s="31"/>
      <c r="V4598" s="31"/>
    </row>
    <row r="4599" spans="6:22" x14ac:dyDescent="0.25">
      <c r="F4599" s="31"/>
      <c r="G4599" s="31"/>
      <c r="H4599" s="31"/>
      <c r="I4599" s="31"/>
      <c r="J4599" s="31"/>
      <c r="K4599" s="31"/>
      <c r="L4599" s="31"/>
      <c r="M4599" s="31"/>
      <c r="N4599" s="31"/>
      <c r="O4599" s="31"/>
      <c r="P4599" s="31"/>
      <c r="Q4599" s="31"/>
      <c r="R4599" s="31"/>
      <c r="S4599" s="31"/>
      <c r="T4599" s="31"/>
      <c r="U4599" s="31"/>
      <c r="V4599" s="31"/>
    </row>
    <row r="4600" spans="6:22" x14ac:dyDescent="0.25">
      <c r="F4600" s="31"/>
      <c r="G4600" s="31"/>
      <c r="H4600" s="31"/>
      <c r="I4600" s="31"/>
      <c r="J4600" s="31"/>
      <c r="K4600" s="31"/>
      <c r="L4600" s="31"/>
      <c r="M4600" s="31"/>
      <c r="N4600" s="31"/>
      <c r="O4600" s="31"/>
      <c r="P4600" s="31"/>
      <c r="Q4600" s="31"/>
      <c r="R4600" s="31"/>
      <c r="S4600" s="31"/>
      <c r="T4600" s="31"/>
      <c r="U4600" s="31"/>
      <c r="V4600" s="31"/>
    </row>
    <row r="4601" spans="6:22" x14ac:dyDescent="0.25">
      <c r="F4601" s="31"/>
      <c r="G4601" s="31"/>
      <c r="H4601" s="31"/>
      <c r="I4601" s="31"/>
      <c r="J4601" s="31"/>
      <c r="K4601" s="31"/>
      <c r="L4601" s="31"/>
      <c r="M4601" s="31"/>
      <c r="N4601" s="31"/>
      <c r="O4601" s="31"/>
      <c r="P4601" s="31"/>
      <c r="Q4601" s="31"/>
      <c r="R4601" s="31"/>
      <c r="S4601" s="31"/>
      <c r="T4601" s="31"/>
      <c r="U4601" s="31"/>
      <c r="V4601" s="31"/>
    </row>
    <row r="4602" spans="6:22" x14ac:dyDescent="0.25">
      <c r="F4602" s="31"/>
      <c r="G4602" s="31"/>
      <c r="H4602" s="31"/>
      <c r="I4602" s="31"/>
      <c r="J4602" s="31"/>
      <c r="K4602" s="31"/>
      <c r="L4602" s="31"/>
      <c r="M4602" s="31"/>
      <c r="N4602" s="31"/>
      <c r="O4602" s="31"/>
      <c r="P4602" s="31"/>
      <c r="Q4602" s="31"/>
      <c r="R4602" s="31"/>
      <c r="S4602" s="31"/>
      <c r="T4602" s="31"/>
      <c r="U4602" s="31"/>
      <c r="V4602" s="31"/>
    </row>
    <row r="4603" spans="6:22" x14ac:dyDescent="0.25">
      <c r="F4603" s="31"/>
      <c r="G4603" s="31"/>
      <c r="H4603" s="31"/>
      <c r="I4603" s="31"/>
      <c r="J4603" s="31"/>
      <c r="K4603" s="31"/>
      <c r="L4603" s="31"/>
      <c r="M4603" s="31"/>
      <c r="N4603" s="31"/>
      <c r="O4603" s="31"/>
      <c r="P4603" s="31"/>
      <c r="Q4603" s="31"/>
      <c r="R4603" s="31"/>
      <c r="S4603" s="31"/>
      <c r="T4603" s="31"/>
      <c r="U4603" s="31"/>
      <c r="V4603" s="31"/>
    </row>
    <row r="4604" spans="6:22" x14ac:dyDescent="0.25">
      <c r="F4604" s="31"/>
      <c r="G4604" s="31"/>
      <c r="H4604" s="31"/>
      <c r="I4604" s="31"/>
      <c r="J4604" s="31"/>
      <c r="K4604" s="31"/>
      <c r="L4604" s="31"/>
      <c r="M4604" s="31"/>
      <c r="N4604" s="31"/>
      <c r="O4604" s="31"/>
      <c r="P4604" s="31"/>
      <c r="Q4604" s="31"/>
      <c r="R4604" s="31"/>
      <c r="S4604" s="31"/>
      <c r="T4604" s="31"/>
      <c r="U4604" s="31"/>
      <c r="V4604" s="31"/>
    </row>
    <row r="4605" spans="6:22" x14ac:dyDescent="0.25">
      <c r="F4605" s="31"/>
      <c r="G4605" s="31"/>
      <c r="H4605" s="31"/>
      <c r="I4605" s="31"/>
      <c r="J4605" s="31"/>
      <c r="K4605" s="31"/>
      <c r="L4605" s="31"/>
      <c r="M4605" s="31"/>
      <c r="N4605" s="31"/>
      <c r="O4605" s="31"/>
      <c r="P4605" s="31"/>
      <c r="Q4605" s="31"/>
      <c r="R4605" s="31"/>
      <c r="S4605" s="31"/>
      <c r="T4605" s="31"/>
      <c r="U4605" s="31"/>
      <c r="V4605" s="31"/>
    </row>
    <row r="4606" spans="6:22" x14ac:dyDescent="0.25">
      <c r="F4606" s="31"/>
      <c r="G4606" s="31"/>
      <c r="H4606" s="31"/>
      <c r="I4606" s="31"/>
      <c r="J4606" s="31"/>
      <c r="K4606" s="31"/>
      <c r="L4606" s="31"/>
      <c r="M4606" s="31"/>
      <c r="N4606" s="31"/>
      <c r="O4606" s="31"/>
      <c r="P4606" s="31"/>
      <c r="Q4606" s="31"/>
      <c r="R4606" s="31"/>
      <c r="S4606" s="31"/>
      <c r="T4606" s="31"/>
      <c r="U4606" s="31"/>
      <c r="V4606" s="31"/>
    </row>
    <row r="4607" spans="6:22" x14ac:dyDescent="0.25">
      <c r="F4607" s="31"/>
      <c r="G4607" s="31"/>
      <c r="H4607" s="31"/>
      <c r="I4607" s="31"/>
      <c r="J4607" s="31"/>
      <c r="K4607" s="31"/>
      <c r="L4607" s="31"/>
      <c r="M4607" s="31"/>
      <c r="N4607" s="31"/>
      <c r="O4607" s="31"/>
      <c r="P4607" s="31"/>
      <c r="Q4607" s="31"/>
      <c r="R4607" s="31"/>
      <c r="S4607" s="31"/>
      <c r="T4607" s="31"/>
      <c r="U4607" s="31"/>
      <c r="V4607" s="31"/>
    </row>
    <row r="4608" spans="6:22" x14ac:dyDescent="0.25">
      <c r="F4608" s="31"/>
      <c r="G4608" s="31"/>
      <c r="H4608" s="31"/>
      <c r="I4608" s="31"/>
      <c r="J4608" s="31"/>
      <c r="K4608" s="31"/>
      <c r="L4608" s="31"/>
      <c r="M4608" s="31"/>
      <c r="N4608" s="31"/>
      <c r="O4608" s="31"/>
      <c r="P4608" s="31"/>
      <c r="Q4608" s="31"/>
      <c r="R4608" s="31"/>
      <c r="S4608" s="31"/>
      <c r="T4608" s="31"/>
      <c r="U4608" s="31"/>
      <c r="V4608" s="31"/>
    </row>
    <row r="4609" spans="6:22" x14ac:dyDescent="0.25">
      <c r="F4609" s="31"/>
      <c r="G4609" s="31"/>
      <c r="H4609" s="31"/>
      <c r="I4609" s="31"/>
      <c r="J4609" s="31"/>
      <c r="K4609" s="31"/>
      <c r="L4609" s="31"/>
      <c r="M4609" s="31"/>
      <c r="N4609" s="31"/>
      <c r="O4609" s="31"/>
      <c r="P4609" s="31"/>
      <c r="Q4609" s="31"/>
      <c r="R4609" s="31"/>
      <c r="S4609" s="31"/>
      <c r="T4609" s="31"/>
      <c r="U4609" s="31"/>
      <c r="V4609" s="31"/>
    </row>
    <row r="4610" spans="6:22" x14ac:dyDescent="0.25">
      <c r="F4610" s="31"/>
      <c r="G4610" s="31"/>
      <c r="H4610" s="31"/>
      <c r="I4610" s="31"/>
      <c r="J4610" s="31"/>
      <c r="K4610" s="31"/>
      <c r="L4610" s="31"/>
      <c r="M4610" s="31"/>
      <c r="N4610" s="31"/>
      <c r="O4610" s="31"/>
      <c r="P4610" s="31"/>
      <c r="Q4610" s="31"/>
      <c r="R4610" s="31"/>
      <c r="S4610" s="31"/>
      <c r="T4610" s="31"/>
      <c r="U4610" s="31"/>
      <c r="V4610" s="31"/>
    </row>
    <row r="4611" spans="6:22" x14ac:dyDescent="0.25">
      <c r="F4611" s="31"/>
      <c r="G4611" s="31"/>
      <c r="H4611" s="31"/>
      <c r="I4611" s="31"/>
      <c r="J4611" s="31"/>
      <c r="K4611" s="31"/>
      <c r="L4611" s="31"/>
      <c r="M4611" s="31"/>
      <c r="N4611" s="31"/>
      <c r="O4611" s="31"/>
      <c r="P4611" s="31"/>
      <c r="Q4611" s="31"/>
      <c r="R4611" s="31"/>
      <c r="S4611" s="31"/>
      <c r="T4611" s="31"/>
      <c r="U4611" s="31"/>
      <c r="V4611" s="31"/>
    </row>
    <row r="4612" spans="6:22" x14ac:dyDescent="0.25">
      <c r="F4612" s="31"/>
      <c r="G4612" s="31"/>
      <c r="H4612" s="31"/>
      <c r="I4612" s="31"/>
      <c r="J4612" s="31"/>
      <c r="K4612" s="31"/>
      <c r="L4612" s="31"/>
      <c r="M4612" s="31"/>
      <c r="N4612" s="31"/>
      <c r="O4612" s="31"/>
      <c r="P4612" s="31"/>
      <c r="Q4612" s="31"/>
      <c r="R4612" s="31"/>
      <c r="S4612" s="31"/>
      <c r="T4612" s="31"/>
      <c r="U4612" s="31"/>
      <c r="V4612" s="31"/>
    </row>
    <row r="4613" spans="6:22" x14ac:dyDescent="0.25">
      <c r="F4613" s="31"/>
      <c r="G4613" s="31"/>
      <c r="H4613" s="31"/>
      <c r="I4613" s="31"/>
      <c r="J4613" s="31"/>
      <c r="K4613" s="31"/>
      <c r="L4613" s="31"/>
      <c r="M4613" s="31"/>
      <c r="N4613" s="31"/>
      <c r="O4613" s="31"/>
      <c r="P4613" s="31"/>
      <c r="Q4613" s="31"/>
      <c r="R4613" s="31"/>
      <c r="S4613" s="31"/>
      <c r="T4613" s="31"/>
      <c r="U4613" s="31"/>
      <c r="V4613" s="31"/>
    </row>
    <row r="4614" spans="6:22" x14ac:dyDescent="0.25">
      <c r="F4614" s="31"/>
      <c r="G4614" s="31"/>
      <c r="H4614" s="31"/>
      <c r="I4614" s="31"/>
      <c r="J4614" s="31"/>
      <c r="K4614" s="31"/>
      <c r="L4614" s="31"/>
      <c r="M4614" s="31"/>
      <c r="N4614" s="31"/>
      <c r="O4614" s="31"/>
      <c r="P4614" s="31"/>
      <c r="Q4614" s="31"/>
      <c r="R4614" s="31"/>
      <c r="S4614" s="31"/>
      <c r="T4614" s="31"/>
      <c r="U4614" s="31"/>
      <c r="V4614" s="31"/>
    </row>
    <row r="4615" spans="6:22" x14ac:dyDescent="0.25">
      <c r="F4615" s="31"/>
      <c r="G4615" s="31"/>
      <c r="H4615" s="31"/>
      <c r="I4615" s="31"/>
      <c r="J4615" s="31"/>
      <c r="K4615" s="31"/>
      <c r="L4615" s="31"/>
      <c r="M4615" s="31"/>
      <c r="N4615" s="31"/>
      <c r="O4615" s="31"/>
      <c r="P4615" s="31"/>
      <c r="Q4615" s="31"/>
      <c r="R4615" s="31"/>
      <c r="S4615" s="31"/>
      <c r="T4615" s="31"/>
      <c r="U4615" s="31"/>
      <c r="V4615" s="31"/>
    </row>
    <row r="4616" spans="6:22" x14ac:dyDescent="0.25">
      <c r="F4616" s="31"/>
      <c r="G4616" s="31"/>
      <c r="H4616" s="31"/>
      <c r="I4616" s="31"/>
      <c r="J4616" s="31"/>
      <c r="K4616" s="31"/>
      <c r="L4616" s="31"/>
      <c r="M4616" s="31"/>
      <c r="N4616" s="31"/>
      <c r="O4616" s="31"/>
      <c r="P4616" s="31"/>
      <c r="Q4616" s="31"/>
      <c r="R4616" s="31"/>
      <c r="S4616" s="31"/>
      <c r="T4616" s="31"/>
      <c r="U4616" s="31"/>
      <c r="V4616" s="31"/>
    </row>
    <row r="4617" spans="6:22" x14ac:dyDescent="0.25">
      <c r="F4617" s="31"/>
      <c r="G4617" s="31"/>
      <c r="H4617" s="31"/>
      <c r="I4617" s="31"/>
      <c r="J4617" s="31"/>
      <c r="K4617" s="31"/>
      <c r="L4617" s="31"/>
      <c r="M4617" s="31"/>
      <c r="N4617" s="31"/>
      <c r="O4617" s="31"/>
      <c r="P4617" s="31"/>
      <c r="Q4617" s="31"/>
      <c r="R4617" s="31"/>
      <c r="S4617" s="31"/>
      <c r="T4617" s="31"/>
      <c r="U4617" s="31"/>
      <c r="V4617" s="31"/>
    </row>
    <row r="4618" spans="6:22" x14ac:dyDescent="0.25">
      <c r="F4618" s="31"/>
      <c r="G4618" s="31"/>
      <c r="H4618" s="31"/>
      <c r="I4618" s="31"/>
      <c r="J4618" s="31"/>
      <c r="K4618" s="31"/>
      <c r="L4618" s="31"/>
      <c r="M4618" s="31"/>
      <c r="N4618" s="31"/>
      <c r="O4618" s="31"/>
      <c r="P4618" s="31"/>
      <c r="Q4618" s="31"/>
      <c r="R4618" s="31"/>
      <c r="S4618" s="31"/>
      <c r="T4618" s="31"/>
      <c r="U4618" s="31"/>
      <c r="V4618" s="31"/>
    </row>
    <row r="4619" spans="6:22" x14ac:dyDescent="0.25">
      <c r="F4619" s="31"/>
      <c r="G4619" s="31"/>
      <c r="H4619" s="31"/>
      <c r="I4619" s="31"/>
      <c r="J4619" s="31"/>
      <c r="K4619" s="31"/>
      <c r="L4619" s="31"/>
      <c r="M4619" s="31"/>
      <c r="N4619" s="31"/>
      <c r="O4619" s="31"/>
      <c r="P4619" s="31"/>
      <c r="Q4619" s="31"/>
      <c r="R4619" s="31"/>
      <c r="S4619" s="31"/>
      <c r="T4619" s="31"/>
      <c r="U4619" s="31"/>
      <c r="V4619" s="31"/>
    </row>
    <row r="4620" spans="6:22" x14ac:dyDescent="0.25">
      <c r="F4620" s="31"/>
      <c r="G4620" s="31"/>
      <c r="H4620" s="31"/>
      <c r="I4620" s="31"/>
      <c r="J4620" s="31"/>
      <c r="K4620" s="31"/>
      <c r="L4620" s="31"/>
      <c r="M4620" s="31"/>
      <c r="N4620" s="31"/>
      <c r="O4620" s="31"/>
      <c r="P4620" s="31"/>
      <c r="Q4620" s="31"/>
      <c r="R4620" s="31"/>
      <c r="S4620" s="31"/>
      <c r="T4620" s="31"/>
      <c r="U4620" s="31"/>
      <c r="V4620" s="31"/>
    </row>
    <row r="4621" spans="6:22" x14ac:dyDescent="0.25">
      <c r="F4621" s="31"/>
      <c r="G4621" s="31"/>
      <c r="H4621" s="31"/>
      <c r="I4621" s="31"/>
      <c r="J4621" s="31"/>
      <c r="K4621" s="31"/>
      <c r="L4621" s="31"/>
      <c r="M4621" s="31"/>
      <c r="N4621" s="31"/>
      <c r="O4621" s="31"/>
      <c r="P4621" s="31"/>
      <c r="Q4621" s="31"/>
      <c r="R4621" s="31"/>
      <c r="S4621" s="31"/>
      <c r="T4621" s="31"/>
      <c r="U4621" s="31"/>
      <c r="V4621" s="31"/>
    </row>
    <row r="4622" spans="6:22" x14ac:dyDescent="0.25">
      <c r="F4622" s="31"/>
      <c r="G4622" s="31"/>
      <c r="H4622" s="31"/>
      <c r="I4622" s="31"/>
      <c r="J4622" s="31"/>
      <c r="K4622" s="31"/>
      <c r="L4622" s="31"/>
      <c r="M4622" s="31"/>
      <c r="N4622" s="31"/>
      <c r="O4622" s="31"/>
      <c r="P4622" s="31"/>
      <c r="Q4622" s="31"/>
      <c r="R4622" s="31"/>
      <c r="S4622" s="31"/>
      <c r="T4622" s="31"/>
      <c r="U4622" s="31"/>
      <c r="V4622" s="31"/>
    </row>
    <row r="4623" spans="6:22" x14ac:dyDescent="0.25">
      <c r="F4623" s="31"/>
      <c r="G4623" s="31"/>
      <c r="H4623" s="31"/>
      <c r="I4623" s="31"/>
      <c r="J4623" s="31"/>
      <c r="K4623" s="31"/>
      <c r="L4623" s="31"/>
      <c r="M4623" s="31"/>
      <c r="N4623" s="31"/>
      <c r="O4623" s="31"/>
      <c r="P4623" s="31"/>
      <c r="Q4623" s="31"/>
      <c r="R4623" s="31"/>
      <c r="S4623" s="31"/>
      <c r="T4623" s="31"/>
      <c r="U4623" s="31"/>
      <c r="V4623" s="31"/>
    </row>
    <row r="4624" spans="6:22" x14ac:dyDescent="0.25">
      <c r="F4624" s="31"/>
      <c r="G4624" s="31"/>
      <c r="H4624" s="31"/>
      <c r="I4624" s="31"/>
      <c r="J4624" s="31"/>
      <c r="K4624" s="31"/>
      <c r="L4624" s="31"/>
      <c r="M4624" s="31"/>
      <c r="N4624" s="31"/>
      <c r="O4624" s="31"/>
      <c r="P4624" s="31"/>
      <c r="Q4624" s="31"/>
      <c r="R4624" s="31"/>
      <c r="S4624" s="31"/>
      <c r="T4624" s="31"/>
      <c r="U4624" s="31"/>
      <c r="V4624" s="31"/>
    </row>
    <row r="4625" spans="6:22" x14ac:dyDescent="0.25">
      <c r="F4625" s="31"/>
      <c r="G4625" s="31"/>
      <c r="H4625" s="31"/>
      <c r="I4625" s="31"/>
      <c r="J4625" s="31"/>
      <c r="K4625" s="31"/>
      <c r="L4625" s="31"/>
      <c r="M4625" s="31"/>
      <c r="N4625" s="31"/>
      <c r="O4625" s="31"/>
      <c r="P4625" s="31"/>
      <c r="Q4625" s="31"/>
      <c r="R4625" s="31"/>
      <c r="S4625" s="31"/>
      <c r="T4625" s="31"/>
      <c r="U4625" s="31"/>
      <c r="V4625" s="31"/>
    </row>
    <row r="4626" spans="6:22" x14ac:dyDescent="0.25">
      <c r="F4626" s="31"/>
      <c r="G4626" s="31"/>
      <c r="H4626" s="31"/>
      <c r="I4626" s="31"/>
      <c r="J4626" s="31"/>
      <c r="K4626" s="31"/>
      <c r="L4626" s="31"/>
      <c r="M4626" s="31"/>
      <c r="N4626" s="31"/>
      <c r="O4626" s="31"/>
      <c r="P4626" s="31"/>
      <c r="Q4626" s="31"/>
      <c r="R4626" s="31"/>
      <c r="S4626" s="31"/>
      <c r="T4626" s="31"/>
      <c r="U4626" s="31"/>
      <c r="V4626" s="31"/>
    </row>
    <row r="4627" spans="6:22" x14ac:dyDescent="0.25">
      <c r="F4627" s="31"/>
      <c r="G4627" s="31"/>
      <c r="H4627" s="31"/>
      <c r="I4627" s="31"/>
      <c r="J4627" s="31"/>
      <c r="K4627" s="31"/>
      <c r="L4627" s="31"/>
      <c r="M4627" s="31"/>
      <c r="N4627" s="31"/>
      <c r="O4627" s="31"/>
      <c r="P4627" s="31"/>
      <c r="Q4627" s="31"/>
      <c r="R4627" s="31"/>
      <c r="S4627" s="31"/>
      <c r="T4627" s="31"/>
      <c r="U4627" s="31"/>
      <c r="V4627" s="31"/>
    </row>
    <row r="4628" spans="6:22" x14ac:dyDescent="0.25">
      <c r="F4628" s="31"/>
      <c r="G4628" s="31"/>
      <c r="H4628" s="31"/>
      <c r="I4628" s="31"/>
      <c r="J4628" s="31"/>
      <c r="K4628" s="31"/>
      <c r="L4628" s="31"/>
      <c r="M4628" s="31"/>
      <c r="N4628" s="31"/>
      <c r="O4628" s="31"/>
      <c r="P4628" s="31"/>
      <c r="Q4628" s="31"/>
      <c r="R4628" s="31"/>
      <c r="S4628" s="31"/>
      <c r="T4628" s="31"/>
      <c r="U4628" s="31"/>
      <c r="V4628" s="31"/>
    </row>
    <row r="4629" spans="6:22" x14ac:dyDescent="0.25">
      <c r="F4629" s="31"/>
      <c r="G4629" s="31"/>
      <c r="H4629" s="31"/>
      <c r="I4629" s="31"/>
      <c r="J4629" s="31"/>
      <c r="K4629" s="31"/>
      <c r="L4629" s="31"/>
      <c r="M4629" s="31"/>
      <c r="N4629" s="31"/>
      <c r="O4629" s="31"/>
      <c r="P4629" s="31"/>
      <c r="Q4629" s="31"/>
      <c r="R4629" s="31"/>
      <c r="S4629" s="31"/>
      <c r="T4629" s="31"/>
      <c r="U4629" s="31"/>
      <c r="V4629" s="31"/>
    </row>
    <row r="4630" spans="6:22" x14ac:dyDescent="0.25">
      <c r="F4630" s="31"/>
      <c r="G4630" s="31"/>
      <c r="H4630" s="31"/>
      <c r="I4630" s="31"/>
      <c r="J4630" s="31"/>
      <c r="K4630" s="31"/>
      <c r="L4630" s="31"/>
      <c r="M4630" s="31"/>
      <c r="N4630" s="31"/>
      <c r="O4630" s="31"/>
      <c r="P4630" s="31"/>
      <c r="Q4630" s="31"/>
      <c r="R4630" s="31"/>
      <c r="S4630" s="31"/>
      <c r="T4630" s="31"/>
      <c r="U4630" s="31"/>
      <c r="V4630" s="31"/>
    </row>
    <row r="4631" spans="6:22" x14ac:dyDescent="0.25">
      <c r="F4631" s="31"/>
      <c r="G4631" s="31"/>
      <c r="H4631" s="31"/>
      <c r="I4631" s="31"/>
      <c r="J4631" s="31"/>
      <c r="K4631" s="31"/>
      <c r="L4631" s="31"/>
      <c r="M4631" s="31"/>
      <c r="N4631" s="31"/>
      <c r="O4631" s="31"/>
      <c r="P4631" s="31"/>
      <c r="Q4631" s="31"/>
      <c r="R4631" s="31"/>
      <c r="S4631" s="31"/>
      <c r="T4631" s="31"/>
      <c r="U4631" s="31"/>
      <c r="V4631" s="31"/>
    </row>
    <row r="4632" spans="6:22" x14ac:dyDescent="0.25">
      <c r="F4632" s="31"/>
      <c r="G4632" s="31"/>
      <c r="H4632" s="31"/>
      <c r="I4632" s="31"/>
      <c r="J4632" s="31"/>
      <c r="K4632" s="31"/>
      <c r="L4632" s="31"/>
      <c r="M4632" s="31"/>
      <c r="N4632" s="31"/>
      <c r="O4632" s="31"/>
      <c r="P4632" s="31"/>
      <c r="Q4632" s="31"/>
      <c r="R4632" s="31"/>
      <c r="S4632" s="31"/>
      <c r="T4632" s="31"/>
      <c r="U4632" s="31"/>
      <c r="V4632" s="31"/>
    </row>
    <row r="4633" spans="6:22" x14ac:dyDescent="0.25">
      <c r="F4633" s="31"/>
      <c r="G4633" s="31"/>
      <c r="H4633" s="31"/>
      <c r="I4633" s="31"/>
      <c r="J4633" s="31"/>
      <c r="K4633" s="31"/>
      <c r="L4633" s="31"/>
      <c r="M4633" s="31"/>
      <c r="N4633" s="31"/>
      <c r="O4633" s="31"/>
      <c r="P4633" s="31"/>
      <c r="Q4633" s="31"/>
      <c r="R4633" s="31"/>
      <c r="S4633" s="31"/>
      <c r="T4633" s="31"/>
      <c r="U4633" s="31"/>
      <c r="V4633" s="31"/>
    </row>
    <row r="4634" spans="6:22" x14ac:dyDescent="0.25">
      <c r="F4634" s="31"/>
      <c r="G4634" s="31"/>
      <c r="H4634" s="31"/>
      <c r="I4634" s="31"/>
      <c r="J4634" s="31"/>
      <c r="K4634" s="31"/>
      <c r="L4634" s="31"/>
      <c r="M4634" s="31"/>
      <c r="N4634" s="31"/>
      <c r="O4634" s="31"/>
      <c r="P4634" s="31"/>
      <c r="Q4634" s="31"/>
      <c r="R4634" s="31"/>
      <c r="S4634" s="31"/>
      <c r="T4634" s="31"/>
      <c r="U4634" s="31"/>
      <c r="V4634" s="31"/>
    </row>
    <row r="4635" spans="6:22" x14ac:dyDescent="0.25">
      <c r="F4635" s="31"/>
      <c r="G4635" s="31"/>
      <c r="H4635" s="31"/>
      <c r="I4635" s="31"/>
      <c r="J4635" s="31"/>
      <c r="K4635" s="31"/>
      <c r="L4635" s="31"/>
      <c r="M4635" s="31"/>
      <c r="N4635" s="31"/>
      <c r="O4635" s="31"/>
      <c r="P4635" s="31"/>
      <c r="Q4635" s="31"/>
      <c r="R4635" s="31"/>
      <c r="S4635" s="31"/>
      <c r="T4635" s="31"/>
      <c r="U4635" s="31"/>
      <c r="V4635" s="31"/>
    </row>
    <row r="4636" spans="6:22" x14ac:dyDescent="0.25">
      <c r="F4636" s="31"/>
      <c r="G4636" s="31"/>
      <c r="H4636" s="31"/>
      <c r="I4636" s="31"/>
      <c r="J4636" s="31"/>
      <c r="K4636" s="31"/>
      <c r="L4636" s="31"/>
      <c r="M4636" s="31"/>
      <c r="N4636" s="31"/>
      <c r="O4636" s="31"/>
      <c r="P4636" s="31"/>
      <c r="Q4636" s="31"/>
      <c r="R4636" s="31"/>
      <c r="S4636" s="31"/>
      <c r="T4636" s="31"/>
      <c r="U4636" s="31"/>
      <c r="V4636" s="31"/>
    </row>
    <row r="4637" spans="6:22" x14ac:dyDescent="0.25">
      <c r="F4637" s="31"/>
      <c r="G4637" s="31"/>
      <c r="H4637" s="31"/>
      <c r="I4637" s="31"/>
      <c r="J4637" s="31"/>
      <c r="K4637" s="31"/>
      <c r="L4637" s="31"/>
      <c r="M4637" s="31"/>
      <c r="N4637" s="31"/>
      <c r="O4637" s="31"/>
      <c r="P4637" s="31"/>
      <c r="Q4637" s="31"/>
      <c r="R4637" s="31"/>
      <c r="S4637" s="31"/>
      <c r="T4637" s="31"/>
      <c r="U4637" s="31"/>
      <c r="V4637" s="31"/>
    </row>
    <row r="4638" spans="6:22" x14ac:dyDescent="0.25">
      <c r="F4638" s="31"/>
      <c r="G4638" s="31"/>
      <c r="H4638" s="31"/>
      <c r="I4638" s="31"/>
      <c r="J4638" s="31"/>
      <c r="K4638" s="31"/>
      <c r="L4638" s="31"/>
      <c r="M4638" s="31"/>
      <c r="N4638" s="31"/>
      <c r="O4638" s="31"/>
      <c r="P4638" s="31"/>
      <c r="Q4638" s="31"/>
      <c r="R4638" s="31"/>
      <c r="S4638" s="31"/>
      <c r="T4638" s="31"/>
      <c r="U4638" s="31"/>
      <c r="V4638" s="31"/>
    </row>
    <row r="4639" spans="6:22" x14ac:dyDescent="0.25">
      <c r="F4639" s="31"/>
      <c r="G4639" s="31"/>
      <c r="H4639" s="31"/>
      <c r="I4639" s="31"/>
      <c r="J4639" s="31"/>
      <c r="K4639" s="31"/>
      <c r="L4639" s="31"/>
      <c r="M4639" s="31"/>
      <c r="N4639" s="31"/>
      <c r="O4639" s="31"/>
      <c r="P4639" s="31"/>
      <c r="Q4639" s="31"/>
      <c r="R4639" s="31"/>
      <c r="S4639" s="31"/>
      <c r="T4639" s="31"/>
      <c r="U4639" s="31"/>
      <c r="V4639" s="31"/>
    </row>
    <row r="4640" spans="6:22" x14ac:dyDescent="0.25">
      <c r="F4640" s="31"/>
      <c r="G4640" s="31"/>
      <c r="H4640" s="31"/>
      <c r="I4640" s="31"/>
      <c r="J4640" s="31"/>
      <c r="K4640" s="31"/>
      <c r="L4640" s="31"/>
      <c r="M4640" s="31"/>
      <c r="N4640" s="31"/>
      <c r="O4640" s="31"/>
      <c r="P4640" s="31"/>
      <c r="Q4640" s="31"/>
      <c r="R4640" s="31"/>
      <c r="S4640" s="31"/>
      <c r="T4640" s="31"/>
      <c r="U4640" s="31"/>
      <c r="V4640" s="31"/>
    </row>
    <row r="4641" spans="6:22" x14ac:dyDescent="0.25">
      <c r="F4641" s="31"/>
      <c r="G4641" s="31"/>
      <c r="H4641" s="31"/>
      <c r="I4641" s="31"/>
      <c r="J4641" s="31"/>
      <c r="K4641" s="31"/>
      <c r="L4641" s="31"/>
      <c r="M4641" s="31"/>
      <c r="N4641" s="31"/>
      <c r="O4641" s="31"/>
      <c r="P4641" s="31"/>
      <c r="Q4641" s="31"/>
      <c r="R4641" s="31"/>
      <c r="S4641" s="31"/>
      <c r="T4641" s="31"/>
      <c r="U4641" s="31"/>
      <c r="V4641" s="31"/>
    </row>
    <row r="4642" spans="6:22" x14ac:dyDescent="0.25">
      <c r="F4642" s="31"/>
      <c r="G4642" s="31"/>
      <c r="H4642" s="31"/>
      <c r="I4642" s="31"/>
      <c r="J4642" s="31"/>
      <c r="K4642" s="31"/>
      <c r="L4642" s="31"/>
      <c r="M4642" s="31"/>
      <c r="N4642" s="31"/>
      <c r="O4642" s="31"/>
      <c r="P4642" s="31"/>
      <c r="Q4642" s="31"/>
      <c r="R4642" s="31"/>
      <c r="S4642" s="31"/>
      <c r="T4642" s="31"/>
      <c r="U4642" s="31"/>
      <c r="V4642" s="31"/>
    </row>
    <row r="4643" spans="6:22" x14ac:dyDescent="0.25">
      <c r="F4643" s="31"/>
      <c r="G4643" s="31"/>
      <c r="H4643" s="31"/>
      <c r="I4643" s="31"/>
      <c r="J4643" s="31"/>
      <c r="K4643" s="31"/>
      <c r="L4643" s="31"/>
      <c r="M4643" s="31"/>
      <c r="N4643" s="31"/>
      <c r="O4643" s="31"/>
      <c r="P4643" s="31"/>
      <c r="Q4643" s="31"/>
      <c r="R4643" s="31"/>
      <c r="S4643" s="31"/>
      <c r="T4643" s="31"/>
      <c r="U4643" s="31"/>
      <c r="V4643" s="31"/>
    </row>
    <row r="4644" spans="6:22" x14ac:dyDescent="0.25">
      <c r="F4644" s="31"/>
      <c r="G4644" s="31"/>
      <c r="H4644" s="31"/>
      <c r="I4644" s="31"/>
      <c r="J4644" s="31"/>
      <c r="K4644" s="31"/>
      <c r="L4644" s="31"/>
      <c r="M4644" s="31"/>
      <c r="N4644" s="31"/>
      <c r="O4644" s="31"/>
      <c r="P4644" s="31"/>
      <c r="Q4644" s="31"/>
      <c r="R4644" s="31"/>
      <c r="S4644" s="31"/>
      <c r="T4644" s="31"/>
      <c r="U4644" s="31"/>
      <c r="V4644" s="31"/>
    </row>
    <row r="4645" spans="6:22" x14ac:dyDescent="0.25">
      <c r="F4645" s="31"/>
      <c r="G4645" s="31"/>
      <c r="H4645" s="31"/>
      <c r="I4645" s="31"/>
      <c r="J4645" s="31"/>
      <c r="K4645" s="31"/>
      <c r="L4645" s="31"/>
      <c r="M4645" s="31"/>
      <c r="N4645" s="31"/>
      <c r="O4645" s="31"/>
      <c r="P4645" s="31"/>
      <c r="Q4645" s="31"/>
      <c r="R4645" s="31"/>
      <c r="S4645" s="31"/>
      <c r="T4645" s="31"/>
      <c r="U4645" s="31"/>
      <c r="V4645" s="31"/>
    </row>
    <row r="4646" spans="6:22" x14ac:dyDescent="0.25">
      <c r="F4646" s="31"/>
      <c r="G4646" s="31"/>
      <c r="H4646" s="31"/>
      <c r="I4646" s="31"/>
      <c r="J4646" s="31"/>
      <c r="K4646" s="31"/>
      <c r="L4646" s="31"/>
      <c r="M4646" s="31"/>
      <c r="N4646" s="31"/>
      <c r="O4646" s="31"/>
      <c r="P4646" s="31"/>
      <c r="Q4646" s="31"/>
      <c r="R4646" s="31"/>
      <c r="S4646" s="31"/>
      <c r="T4646" s="31"/>
      <c r="U4646" s="31"/>
      <c r="V4646" s="31"/>
    </row>
    <row r="4647" spans="6:22" x14ac:dyDescent="0.25">
      <c r="F4647" s="31"/>
      <c r="G4647" s="31"/>
      <c r="H4647" s="31"/>
      <c r="I4647" s="31"/>
      <c r="J4647" s="31"/>
      <c r="K4647" s="31"/>
      <c r="L4647" s="31"/>
      <c r="M4647" s="31"/>
      <c r="N4647" s="31"/>
      <c r="O4647" s="31"/>
      <c r="P4647" s="31"/>
      <c r="Q4647" s="31"/>
      <c r="R4647" s="31"/>
      <c r="S4647" s="31"/>
      <c r="T4647" s="31"/>
      <c r="U4647" s="31"/>
      <c r="V4647" s="31"/>
    </row>
    <row r="4648" spans="6:22" x14ac:dyDescent="0.25">
      <c r="F4648" s="31"/>
      <c r="G4648" s="31"/>
      <c r="H4648" s="31"/>
      <c r="I4648" s="31"/>
      <c r="J4648" s="31"/>
      <c r="K4648" s="31"/>
      <c r="L4648" s="31"/>
      <c r="M4648" s="31"/>
      <c r="N4648" s="31"/>
      <c r="O4648" s="31"/>
      <c r="P4648" s="31"/>
      <c r="Q4648" s="31"/>
      <c r="R4648" s="31"/>
      <c r="S4648" s="31"/>
      <c r="T4648" s="31"/>
      <c r="U4648" s="31"/>
      <c r="V4648" s="31"/>
    </row>
    <row r="4649" spans="6:22" x14ac:dyDescent="0.25">
      <c r="F4649" s="31"/>
      <c r="G4649" s="31"/>
      <c r="H4649" s="31"/>
      <c r="I4649" s="31"/>
      <c r="J4649" s="31"/>
      <c r="K4649" s="31"/>
      <c r="L4649" s="31"/>
      <c r="M4649" s="31"/>
      <c r="N4649" s="31"/>
      <c r="O4649" s="31"/>
      <c r="P4649" s="31"/>
      <c r="Q4649" s="31"/>
      <c r="R4649" s="31"/>
      <c r="S4649" s="31"/>
      <c r="T4649" s="31"/>
      <c r="U4649" s="31"/>
      <c r="V4649" s="31"/>
    </row>
    <row r="4650" spans="6:22" x14ac:dyDescent="0.25">
      <c r="F4650" s="31"/>
      <c r="G4650" s="31"/>
      <c r="H4650" s="31"/>
      <c r="I4650" s="31"/>
      <c r="J4650" s="31"/>
      <c r="K4650" s="31"/>
      <c r="L4650" s="31"/>
      <c r="M4650" s="31"/>
      <c r="N4650" s="31"/>
      <c r="O4650" s="31"/>
      <c r="P4650" s="31"/>
      <c r="Q4650" s="31"/>
      <c r="R4650" s="31"/>
      <c r="S4650" s="31"/>
      <c r="T4650" s="31"/>
      <c r="U4650" s="31"/>
      <c r="V4650" s="31"/>
    </row>
    <row r="4651" spans="6:22" x14ac:dyDescent="0.25">
      <c r="F4651" s="31"/>
      <c r="G4651" s="31"/>
      <c r="H4651" s="31"/>
      <c r="I4651" s="31"/>
      <c r="J4651" s="31"/>
      <c r="K4651" s="31"/>
      <c r="L4651" s="31"/>
      <c r="M4651" s="31"/>
      <c r="N4651" s="31"/>
      <c r="O4651" s="31"/>
      <c r="P4651" s="31"/>
      <c r="Q4651" s="31"/>
      <c r="R4651" s="31"/>
      <c r="S4651" s="31"/>
      <c r="T4651" s="31"/>
      <c r="U4651" s="31"/>
      <c r="V4651" s="31"/>
    </row>
    <row r="4652" spans="6:22" x14ac:dyDescent="0.25">
      <c r="F4652" s="31"/>
      <c r="G4652" s="31"/>
      <c r="H4652" s="31"/>
      <c r="I4652" s="31"/>
      <c r="J4652" s="31"/>
      <c r="K4652" s="31"/>
      <c r="L4652" s="31"/>
      <c r="M4652" s="31"/>
      <c r="N4652" s="31"/>
      <c r="O4652" s="31"/>
      <c r="P4652" s="31"/>
      <c r="Q4652" s="31"/>
      <c r="R4652" s="31"/>
      <c r="S4652" s="31"/>
      <c r="T4652" s="31"/>
      <c r="U4652" s="31"/>
      <c r="V4652" s="31"/>
    </row>
    <row r="4653" spans="6:22" x14ac:dyDescent="0.25">
      <c r="F4653" s="31"/>
      <c r="G4653" s="31"/>
      <c r="H4653" s="31"/>
      <c r="I4653" s="31"/>
      <c r="J4653" s="31"/>
      <c r="K4653" s="31"/>
      <c r="L4653" s="31"/>
      <c r="M4653" s="31"/>
      <c r="N4653" s="31"/>
      <c r="O4653" s="31"/>
      <c r="P4653" s="31"/>
      <c r="Q4653" s="31"/>
      <c r="R4653" s="31"/>
      <c r="S4653" s="31"/>
      <c r="T4653" s="31"/>
      <c r="U4653" s="31"/>
      <c r="V4653" s="31"/>
    </row>
    <row r="4654" spans="6:22" x14ac:dyDescent="0.25">
      <c r="F4654" s="31"/>
      <c r="G4654" s="31"/>
      <c r="H4654" s="31"/>
      <c r="I4654" s="31"/>
      <c r="J4654" s="31"/>
      <c r="K4654" s="31"/>
      <c r="L4654" s="31"/>
      <c r="M4654" s="31"/>
      <c r="N4654" s="31"/>
      <c r="O4654" s="31"/>
      <c r="P4654" s="31"/>
      <c r="Q4654" s="31"/>
      <c r="R4654" s="31"/>
      <c r="S4654" s="31"/>
      <c r="T4654" s="31"/>
      <c r="U4654" s="31"/>
      <c r="V4654" s="31"/>
    </row>
    <row r="4655" spans="6:22" x14ac:dyDescent="0.25">
      <c r="F4655" s="31"/>
      <c r="G4655" s="31"/>
      <c r="H4655" s="31"/>
      <c r="I4655" s="31"/>
      <c r="J4655" s="31"/>
      <c r="K4655" s="31"/>
      <c r="L4655" s="31"/>
      <c r="M4655" s="31"/>
      <c r="N4655" s="31"/>
      <c r="O4655" s="31"/>
      <c r="P4655" s="31"/>
      <c r="Q4655" s="31"/>
      <c r="R4655" s="31"/>
      <c r="S4655" s="31"/>
      <c r="T4655" s="31"/>
      <c r="U4655" s="31"/>
      <c r="V4655" s="31"/>
    </row>
    <row r="4656" spans="6:22" x14ac:dyDescent="0.25">
      <c r="F4656" s="31"/>
      <c r="G4656" s="31"/>
      <c r="H4656" s="31"/>
      <c r="I4656" s="31"/>
      <c r="J4656" s="31"/>
      <c r="K4656" s="31"/>
      <c r="L4656" s="31"/>
      <c r="M4656" s="31"/>
      <c r="N4656" s="31"/>
      <c r="O4656" s="31"/>
      <c r="P4656" s="31"/>
      <c r="Q4656" s="31"/>
      <c r="R4656" s="31"/>
      <c r="S4656" s="31"/>
      <c r="T4656" s="31"/>
      <c r="U4656" s="31"/>
      <c r="V4656" s="31"/>
    </row>
    <row r="4657" spans="6:22" x14ac:dyDescent="0.25">
      <c r="F4657" s="31"/>
      <c r="G4657" s="31"/>
      <c r="H4657" s="31"/>
      <c r="I4657" s="31"/>
      <c r="J4657" s="31"/>
      <c r="K4657" s="31"/>
      <c r="L4657" s="31"/>
      <c r="M4657" s="31"/>
      <c r="N4657" s="31"/>
      <c r="O4657" s="31"/>
      <c r="P4657" s="31"/>
      <c r="Q4657" s="31"/>
      <c r="R4657" s="31"/>
      <c r="S4657" s="31"/>
      <c r="T4657" s="31"/>
      <c r="U4657" s="31"/>
      <c r="V4657" s="31"/>
    </row>
    <row r="4658" spans="6:22" x14ac:dyDescent="0.25">
      <c r="F4658" s="31"/>
      <c r="G4658" s="31"/>
      <c r="H4658" s="31"/>
      <c r="I4658" s="31"/>
      <c r="J4658" s="31"/>
      <c r="K4658" s="31"/>
      <c r="L4658" s="31"/>
      <c r="M4658" s="31"/>
      <c r="N4658" s="31"/>
      <c r="O4658" s="31"/>
      <c r="P4658" s="31"/>
      <c r="Q4658" s="31"/>
      <c r="R4658" s="31"/>
      <c r="S4658" s="31"/>
      <c r="T4658" s="31"/>
      <c r="U4658" s="31"/>
      <c r="V4658" s="31"/>
    </row>
    <row r="4659" spans="6:22" x14ac:dyDescent="0.25">
      <c r="F4659" s="31"/>
      <c r="G4659" s="31"/>
      <c r="H4659" s="31"/>
      <c r="I4659" s="31"/>
      <c r="J4659" s="31"/>
      <c r="K4659" s="31"/>
      <c r="L4659" s="31"/>
      <c r="M4659" s="31"/>
      <c r="N4659" s="31"/>
      <c r="O4659" s="31"/>
      <c r="P4659" s="31"/>
      <c r="Q4659" s="31"/>
      <c r="R4659" s="31"/>
      <c r="S4659" s="31"/>
      <c r="T4659" s="31"/>
      <c r="U4659" s="31"/>
      <c r="V4659" s="31"/>
    </row>
    <row r="4660" spans="6:22" x14ac:dyDescent="0.25">
      <c r="F4660" s="31"/>
      <c r="G4660" s="31"/>
      <c r="H4660" s="31"/>
      <c r="I4660" s="31"/>
      <c r="J4660" s="31"/>
      <c r="K4660" s="31"/>
      <c r="L4660" s="31"/>
      <c r="M4660" s="31"/>
      <c r="N4660" s="31"/>
      <c r="O4660" s="31"/>
      <c r="P4660" s="31"/>
      <c r="Q4660" s="31"/>
      <c r="R4660" s="31"/>
      <c r="S4660" s="31"/>
      <c r="T4660" s="31"/>
      <c r="U4660" s="31"/>
      <c r="V4660" s="31"/>
    </row>
    <row r="4661" spans="6:22" x14ac:dyDescent="0.25">
      <c r="F4661" s="31"/>
      <c r="G4661" s="31"/>
      <c r="H4661" s="31"/>
      <c r="I4661" s="31"/>
      <c r="J4661" s="31"/>
      <c r="K4661" s="31"/>
      <c r="L4661" s="31"/>
      <c r="M4661" s="31"/>
      <c r="N4661" s="31"/>
      <c r="O4661" s="31"/>
      <c r="P4661" s="31"/>
      <c r="Q4661" s="31"/>
      <c r="R4661" s="31"/>
      <c r="S4661" s="31"/>
      <c r="T4661" s="31"/>
      <c r="U4661" s="31"/>
      <c r="V4661" s="31"/>
    </row>
    <row r="4662" spans="6:22" x14ac:dyDescent="0.25">
      <c r="F4662" s="31"/>
      <c r="G4662" s="31"/>
      <c r="H4662" s="31"/>
      <c r="I4662" s="31"/>
      <c r="J4662" s="31"/>
      <c r="K4662" s="31"/>
      <c r="L4662" s="31"/>
      <c r="M4662" s="31"/>
      <c r="N4662" s="31"/>
      <c r="O4662" s="31"/>
      <c r="P4662" s="31"/>
      <c r="Q4662" s="31"/>
      <c r="R4662" s="31"/>
      <c r="S4662" s="31"/>
      <c r="T4662" s="31"/>
      <c r="U4662" s="31"/>
      <c r="V4662" s="31"/>
    </row>
    <row r="4663" spans="6:22" x14ac:dyDescent="0.25">
      <c r="F4663" s="31"/>
      <c r="G4663" s="31"/>
      <c r="H4663" s="31"/>
      <c r="I4663" s="31"/>
      <c r="J4663" s="31"/>
      <c r="K4663" s="31"/>
      <c r="L4663" s="31"/>
      <c r="M4663" s="31"/>
      <c r="N4663" s="31"/>
      <c r="O4663" s="31"/>
      <c r="P4663" s="31"/>
      <c r="Q4663" s="31"/>
      <c r="R4663" s="31"/>
      <c r="S4663" s="31"/>
      <c r="T4663" s="31"/>
      <c r="U4663" s="31"/>
      <c r="V4663" s="31"/>
    </row>
    <row r="4664" spans="6:22" x14ac:dyDescent="0.25">
      <c r="F4664" s="31"/>
      <c r="G4664" s="31"/>
      <c r="H4664" s="31"/>
      <c r="I4664" s="31"/>
      <c r="J4664" s="31"/>
      <c r="K4664" s="31"/>
      <c r="L4664" s="31"/>
      <c r="M4664" s="31"/>
      <c r="N4664" s="31"/>
      <c r="O4664" s="31"/>
      <c r="P4664" s="31"/>
      <c r="Q4664" s="31"/>
      <c r="R4664" s="31"/>
      <c r="S4664" s="31"/>
      <c r="T4664" s="31"/>
      <c r="U4664" s="31"/>
      <c r="V4664" s="31"/>
    </row>
    <row r="4665" spans="6:22" x14ac:dyDescent="0.25">
      <c r="F4665" s="31"/>
      <c r="G4665" s="31"/>
      <c r="H4665" s="31"/>
      <c r="I4665" s="31"/>
      <c r="J4665" s="31"/>
      <c r="K4665" s="31"/>
      <c r="L4665" s="31"/>
      <c r="M4665" s="31"/>
      <c r="N4665" s="31"/>
      <c r="O4665" s="31"/>
      <c r="P4665" s="31"/>
      <c r="Q4665" s="31"/>
      <c r="R4665" s="31"/>
      <c r="S4665" s="31"/>
      <c r="T4665" s="31"/>
      <c r="U4665" s="31"/>
      <c r="V4665" s="31"/>
    </row>
    <row r="4666" spans="6:22" x14ac:dyDescent="0.25">
      <c r="F4666" s="31"/>
      <c r="G4666" s="31"/>
      <c r="H4666" s="31"/>
      <c r="I4666" s="31"/>
      <c r="J4666" s="31"/>
      <c r="K4666" s="31"/>
      <c r="L4666" s="31"/>
      <c r="M4666" s="31"/>
      <c r="N4666" s="31"/>
      <c r="O4666" s="31"/>
      <c r="P4666" s="31"/>
      <c r="Q4666" s="31"/>
      <c r="R4666" s="31"/>
      <c r="S4666" s="31"/>
      <c r="T4666" s="31"/>
      <c r="U4666" s="31"/>
      <c r="V4666" s="31"/>
    </row>
    <row r="4667" spans="6:22" x14ac:dyDescent="0.25">
      <c r="F4667" s="31"/>
      <c r="G4667" s="31"/>
      <c r="H4667" s="31"/>
      <c r="I4667" s="31"/>
      <c r="J4667" s="31"/>
      <c r="K4667" s="31"/>
      <c r="L4667" s="31"/>
      <c r="M4667" s="31"/>
      <c r="N4667" s="31"/>
      <c r="O4667" s="31"/>
      <c r="P4667" s="31"/>
      <c r="Q4667" s="31"/>
      <c r="R4667" s="31"/>
      <c r="S4667" s="31"/>
      <c r="T4667" s="31"/>
      <c r="U4667" s="31"/>
      <c r="V4667" s="31"/>
    </row>
    <row r="4668" spans="6:22" x14ac:dyDescent="0.25">
      <c r="F4668" s="31"/>
      <c r="G4668" s="31"/>
      <c r="H4668" s="31"/>
      <c r="I4668" s="31"/>
      <c r="J4668" s="31"/>
      <c r="K4668" s="31"/>
      <c r="L4668" s="31"/>
      <c r="M4668" s="31"/>
      <c r="N4668" s="31"/>
      <c r="O4668" s="31"/>
      <c r="P4668" s="31"/>
      <c r="Q4668" s="31"/>
      <c r="R4668" s="31"/>
      <c r="S4668" s="31"/>
      <c r="T4668" s="31"/>
      <c r="U4668" s="31"/>
      <c r="V4668" s="31"/>
    </row>
    <row r="4669" spans="6:22" x14ac:dyDescent="0.25">
      <c r="F4669" s="31"/>
      <c r="G4669" s="31"/>
      <c r="H4669" s="31"/>
      <c r="I4669" s="31"/>
      <c r="J4669" s="31"/>
      <c r="K4669" s="31"/>
      <c r="L4669" s="31"/>
      <c r="M4669" s="31"/>
      <c r="N4669" s="31"/>
      <c r="O4669" s="31"/>
      <c r="P4669" s="31"/>
      <c r="Q4669" s="31"/>
      <c r="R4669" s="31"/>
      <c r="S4669" s="31"/>
      <c r="T4669" s="31"/>
      <c r="U4669" s="31"/>
      <c r="V4669" s="31"/>
    </row>
    <row r="4670" spans="6:22" x14ac:dyDescent="0.25">
      <c r="F4670" s="31"/>
      <c r="G4670" s="31"/>
      <c r="H4670" s="31"/>
      <c r="I4670" s="31"/>
      <c r="J4670" s="31"/>
      <c r="K4670" s="31"/>
      <c r="L4670" s="31"/>
      <c r="M4670" s="31"/>
      <c r="N4670" s="31"/>
      <c r="O4670" s="31"/>
      <c r="P4670" s="31"/>
      <c r="Q4670" s="31"/>
      <c r="R4670" s="31"/>
      <c r="S4670" s="31"/>
      <c r="T4670" s="31"/>
      <c r="U4670" s="31"/>
      <c r="V4670" s="31"/>
    </row>
    <row r="4671" spans="6:22" x14ac:dyDescent="0.25">
      <c r="F4671" s="31"/>
      <c r="G4671" s="31"/>
      <c r="H4671" s="31"/>
      <c r="I4671" s="31"/>
      <c r="J4671" s="31"/>
      <c r="K4671" s="31"/>
      <c r="L4671" s="31"/>
      <c r="M4671" s="31"/>
      <c r="N4671" s="31"/>
      <c r="O4671" s="31"/>
      <c r="P4671" s="31"/>
      <c r="Q4671" s="31"/>
      <c r="R4671" s="31"/>
      <c r="S4671" s="31"/>
      <c r="T4671" s="31"/>
      <c r="U4671" s="31"/>
      <c r="V4671" s="31"/>
    </row>
    <row r="4672" spans="6:22" x14ac:dyDescent="0.25">
      <c r="F4672" s="31"/>
      <c r="G4672" s="31"/>
      <c r="H4672" s="31"/>
      <c r="I4672" s="31"/>
      <c r="J4672" s="31"/>
      <c r="K4672" s="31"/>
      <c r="L4672" s="31"/>
      <c r="M4672" s="31"/>
      <c r="N4672" s="31"/>
      <c r="O4672" s="31"/>
      <c r="P4672" s="31"/>
      <c r="Q4672" s="31"/>
      <c r="R4672" s="31"/>
      <c r="S4672" s="31"/>
      <c r="T4672" s="31"/>
      <c r="U4672" s="31"/>
      <c r="V4672" s="31"/>
    </row>
    <row r="4673" spans="6:22" x14ac:dyDescent="0.25">
      <c r="F4673" s="31"/>
      <c r="G4673" s="31"/>
      <c r="H4673" s="31"/>
      <c r="I4673" s="31"/>
      <c r="J4673" s="31"/>
      <c r="K4673" s="31"/>
      <c r="L4673" s="31"/>
      <c r="M4673" s="31"/>
      <c r="N4673" s="31"/>
      <c r="O4673" s="31"/>
      <c r="P4673" s="31"/>
      <c r="Q4673" s="31"/>
      <c r="R4673" s="31"/>
      <c r="S4673" s="31"/>
      <c r="T4673" s="31"/>
      <c r="U4673" s="31"/>
      <c r="V4673" s="31"/>
    </row>
    <row r="4674" spans="6:22" x14ac:dyDescent="0.25">
      <c r="F4674" s="31"/>
      <c r="G4674" s="31"/>
      <c r="H4674" s="31"/>
      <c r="I4674" s="31"/>
      <c r="J4674" s="31"/>
      <c r="K4674" s="31"/>
      <c r="L4674" s="31"/>
      <c r="M4674" s="31"/>
      <c r="N4674" s="31"/>
      <c r="O4674" s="31"/>
      <c r="P4674" s="31"/>
      <c r="Q4674" s="31"/>
      <c r="R4674" s="31"/>
      <c r="S4674" s="31"/>
      <c r="T4674" s="31"/>
      <c r="U4674" s="31"/>
      <c r="V4674" s="31"/>
    </row>
    <row r="4675" spans="6:22" x14ac:dyDescent="0.25">
      <c r="F4675" s="31"/>
      <c r="G4675" s="31"/>
      <c r="H4675" s="31"/>
      <c r="I4675" s="31"/>
      <c r="J4675" s="31"/>
      <c r="K4675" s="31"/>
      <c r="L4675" s="31"/>
      <c r="M4675" s="31"/>
      <c r="N4675" s="31"/>
      <c r="O4675" s="31"/>
      <c r="P4675" s="31"/>
      <c r="Q4675" s="31"/>
      <c r="R4675" s="31"/>
      <c r="S4675" s="31"/>
      <c r="T4675" s="31"/>
      <c r="U4675" s="31"/>
      <c r="V4675" s="31"/>
    </row>
    <row r="4676" spans="6:22" x14ac:dyDescent="0.25">
      <c r="F4676" s="31"/>
      <c r="G4676" s="31"/>
      <c r="H4676" s="31"/>
      <c r="I4676" s="31"/>
      <c r="J4676" s="31"/>
      <c r="K4676" s="31"/>
      <c r="L4676" s="31"/>
      <c r="M4676" s="31"/>
      <c r="N4676" s="31"/>
      <c r="O4676" s="31"/>
      <c r="P4676" s="31"/>
      <c r="Q4676" s="31"/>
      <c r="R4676" s="31"/>
      <c r="S4676" s="31"/>
      <c r="T4676" s="31"/>
      <c r="U4676" s="31"/>
      <c r="V4676" s="31"/>
    </row>
    <row r="4677" spans="6:22" x14ac:dyDescent="0.25">
      <c r="F4677" s="31"/>
      <c r="G4677" s="31"/>
      <c r="H4677" s="31"/>
      <c r="I4677" s="31"/>
      <c r="J4677" s="31"/>
      <c r="K4677" s="31"/>
      <c r="L4677" s="31"/>
      <c r="M4677" s="31"/>
      <c r="N4677" s="31"/>
      <c r="O4677" s="31"/>
      <c r="P4677" s="31"/>
      <c r="Q4677" s="31"/>
      <c r="R4677" s="31"/>
      <c r="S4677" s="31"/>
      <c r="T4677" s="31"/>
      <c r="U4677" s="31"/>
      <c r="V4677" s="31"/>
    </row>
    <row r="4678" spans="6:22" x14ac:dyDescent="0.25">
      <c r="F4678" s="31"/>
      <c r="G4678" s="31"/>
      <c r="H4678" s="31"/>
      <c r="I4678" s="31"/>
      <c r="J4678" s="31"/>
      <c r="K4678" s="31"/>
      <c r="L4678" s="31"/>
      <c r="M4678" s="31"/>
      <c r="N4678" s="31"/>
      <c r="O4678" s="31"/>
      <c r="P4678" s="31"/>
      <c r="Q4678" s="31"/>
      <c r="R4678" s="31"/>
      <c r="S4678" s="31"/>
      <c r="T4678" s="31"/>
      <c r="U4678" s="31"/>
      <c r="V4678" s="31"/>
    </row>
    <row r="4679" spans="6:22" x14ac:dyDescent="0.25">
      <c r="F4679" s="31"/>
      <c r="G4679" s="31"/>
      <c r="H4679" s="31"/>
      <c r="I4679" s="31"/>
      <c r="J4679" s="31"/>
      <c r="K4679" s="31"/>
      <c r="L4679" s="31"/>
      <c r="M4679" s="31"/>
      <c r="N4679" s="31"/>
      <c r="O4679" s="31"/>
      <c r="P4679" s="31"/>
      <c r="Q4679" s="31"/>
      <c r="R4679" s="31"/>
      <c r="S4679" s="31"/>
      <c r="T4679" s="31"/>
      <c r="U4679" s="31"/>
      <c r="V4679" s="31"/>
    </row>
    <row r="4680" spans="6:22" x14ac:dyDescent="0.25">
      <c r="F4680" s="31"/>
      <c r="G4680" s="31"/>
      <c r="H4680" s="31"/>
      <c r="I4680" s="31"/>
      <c r="J4680" s="31"/>
      <c r="K4680" s="31"/>
      <c r="L4680" s="31"/>
      <c r="M4680" s="31"/>
      <c r="N4680" s="31"/>
      <c r="O4680" s="31"/>
      <c r="P4680" s="31"/>
      <c r="Q4680" s="31"/>
      <c r="R4680" s="31"/>
      <c r="S4680" s="31"/>
      <c r="T4680" s="31"/>
      <c r="U4680" s="31"/>
      <c r="V4680" s="31"/>
    </row>
    <row r="4681" spans="6:22" x14ac:dyDescent="0.25">
      <c r="F4681" s="31"/>
      <c r="G4681" s="31"/>
      <c r="H4681" s="31"/>
      <c r="I4681" s="31"/>
      <c r="J4681" s="31"/>
      <c r="K4681" s="31"/>
      <c r="L4681" s="31"/>
      <c r="M4681" s="31"/>
      <c r="N4681" s="31"/>
      <c r="O4681" s="31"/>
      <c r="P4681" s="31"/>
      <c r="Q4681" s="31"/>
      <c r="R4681" s="31"/>
      <c r="S4681" s="31"/>
      <c r="T4681" s="31"/>
      <c r="U4681" s="31"/>
      <c r="V4681" s="31"/>
    </row>
    <row r="4682" spans="6:22" x14ac:dyDescent="0.25">
      <c r="F4682" s="31"/>
      <c r="G4682" s="31"/>
      <c r="H4682" s="31"/>
      <c r="I4682" s="31"/>
      <c r="J4682" s="31"/>
      <c r="K4682" s="31"/>
      <c r="L4682" s="31"/>
      <c r="M4682" s="31"/>
      <c r="N4682" s="31"/>
      <c r="O4682" s="31"/>
      <c r="P4682" s="31"/>
      <c r="Q4682" s="31"/>
      <c r="R4682" s="31"/>
      <c r="S4682" s="31"/>
      <c r="T4682" s="31"/>
      <c r="U4682" s="31"/>
      <c r="V4682" s="31"/>
    </row>
    <row r="4683" spans="6:22" x14ac:dyDescent="0.25">
      <c r="F4683" s="31"/>
      <c r="G4683" s="31"/>
      <c r="H4683" s="31"/>
      <c r="I4683" s="31"/>
      <c r="J4683" s="31"/>
      <c r="K4683" s="31"/>
      <c r="L4683" s="31"/>
      <c r="M4683" s="31"/>
      <c r="N4683" s="31"/>
      <c r="O4683" s="31"/>
      <c r="P4683" s="31"/>
      <c r="Q4683" s="31"/>
      <c r="R4683" s="31"/>
      <c r="S4683" s="31"/>
      <c r="T4683" s="31"/>
      <c r="U4683" s="31"/>
      <c r="V4683" s="31"/>
    </row>
    <row r="4684" spans="6:22" x14ac:dyDescent="0.25">
      <c r="F4684" s="31"/>
      <c r="G4684" s="31"/>
      <c r="H4684" s="31"/>
      <c r="I4684" s="31"/>
      <c r="J4684" s="31"/>
      <c r="K4684" s="31"/>
      <c r="L4684" s="31"/>
      <c r="M4684" s="31"/>
      <c r="N4684" s="31"/>
      <c r="O4684" s="31"/>
      <c r="P4684" s="31"/>
      <c r="Q4684" s="31"/>
      <c r="R4684" s="31"/>
      <c r="S4684" s="31"/>
      <c r="T4684" s="31"/>
      <c r="U4684" s="31"/>
      <c r="V4684" s="31"/>
    </row>
    <row r="4685" spans="6:22" x14ac:dyDescent="0.25">
      <c r="F4685" s="31"/>
      <c r="G4685" s="31"/>
      <c r="H4685" s="31"/>
      <c r="I4685" s="31"/>
      <c r="J4685" s="31"/>
      <c r="K4685" s="31"/>
      <c r="L4685" s="31"/>
      <c r="M4685" s="31"/>
      <c r="N4685" s="31"/>
      <c r="O4685" s="31"/>
      <c r="P4685" s="31"/>
      <c r="Q4685" s="31"/>
      <c r="R4685" s="31"/>
      <c r="S4685" s="31"/>
      <c r="T4685" s="31"/>
      <c r="U4685" s="31"/>
      <c r="V4685" s="31"/>
    </row>
    <row r="4686" spans="6:22" x14ac:dyDescent="0.25">
      <c r="F4686" s="31"/>
      <c r="G4686" s="31"/>
      <c r="H4686" s="31"/>
      <c r="I4686" s="31"/>
      <c r="J4686" s="31"/>
      <c r="K4686" s="31"/>
      <c r="L4686" s="31"/>
      <c r="M4686" s="31"/>
      <c r="N4686" s="31"/>
      <c r="O4686" s="31"/>
      <c r="P4686" s="31"/>
      <c r="Q4686" s="31"/>
      <c r="R4686" s="31"/>
      <c r="S4686" s="31"/>
      <c r="T4686" s="31"/>
      <c r="U4686" s="31"/>
      <c r="V4686" s="31"/>
    </row>
    <row r="4687" spans="6:22" x14ac:dyDescent="0.25">
      <c r="F4687" s="31"/>
      <c r="G4687" s="31"/>
      <c r="H4687" s="31"/>
      <c r="I4687" s="31"/>
      <c r="J4687" s="31"/>
      <c r="K4687" s="31"/>
      <c r="L4687" s="31"/>
      <c r="M4687" s="31"/>
      <c r="N4687" s="31"/>
      <c r="O4687" s="31"/>
      <c r="P4687" s="31"/>
      <c r="Q4687" s="31"/>
      <c r="R4687" s="31"/>
      <c r="S4687" s="31"/>
      <c r="T4687" s="31"/>
      <c r="U4687" s="31"/>
      <c r="V4687" s="31"/>
    </row>
    <row r="4688" spans="6:22" x14ac:dyDescent="0.25">
      <c r="F4688" s="31"/>
      <c r="G4688" s="31"/>
      <c r="H4688" s="31"/>
      <c r="I4688" s="31"/>
      <c r="J4688" s="31"/>
      <c r="K4688" s="31"/>
      <c r="L4688" s="31"/>
      <c r="M4688" s="31"/>
      <c r="N4688" s="31"/>
      <c r="O4688" s="31"/>
      <c r="P4688" s="31"/>
      <c r="Q4688" s="31"/>
      <c r="R4688" s="31"/>
      <c r="S4688" s="31"/>
      <c r="T4688" s="31"/>
      <c r="U4688" s="31"/>
      <c r="V4688" s="31"/>
    </row>
    <row r="4689" spans="6:22" x14ac:dyDescent="0.25">
      <c r="F4689" s="31"/>
      <c r="G4689" s="31"/>
      <c r="H4689" s="31"/>
      <c r="I4689" s="31"/>
      <c r="J4689" s="31"/>
      <c r="K4689" s="31"/>
      <c r="L4689" s="31"/>
      <c r="M4689" s="31"/>
      <c r="N4689" s="31"/>
      <c r="O4689" s="31"/>
      <c r="P4689" s="31"/>
      <c r="Q4689" s="31"/>
      <c r="R4689" s="31"/>
      <c r="S4689" s="31"/>
      <c r="T4689" s="31"/>
      <c r="U4689" s="31"/>
      <c r="V4689" s="31"/>
    </row>
    <row r="4690" spans="6:22" x14ac:dyDescent="0.25">
      <c r="F4690" s="31"/>
      <c r="G4690" s="31"/>
      <c r="H4690" s="31"/>
      <c r="I4690" s="31"/>
      <c r="J4690" s="31"/>
      <c r="K4690" s="31"/>
      <c r="L4690" s="31"/>
      <c r="M4690" s="31"/>
      <c r="N4690" s="31"/>
      <c r="O4690" s="31"/>
      <c r="P4690" s="31"/>
      <c r="Q4690" s="31"/>
      <c r="R4690" s="31"/>
      <c r="S4690" s="31"/>
      <c r="T4690" s="31"/>
      <c r="U4690" s="31"/>
      <c r="V4690" s="31"/>
    </row>
    <row r="4691" spans="6:22" x14ac:dyDescent="0.25">
      <c r="F4691" s="31"/>
      <c r="G4691" s="31"/>
      <c r="H4691" s="31"/>
      <c r="I4691" s="31"/>
      <c r="J4691" s="31"/>
      <c r="K4691" s="31"/>
      <c r="L4691" s="31"/>
      <c r="M4691" s="31"/>
      <c r="N4691" s="31"/>
      <c r="O4691" s="31"/>
      <c r="P4691" s="31"/>
      <c r="Q4691" s="31"/>
      <c r="R4691" s="31"/>
      <c r="S4691" s="31"/>
      <c r="T4691" s="31"/>
      <c r="U4691" s="31"/>
      <c r="V4691" s="31"/>
    </row>
    <row r="4692" spans="6:22" x14ac:dyDescent="0.25">
      <c r="F4692" s="31"/>
      <c r="G4692" s="31"/>
      <c r="H4692" s="31"/>
      <c r="I4692" s="31"/>
      <c r="J4692" s="31"/>
      <c r="K4692" s="31"/>
      <c r="L4692" s="31"/>
      <c r="M4692" s="31"/>
      <c r="N4692" s="31"/>
      <c r="O4692" s="31"/>
      <c r="P4692" s="31"/>
      <c r="Q4692" s="31"/>
      <c r="R4692" s="31"/>
      <c r="S4692" s="31"/>
      <c r="T4692" s="31"/>
      <c r="U4692" s="31"/>
      <c r="V4692" s="31"/>
    </row>
    <row r="4693" spans="6:22" x14ac:dyDescent="0.25">
      <c r="F4693" s="31"/>
      <c r="G4693" s="31"/>
      <c r="H4693" s="31"/>
      <c r="I4693" s="31"/>
      <c r="J4693" s="31"/>
      <c r="K4693" s="31"/>
      <c r="L4693" s="31"/>
      <c r="M4693" s="31"/>
      <c r="N4693" s="31"/>
      <c r="O4693" s="31"/>
      <c r="P4693" s="31"/>
      <c r="Q4693" s="31"/>
      <c r="R4693" s="31"/>
      <c r="S4693" s="31"/>
      <c r="T4693" s="31"/>
      <c r="U4693" s="31"/>
      <c r="V4693" s="31"/>
    </row>
    <row r="4694" spans="6:22" x14ac:dyDescent="0.25">
      <c r="F4694" s="31"/>
      <c r="G4694" s="31"/>
      <c r="H4694" s="31"/>
      <c r="I4694" s="31"/>
      <c r="J4694" s="31"/>
      <c r="K4694" s="31"/>
      <c r="L4694" s="31"/>
      <c r="M4694" s="31"/>
      <c r="N4694" s="31"/>
      <c r="O4694" s="31"/>
      <c r="P4694" s="31"/>
      <c r="Q4694" s="31"/>
      <c r="R4694" s="31"/>
      <c r="S4694" s="31"/>
      <c r="T4694" s="31"/>
      <c r="U4694" s="31"/>
      <c r="V4694" s="31"/>
    </row>
    <row r="4695" spans="6:22" x14ac:dyDescent="0.25">
      <c r="F4695" s="31"/>
      <c r="G4695" s="31"/>
      <c r="H4695" s="31"/>
      <c r="I4695" s="31"/>
      <c r="J4695" s="31"/>
      <c r="K4695" s="31"/>
      <c r="L4695" s="31"/>
      <c r="M4695" s="31"/>
      <c r="N4695" s="31"/>
      <c r="O4695" s="31"/>
      <c r="P4695" s="31"/>
      <c r="Q4695" s="31"/>
      <c r="R4695" s="31"/>
      <c r="S4695" s="31"/>
      <c r="T4695" s="31"/>
      <c r="U4695" s="31"/>
      <c r="V4695" s="31"/>
    </row>
    <row r="4696" spans="6:22" x14ac:dyDescent="0.25">
      <c r="F4696" s="31"/>
      <c r="G4696" s="31"/>
      <c r="H4696" s="31"/>
      <c r="I4696" s="31"/>
      <c r="J4696" s="31"/>
      <c r="K4696" s="31"/>
      <c r="L4696" s="31"/>
      <c r="M4696" s="31"/>
      <c r="N4696" s="31"/>
      <c r="O4696" s="31"/>
      <c r="P4696" s="31"/>
      <c r="Q4696" s="31"/>
      <c r="R4696" s="31"/>
      <c r="S4696" s="31"/>
      <c r="T4696" s="31"/>
      <c r="U4696" s="31"/>
      <c r="V4696" s="31"/>
    </row>
    <row r="4697" spans="6:22" x14ac:dyDescent="0.25">
      <c r="F4697" s="31"/>
      <c r="G4697" s="31"/>
      <c r="H4697" s="31"/>
      <c r="I4697" s="31"/>
      <c r="J4697" s="31"/>
      <c r="K4697" s="31"/>
      <c r="L4697" s="31"/>
      <c r="M4697" s="31"/>
      <c r="N4697" s="31"/>
      <c r="O4697" s="31"/>
      <c r="P4697" s="31"/>
      <c r="Q4697" s="31"/>
      <c r="R4697" s="31"/>
      <c r="S4697" s="31"/>
      <c r="T4697" s="31"/>
      <c r="U4697" s="31"/>
      <c r="V4697" s="31"/>
    </row>
    <row r="4698" spans="6:22" x14ac:dyDescent="0.25">
      <c r="F4698" s="31"/>
      <c r="G4698" s="31"/>
      <c r="H4698" s="31"/>
      <c r="I4698" s="31"/>
      <c r="J4698" s="31"/>
      <c r="K4698" s="31"/>
      <c r="L4698" s="31"/>
      <c r="M4698" s="31"/>
      <c r="N4698" s="31"/>
      <c r="O4698" s="31"/>
      <c r="P4698" s="31"/>
      <c r="Q4698" s="31"/>
      <c r="R4698" s="31"/>
      <c r="S4698" s="31"/>
      <c r="T4698" s="31"/>
      <c r="U4698" s="31"/>
      <c r="V4698" s="31"/>
    </row>
    <row r="4699" spans="6:22" x14ac:dyDescent="0.25">
      <c r="F4699" s="31"/>
      <c r="G4699" s="31"/>
      <c r="H4699" s="31"/>
      <c r="I4699" s="31"/>
      <c r="J4699" s="31"/>
      <c r="K4699" s="31"/>
      <c r="L4699" s="31"/>
      <c r="M4699" s="31"/>
      <c r="N4699" s="31"/>
      <c r="O4699" s="31"/>
      <c r="P4699" s="31"/>
      <c r="Q4699" s="31"/>
      <c r="R4699" s="31"/>
      <c r="S4699" s="31"/>
      <c r="T4699" s="31"/>
      <c r="U4699" s="31"/>
      <c r="V4699" s="31"/>
    </row>
    <row r="4700" spans="6:22" x14ac:dyDescent="0.25">
      <c r="F4700" s="31"/>
      <c r="G4700" s="31"/>
      <c r="H4700" s="31"/>
      <c r="I4700" s="31"/>
      <c r="J4700" s="31"/>
      <c r="K4700" s="31"/>
      <c r="L4700" s="31"/>
      <c r="M4700" s="31"/>
      <c r="N4700" s="31"/>
      <c r="O4700" s="31"/>
      <c r="P4700" s="31"/>
      <c r="Q4700" s="31"/>
      <c r="R4700" s="31"/>
      <c r="S4700" s="31"/>
      <c r="T4700" s="31"/>
      <c r="U4700" s="31"/>
      <c r="V4700" s="31"/>
    </row>
    <row r="4701" spans="6:22" x14ac:dyDescent="0.25">
      <c r="F4701" s="31"/>
      <c r="G4701" s="31"/>
      <c r="H4701" s="31"/>
      <c r="I4701" s="31"/>
      <c r="J4701" s="31"/>
      <c r="K4701" s="31"/>
      <c r="L4701" s="31"/>
      <c r="M4701" s="31"/>
      <c r="N4701" s="31"/>
      <c r="O4701" s="31"/>
      <c r="P4701" s="31"/>
      <c r="Q4701" s="31"/>
      <c r="R4701" s="31"/>
      <c r="S4701" s="31"/>
      <c r="T4701" s="31"/>
      <c r="U4701" s="31"/>
      <c r="V4701" s="31"/>
    </row>
    <row r="4702" spans="6:22" x14ac:dyDescent="0.25">
      <c r="F4702" s="31"/>
      <c r="G4702" s="31"/>
      <c r="H4702" s="31"/>
      <c r="I4702" s="31"/>
      <c r="J4702" s="31"/>
      <c r="K4702" s="31"/>
      <c r="L4702" s="31"/>
      <c r="M4702" s="31"/>
      <c r="N4702" s="31"/>
      <c r="O4702" s="31"/>
      <c r="P4702" s="31"/>
      <c r="Q4702" s="31"/>
      <c r="R4702" s="31"/>
      <c r="S4702" s="31"/>
      <c r="T4702" s="31"/>
      <c r="U4702" s="31"/>
      <c r="V4702" s="31"/>
    </row>
    <row r="4703" spans="6:22" x14ac:dyDescent="0.25">
      <c r="F4703" s="31"/>
      <c r="G4703" s="31"/>
      <c r="H4703" s="31"/>
      <c r="I4703" s="31"/>
      <c r="J4703" s="31"/>
      <c r="K4703" s="31"/>
      <c r="L4703" s="31"/>
      <c r="M4703" s="31"/>
      <c r="N4703" s="31"/>
      <c r="O4703" s="31"/>
      <c r="P4703" s="31"/>
      <c r="Q4703" s="31"/>
      <c r="R4703" s="31"/>
      <c r="S4703" s="31"/>
      <c r="T4703" s="31"/>
      <c r="U4703" s="31"/>
      <c r="V4703" s="31"/>
    </row>
    <row r="4704" spans="6:22" x14ac:dyDescent="0.25">
      <c r="F4704" s="31"/>
      <c r="G4704" s="31"/>
      <c r="H4704" s="31"/>
      <c r="I4704" s="31"/>
      <c r="J4704" s="31"/>
      <c r="K4704" s="31"/>
      <c r="L4704" s="31"/>
      <c r="M4704" s="31"/>
      <c r="N4704" s="31"/>
      <c r="O4704" s="31"/>
      <c r="P4704" s="31"/>
      <c r="Q4704" s="31"/>
      <c r="R4704" s="31"/>
      <c r="S4704" s="31"/>
      <c r="T4704" s="31"/>
      <c r="U4704" s="31"/>
      <c r="V4704" s="31"/>
    </row>
    <row r="4705" spans="6:22" x14ac:dyDescent="0.25">
      <c r="F4705" s="31"/>
      <c r="G4705" s="31"/>
      <c r="H4705" s="31"/>
      <c r="I4705" s="31"/>
      <c r="J4705" s="31"/>
      <c r="K4705" s="31"/>
      <c r="L4705" s="31"/>
      <c r="M4705" s="31"/>
      <c r="N4705" s="31"/>
      <c r="O4705" s="31"/>
      <c r="P4705" s="31"/>
      <c r="Q4705" s="31"/>
      <c r="R4705" s="31"/>
      <c r="S4705" s="31"/>
      <c r="T4705" s="31"/>
      <c r="U4705" s="31"/>
      <c r="V4705" s="31"/>
    </row>
    <row r="4706" spans="6:22" x14ac:dyDescent="0.25">
      <c r="F4706" s="31"/>
      <c r="G4706" s="31"/>
      <c r="H4706" s="31"/>
      <c r="I4706" s="31"/>
      <c r="J4706" s="31"/>
      <c r="K4706" s="31"/>
      <c r="L4706" s="31"/>
      <c r="M4706" s="31"/>
      <c r="N4706" s="31"/>
      <c r="O4706" s="31"/>
      <c r="P4706" s="31"/>
      <c r="Q4706" s="31"/>
      <c r="R4706" s="31"/>
      <c r="S4706" s="31"/>
      <c r="T4706" s="31"/>
      <c r="U4706" s="31"/>
      <c r="V4706" s="31"/>
    </row>
    <row r="4707" spans="6:22" x14ac:dyDescent="0.25">
      <c r="F4707" s="31"/>
      <c r="G4707" s="31"/>
      <c r="H4707" s="31"/>
      <c r="I4707" s="31"/>
      <c r="J4707" s="31"/>
      <c r="K4707" s="31"/>
      <c r="L4707" s="31"/>
      <c r="M4707" s="31"/>
      <c r="N4707" s="31"/>
      <c r="O4707" s="31"/>
      <c r="P4707" s="31"/>
      <c r="Q4707" s="31"/>
      <c r="R4707" s="31"/>
      <c r="S4707" s="31"/>
      <c r="T4707" s="31"/>
      <c r="U4707" s="31"/>
      <c r="V4707" s="31"/>
    </row>
    <row r="4708" spans="6:22" x14ac:dyDescent="0.25">
      <c r="F4708" s="31"/>
      <c r="G4708" s="31"/>
      <c r="H4708" s="31"/>
      <c r="I4708" s="31"/>
      <c r="J4708" s="31"/>
      <c r="K4708" s="31"/>
      <c r="L4708" s="31"/>
      <c r="M4708" s="31"/>
      <c r="N4708" s="31"/>
      <c r="O4708" s="31"/>
      <c r="P4708" s="31"/>
      <c r="Q4708" s="31"/>
      <c r="R4708" s="31"/>
      <c r="S4708" s="31"/>
      <c r="T4708" s="31"/>
      <c r="U4708" s="31"/>
      <c r="V4708" s="31"/>
    </row>
    <row r="4709" spans="6:22" x14ac:dyDescent="0.25">
      <c r="F4709" s="31"/>
      <c r="G4709" s="31"/>
      <c r="H4709" s="31"/>
      <c r="I4709" s="31"/>
      <c r="J4709" s="31"/>
      <c r="K4709" s="31"/>
      <c r="L4709" s="31"/>
      <c r="M4709" s="31"/>
      <c r="N4709" s="31"/>
      <c r="O4709" s="31"/>
      <c r="P4709" s="31"/>
      <c r="Q4709" s="31"/>
      <c r="R4709" s="31"/>
      <c r="S4709" s="31"/>
      <c r="T4709" s="31"/>
      <c r="U4709" s="31"/>
      <c r="V4709" s="31"/>
    </row>
    <row r="4710" spans="6:22" x14ac:dyDescent="0.25">
      <c r="F4710" s="31"/>
      <c r="G4710" s="31"/>
      <c r="H4710" s="31"/>
      <c r="I4710" s="31"/>
      <c r="J4710" s="31"/>
      <c r="K4710" s="31"/>
      <c r="L4710" s="31"/>
      <c r="M4710" s="31"/>
      <c r="N4710" s="31"/>
      <c r="O4710" s="31"/>
      <c r="P4710" s="31"/>
      <c r="Q4710" s="31"/>
      <c r="R4710" s="31"/>
      <c r="S4710" s="31"/>
      <c r="T4710" s="31"/>
      <c r="U4710" s="31"/>
      <c r="V4710" s="31"/>
    </row>
    <row r="4711" spans="6:22" x14ac:dyDescent="0.25">
      <c r="F4711" s="31"/>
      <c r="G4711" s="31"/>
      <c r="H4711" s="31"/>
      <c r="I4711" s="31"/>
      <c r="J4711" s="31"/>
      <c r="K4711" s="31"/>
      <c r="L4711" s="31"/>
      <c r="M4711" s="31"/>
      <c r="N4711" s="31"/>
      <c r="O4711" s="31"/>
      <c r="P4711" s="31"/>
      <c r="Q4711" s="31"/>
      <c r="R4711" s="31"/>
      <c r="S4711" s="31"/>
      <c r="T4711" s="31"/>
      <c r="U4711" s="31"/>
      <c r="V4711" s="31"/>
    </row>
    <row r="4712" spans="6:22" x14ac:dyDescent="0.25">
      <c r="F4712" s="31"/>
      <c r="G4712" s="31"/>
      <c r="H4712" s="31"/>
      <c r="I4712" s="31"/>
      <c r="J4712" s="31"/>
      <c r="K4712" s="31"/>
      <c r="L4712" s="31"/>
      <c r="M4712" s="31"/>
      <c r="N4712" s="31"/>
      <c r="O4712" s="31"/>
      <c r="P4712" s="31"/>
      <c r="Q4712" s="31"/>
      <c r="R4712" s="31"/>
      <c r="S4712" s="31"/>
      <c r="T4712" s="31"/>
      <c r="U4712" s="31"/>
      <c r="V4712" s="31"/>
    </row>
    <row r="4713" spans="6:22" x14ac:dyDescent="0.25">
      <c r="F4713" s="31"/>
      <c r="G4713" s="31"/>
      <c r="H4713" s="31"/>
      <c r="I4713" s="31"/>
      <c r="J4713" s="31"/>
      <c r="K4713" s="31"/>
      <c r="L4713" s="31"/>
      <c r="M4713" s="31"/>
      <c r="N4713" s="31"/>
      <c r="O4713" s="31"/>
      <c r="P4713" s="31"/>
      <c r="Q4713" s="31"/>
      <c r="R4713" s="31"/>
      <c r="S4713" s="31"/>
      <c r="T4713" s="31"/>
      <c r="U4713" s="31"/>
      <c r="V4713" s="31"/>
    </row>
    <row r="4714" spans="6:22" x14ac:dyDescent="0.25">
      <c r="F4714" s="31"/>
      <c r="G4714" s="31"/>
      <c r="H4714" s="31"/>
      <c r="I4714" s="31"/>
      <c r="J4714" s="31"/>
      <c r="K4714" s="31"/>
      <c r="L4714" s="31"/>
      <c r="M4714" s="31"/>
      <c r="N4714" s="31"/>
      <c r="O4714" s="31"/>
      <c r="P4714" s="31"/>
      <c r="Q4714" s="31"/>
      <c r="R4714" s="31"/>
      <c r="S4714" s="31"/>
      <c r="T4714" s="31"/>
      <c r="U4714" s="31"/>
      <c r="V4714" s="31"/>
    </row>
    <row r="4715" spans="6:22" x14ac:dyDescent="0.25">
      <c r="F4715" s="31"/>
      <c r="G4715" s="31"/>
      <c r="H4715" s="31"/>
      <c r="I4715" s="31"/>
      <c r="J4715" s="31"/>
      <c r="K4715" s="31"/>
      <c r="L4715" s="31"/>
      <c r="M4715" s="31"/>
      <c r="N4715" s="31"/>
      <c r="O4715" s="31"/>
      <c r="P4715" s="31"/>
      <c r="Q4715" s="31"/>
      <c r="R4715" s="31"/>
      <c r="S4715" s="31"/>
      <c r="T4715" s="31"/>
      <c r="U4715" s="31"/>
      <c r="V4715" s="31"/>
    </row>
    <row r="4716" spans="6:22" x14ac:dyDescent="0.25">
      <c r="F4716" s="31"/>
      <c r="G4716" s="31"/>
      <c r="H4716" s="31"/>
      <c r="I4716" s="31"/>
      <c r="J4716" s="31"/>
      <c r="K4716" s="31"/>
      <c r="L4716" s="31"/>
      <c r="M4716" s="31"/>
      <c r="N4716" s="31"/>
      <c r="O4716" s="31"/>
      <c r="P4716" s="31"/>
      <c r="Q4716" s="31"/>
      <c r="R4716" s="31"/>
      <c r="S4716" s="31"/>
      <c r="T4716" s="31"/>
      <c r="U4716" s="31"/>
      <c r="V4716" s="31"/>
    </row>
    <row r="4717" spans="6:22" x14ac:dyDescent="0.25">
      <c r="F4717" s="31"/>
      <c r="G4717" s="31"/>
      <c r="H4717" s="31"/>
      <c r="I4717" s="31"/>
      <c r="J4717" s="31"/>
      <c r="K4717" s="31"/>
      <c r="L4717" s="31"/>
      <c r="M4717" s="31"/>
      <c r="N4717" s="31"/>
      <c r="O4717" s="31"/>
      <c r="P4717" s="31"/>
      <c r="Q4717" s="31"/>
      <c r="R4717" s="31"/>
      <c r="S4717" s="31"/>
      <c r="T4717" s="31"/>
      <c r="U4717" s="31"/>
      <c r="V4717" s="31"/>
    </row>
    <row r="4718" spans="6:22" x14ac:dyDescent="0.25">
      <c r="F4718" s="31"/>
      <c r="G4718" s="31"/>
      <c r="H4718" s="31"/>
      <c r="I4718" s="31"/>
      <c r="J4718" s="31"/>
      <c r="K4718" s="31"/>
      <c r="L4718" s="31"/>
      <c r="M4718" s="31"/>
      <c r="N4718" s="31"/>
      <c r="O4718" s="31"/>
      <c r="P4718" s="31"/>
      <c r="Q4718" s="31"/>
      <c r="R4718" s="31"/>
      <c r="S4718" s="31"/>
      <c r="T4718" s="31"/>
      <c r="U4718" s="31"/>
      <c r="V4718" s="31"/>
    </row>
    <row r="4719" spans="6:22" x14ac:dyDescent="0.25">
      <c r="F4719" s="31"/>
      <c r="G4719" s="31"/>
      <c r="H4719" s="31"/>
      <c r="I4719" s="31"/>
      <c r="J4719" s="31"/>
      <c r="K4719" s="31"/>
      <c r="L4719" s="31"/>
      <c r="M4719" s="31"/>
      <c r="N4719" s="31"/>
      <c r="O4719" s="31"/>
      <c r="P4719" s="31"/>
      <c r="Q4719" s="31"/>
      <c r="R4719" s="31"/>
      <c r="S4719" s="31"/>
      <c r="T4719" s="31"/>
      <c r="U4719" s="31"/>
      <c r="V4719" s="31"/>
    </row>
    <row r="4720" spans="6:22" x14ac:dyDescent="0.25">
      <c r="F4720" s="31"/>
      <c r="G4720" s="31"/>
      <c r="H4720" s="31"/>
      <c r="I4720" s="31"/>
      <c r="J4720" s="31"/>
      <c r="K4720" s="31"/>
      <c r="L4720" s="31"/>
      <c r="M4720" s="31"/>
      <c r="N4720" s="31"/>
      <c r="O4720" s="31"/>
      <c r="P4720" s="31"/>
      <c r="Q4720" s="31"/>
      <c r="R4720" s="31"/>
      <c r="S4720" s="31"/>
      <c r="T4720" s="31"/>
      <c r="U4720" s="31"/>
      <c r="V4720" s="31"/>
    </row>
    <row r="4721" spans="6:22" x14ac:dyDescent="0.25">
      <c r="F4721" s="31"/>
      <c r="G4721" s="31"/>
      <c r="H4721" s="31"/>
      <c r="I4721" s="31"/>
      <c r="J4721" s="31"/>
      <c r="K4721" s="31"/>
      <c r="L4721" s="31"/>
      <c r="M4721" s="31"/>
      <c r="N4721" s="31"/>
      <c r="O4721" s="31"/>
      <c r="P4721" s="31"/>
      <c r="Q4721" s="31"/>
      <c r="R4721" s="31"/>
      <c r="S4721" s="31"/>
      <c r="T4721" s="31"/>
      <c r="U4721" s="31"/>
      <c r="V4721" s="31"/>
    </row>
    <row r="4722" spans="6:22" x14ac:dyDescent="0.25">
      <c r="F4722" s="31"/>
      <c r="G4722" s="31"/>
      <c r="H4722" s="31"/>
      <c r="I4722" s="31"/>
      <c r="J4722" s="31"/>
      <c r="K4722" s="31"/>
      <c r="L4722" s="31"/>
      <c r="M4722" s="31"/>
      <c r="N4722" s="31"/>
      <c r="O4722" s="31"/>
      <c r="P4722" s="31"/>
      <c r="Q4722" s="31"/>
      <c r="R4722" s="31"/>
      <c r="S4722" s="31"/>
      <c r="T4722" s="31"/>
      <c r="U4722" s="31"/>
      <c r="V4722" s="31"/>
    </row>
    <row r="4723" spans="6:22" x14ac:dyDescent="0.25">
      <c r="F4723" s="31"/>
      <c r="G4723" s="31"/>
      <c r="H4723" s="31"/>
      <c r="I4723" s="31"/>
      <c r="J4723" s="31"/>
      <c r="K4723" s="31"/>
      <c r="L4723" s="31"/>
      <c r="M4723" s="31"/>
      <c r="N4723" s="31"/>
      <c r="O4723" s="31"/>
      <c r="P4723" s="31"/>
      <c r="Q4723" s="31"/>
      <c r="R4723" s="31"/>
      <c r="S4723" s="31"/>
      <c r="T4723" s="31"/>
      <c r="U4723" s="31"/>
      <c r="V4723" s="31"/>
    </row>
    <row r="4724" spans="6:22" x14ac:dyDescent="0.25">
      <c r="F4724" s="31"/>
      <c r="G4724" s="31"/>
      <c r="H4724" s="31"/>
      <c r="I4724" s="31"/>
      <c r="J4724" s="31"/>
      <c r="K4724" s="31"/>
      <c r="L4724" s="31"/>
      <c r="M4724" s="31"/>
      <c r="N4724" s="31"/>
      <c r="O4724" s="31"/>
      <c r="P4724" s="31"/>
      <c r="Q4724" s="31"/>
      <c r="R4724" s="31"/>
      <c r="S4724" s="31"/>
      <c r="T4724" s="31"/>
      <c r="U4724" s="31"/>
      <c r="V4724" s="31"/>
    </row>
    <row r="4725" spans="6:22" x14ac:dyDescent="0.25">
      <c r="F4725" s="31"/>
      <c r="G4725" s="31"/>
      <c r="H4725" s="31"/>
      <c r="I4725" s="31"/>
      <c r="J4725" s="31"/>
      <c r="K4725" s="31"/>
      <c r="L4725" s="31"/>
      <c r="M4725" s="31"/>
      <c r="N4725" s="31"/>
      <c r="O4725" s="31"/>
      <c r="P4725" s="31"/>
      <c r="Q4725" s="31"/>
      <c r="R4725" s="31"/>
      <c r="S4725" s="31"/>
      <c r="T4725" s="31"/>
      <c r="U4725" s="31"/>
      <c r="V4725" s="31"/>
    </row>
    <row r="4726" spans="6:22" x14ac:dyDescent="0.25">
      <c r="F4726" s="31"/>
      <c r="G4726" s="31"/>
      <c r="H4726" s="31"/>
      <c r="I4726" s="31"/>
      <c r="J4726" s="31"/>
      <c r="K4726" s="31"/>
      <c r="L4726" s="31"/>
      <c r="M4726" s="31"/>
      <c r="N4726" s="31"/>
      <c r="O4726" s="31"/>
      <c r="P4726" s="31"/>
      <c r="Q4726" s="31"/>
      <c r="R4726" s="31"/>
      <c r="S4726" s="31"/>
      <c r="T4726" s="31"/>
      <c r="U4726" s="31"/>
      <c r="V4726" s="31"/>
    </row>
    <row r="4727" spans="6:22" x14ac:dyDescent="0.25">
      <c r="F4727" s="31"/>
      <c r="G4727" s="31"/>
      <c r="H4727" s="31"/>
      <c r="I4727" s="31"/>
      <c r="J4727" s="31"/>
      <c r="K4727" s="31"/>
      <c r="L4727" s="31"/>
      <c r="M4727" s="31"/>
      <c r="N4727" s="31"/>
      <c r="O4727" s="31"/>
      <c r="P4727" s="31"/>
      <c r="Q4727" s="31"/>
      <c r="R4727" s="31"/>
      <c r="S4727" s="31"/>
      <c r="T4727" s="31"/>
      <c r="U4727" s="31"/>
      <c r="V4727" s="31"/>
    </row>
    <row r="4728" spans="6:22" x14ac:dyDescent="0.25">
      <c r="F4728" s="31"/>
      <c r="G4728" s="31"/>
      <c r="H4728" s="31"/>
      <c r="I4728" s="31"/>
      <c r="J4728" s="31"/>
      <c r="K4728" s="31"/>
      <c r="L4728" s="31"/>
      <c r="M4728" s="31"/>
      <c r="N4728" s="31"/>
      <c r="O4728" s="31"/>
      <c r="P4728" s="31"/>
      <c r="Q4728" s="31"/>
      <c r="R4728" s="31"/>
      <c r="S4728" s="31"/>
      <c r="T4728" s="31"/>
      <c r="U4728" s="31"/>
      <c r="V4728" s="31"/>
    </row>
    <row r="4729" spans="6:22" x14ac:dyDescent="0.25">
      <c r="F4729" s="31"/>
      <c r="G4729" s="31"/>
      <c r="H4729" s="31"/>
      <c r="I4729" s="31"/>
      <c r="J4729" s="31"/>
      <c r="K4729" s="31"/>
      <c r="L4729" s="31"/>
      <c r="M4729" s="31"/>
      <c r="N4729" s="31"/>
      <c r="O4729" s="31"/>
      <c r="P4729" s="31"/>
      <c r="Q4729" s="31"/>
      <c r="R4729" s="31"/>
      <c r="S4729" s="31"/>
      <c r="T4729" s="31"/>
      <c r="U4729" s="31"/>
      <c r="V4729" s="31"/>
    </row>
    <row r="4730" spans="6:22" x14ac:dyDescent="0.25">
      <c r="F4730" s="31"/>
      <c r="G4730" s="31"/>
      <c r="H4730" s="31"/>
      <c r="I4730" s="31"/>
      <c r="J4730" s="31"/>
      <c r="K4730" s="31"/>
      <c r="L4730" s="31"/>
      <c r="M4730" s="31"/>
      <c r="N4730" s="31"/>
      <c r="O4730" s="31"/>
      <c r="P4730" s="31"/>
      <c r="Q4730" s="31"/>
      <c r="R4730" s="31"/>
      <c r="S4730" s="31"/>
      <c r="T4730" s="31"/>
      <c r="U4730" s="31"/>
      <c r="V4730" s="31"/>
    </row>
    <row r="4731" spans="6:22" x14ac:dyDescent="0.25">
      <c r="F4731" s="31"/>
      <c r="G4731" s="31"/>
      <c r="H4731" s="31"/>
      <c r="I4731" s="31"/>
      <c r="J4731" s="31"/>
      <c r="K4731" s="31"/>
      <c r="L4731" s="31"/>
      <c r="M4731" s="31"/>
      <c r="N4731" s="31"/>
      <c r="O4731" s="31"/>
      <c r="P4731" s="31"/>
      <c r="Q4731" s="31"/>
      <c r="R4731" s="31"/>
      <c r="S4731" s="31"/>
      <c r="T4731" s="31"/>
      <c r="U4731" s="31"/>
      <c r="V4731" s="31"/>
    </row>
    <row r="4732" spans="6:22" x14ac:dyDescent="0.25">
      <c r="F4732" s="31"/>
      <c r="G4732" s="31"/>
      <c r="H4732" s="31"/>
      <c r="I4732" s="31"/>
      <c r="J4732" s="31"/>
      <c r="K4732" s="31"/>
      <c r="L4732" s="31"/>
      <c r="M4732" s="31"/>
      <c r="N4732" s="31"/>
      <c r="O4732" s="31"/>
      <c r="P4732" s="31"/>
      <c r="Q4732" s="31"/>
      <c r="R4732" s="31"/>
      <c r="S4732" s="31"/>
      <c r="T4732" s="31"/>
      <c r="U4732" s="31"/>
      <c r="V4732" s="31"/>
    </row>
    <row r="4733" spans="6:22" x14ac:dyDescent="0.25">
      <c r="F4733" s="31"/>
      <c r="G4733" s="31"/>
      <c r="H4733" s="31"/>
      <c r="I4733" s="31"/>
      <c r="J4733" s="31"/>
      <c r="K4733" s="31"/>
      <c r="L4733" s="31"/>
      <c r="M4733" s="31"/>
      <c r="N4733" s="31"/>
      <c r="O4733" s="31"/>
      <c r="P4733" s="31"/>
      <c r="Q4733" s="31"/>
      <c r="R4733" s="31"/>
      <c r="S4733" s="31"/>
      <c r="T4733" s="31"/>
      <c r="U4733" s="31"/>
      <c r="V4733" s="31"/>
    </row>
    <row r="4734" spans="6:22" x14ac:dyDescent="0.25">
      <c r="F4734" s="31"/>
      <c r="G4734" s="31"/>
      <c r="H4734" s="31"/>
      <c r="I4734" s="31"/>
      <c r="J4734" s="31"/>
      <c r="K4734" s="31"/>
      <c r="L4734" s="31"/>
      <c r="M4734" s="31"/>
      <c r="N4734" s="31"/>
      <c r="O4734" s="31"/>
      <c r="P4734" s="31"/>
      <c r="Q4734" s="31"/>
      <c r="R4734" s="31"/>
      <c r="S4734" s="31"/>
      <c r="T4734" s="31"/>
      <c r="U4734" s="31"/>
      <c r="V4734" s="31"/>
    </row>
    <row r="4735" spans="6:22" x14ac:dyDescent="0.25">
      <c r="F4735" s="31"/>
      <c r="G4735" s="31"/>
      <c r="H4735" s="31"/>
      <c r="I4735" s="31"/>
      <c r="J4735" s="31"/>
      <c r="K4735" s="31"/>
      <c r="L4735" s="31"/>
      <c r="M4735" s="31"/>
      <c r="N4735" s="31"/>
      <c r="O4735" s="31"/>
      <c r="P4735" s="31"/>
      <c r="Q4735" s="31"/>
      <c r="R4735" s="31"/>
      <c r="S4735" s="31"/>
      <c r="T4735" s="31"/>
      <c r="U4735" s="31"/>
      <c r="V4735" s="31"/>
    </row>
    <row r="4736" spans="6:22" x14ac:dyDescent="0.25">
      <c r="F4736" s="31"/>
      <c r="G4736" s="31"/>
      <c r="H4736" s="31"/>
      <c r="I4736" s="31"/>
      <c r="J4736" s="31"/>
      <c r="K4736" s="31"/>
      <c r="L4736" s="31"/>
      <c r="M4736" s="31"/>
      <c r="N4736" s="31"/>
      <c r="O4736" s="31"/>
      <c r="P4736" s="31"/>
      <c r="Q4736" s="31"/>
      <c r="R4736" s="31"/>
      <c r="S4736" s="31"/>
      <c r="T4736" s="31"/>
      <c r="U4736" s="31"/>
      <c r="V4736" s="31"/>
    </row>
    <row r="4737" spans="6:22" x14ac:dyDescent="0.25">
      <c r="F4737" s="31"/>
      <c r="G4737" s="31"/>
      <c r="H4737" s="31"/>
      <c r="I4737" s="31"/>
      <c r="J4737" s="31"/>
      <c r="K4737" s="31"/>
      <c r="L4737" s="31"/>
      <c r="M4737" s="31"/>
      <c r="N4737" s="31"/>
      <c r="O4737" s="31"/>
      <c r="P4737" s="31"/>
      <c r="Q4737" s="31"/>
      <c r="R4737" s="31"/>
      <c r="S4737" s="31"/>
      <c r="T4737" s="31"/>
      <c r="U4737" s="31"/>
      <c r="V4737" s="31"/>
    </row>
    <row r="4738" spans="6:22" x14ac:dyDescent="0.25">
      <c r="F4738" s="31"/>
      <c r="G4738" s="31"/>
      <c r="H4738" s="31"/>
      <c r="I4738" s="31"/>
      <c r="J4738" s="31"/>
      <c r="K4738" s="31"/>
      <c r="L4738" s="31"/>
      <c r="M4738" s="31"/>
      <c r="N4738" s="31"/>
      <c r="O4738" s="31"/>
      <c r="P4738" s="31"/>
      <c r="Q4738" s="31"/>
      <c r="R4738" s="31"/>
      <c r="S4738" s="31"/>
      <c r="T4738" s="31"/>
      <c r="U4738" s="31"/>
      <c r="V4738" s="31"/>
    </row>
    <row r="4739" spans="6:22" x14ac:dyDescent="0.25">
      <c r="F4739" s="31"/>
      <c r="G4739" s="31"/>
      <c r="H4739" s="31"/>
      <c r="I4739" s="31"/>
      <c r="J4739" s="31"/>
      <c r="K4739" s="31"/>
      <c r="L4739" s="31"/>
      <c r="M4739" s="31"/>
      <c r="N4739" s="31"/>
      <c r="O4739" s="31"/>
      <c r="P4739" s="31"/>
      <c r="Q4739" s="31"/>
      <c r="R4739" s="31"/>
      <c r="S4739" s="31"/>
      <c r="T4739" s="31"/>
      <c r="U4739" s="31"/>
      <c r="V4739" s="31"/>
    </row>
    <row r="4740" spans="6:22" x14ac:dyDescent="0.25">
      <c r="F4740" s="31"/>
      <c r="G4740" s="31"/>
      <c r="H4740" s="31"/>
      <c r="I4740" s="31"/>
      <c r="J4740" s="31"/>
      <c r="K4740" s="31"/>
      <c r="L4740" s="31"/>
      <c r="M4740" s="31"/>
      <c r="N4740" s="31"/>
      <c r="O4740" s="31"/>
      <c r="P4740" s="31"/>
      <c r="Q4740" s="31"/>
      <c r="R4740" s="31"/>
      <c r="S4740" s="31"/>
      <c r="T4740" s="31"/>
      <c r="U4740" s="31"/>
      <c r="V4740" s="31"/>
    </row>
    <row r="4741" spans="6:22" x14ac:dyDescent="0.25">
      <c r="F4741" s="31"/>
      <c r="G4741" s="31"/>
      <c r="H4741" s="31"/>
      <c r="I4741" s="31"/>
      <c r="J4741" s="31"/>
      <c r="K4741" s="31"/>
      <c r="L4741" s="31"/>
      <c r="M4741" s="31"/>
      <c r="N4741" s="31"/>
      <c r="O4741" s="31"/>
      <c r="P4741" s="31"/>
      <c r="Q4741" s="31"/>
      <c r="R4741" s="31"/>
      <c r="S4741" s="31"/>
      <c r="T4741" s="31"/>
      <c r="U4741" s="31"/>
      <c r="V4741" s="31"/>
    </row>
    <row r="4742" spans="6:22" x14ac:dyDescent="0.25">
      <c r="F4742" s="31"/>
      <c r="G4742" s="31"/>
      <c r="H4742" s="31"/>
      <c r="I4742" s="31"/>
      <c r="J4742" s="31"/>
      <c r="K4742" s="31"/>
      <c r="L4742" s="31"/>
      <c r="M4742" s="31"/>
      <c r="N4742" s="31"/>
      <c r="O4742" s="31"/>
      <c r="P4742" s="31"/>
      <c r="Q4742" s="31"/>
      <c r="R4742" s="31"/>
      <c r="S4742" s="31"/>
      <c r="T4742" s="31"/>
      <c r="U4742" s="31"/>
      <c r="V4742" s="31"/>
    </row>
    <row r="4743" spans="6:22" x14ac:dyDescent="0.25">
      <c r="F4743" s="31"/>
      <c r="G4743" s="31"/>
      <c r="H4743" s="31"/>
      <c r="I4743" s="31"/>
      <c r="J4743" s="31"/>
      <c r="K4743" s="31"/>
      <c r="L4743" s="31"/>
      <c r="M4743" s="31"/>
      <c r="N4743" s="31"/>
      <c r="O4743" s="31"/>
      <c r="P4743" s="31"/>
      <c r="Q4743" s="31"/>
      <c r="R4743" s="31"/>
      <c r="S4743" s="31"/>
      <c r="T4743" s="31"/>
      <c r="U4743" s="31"/>
      <c r="V4743" s="31"/>
    </row>
    <row r="4744" spans="6:22" x14ac:dyDescent="0.25">
      <c r="F4744" s="31"/>
      <c r="G4744" s="31"/>
      <c r="H4744" s="31"/>
      <c r="I4744" s="31"/>
      <c r="J4744" s="31"/>
      <c r="K4744" s="31"/>
      <c r="L4744" s="31"/>
      <c r="M4744" s="31"/>
      <c r="N4744" s="31"/>
      <c r="O4744" s="31"/>
      <c r="P4744" s="31"/>
      <c r="Q4744" s="31"/>
      <c r="R4744" s="31"/>
      <c r="S4744" s="31"/>
      <c r="T4744" s="31"/>
      <c r="U4744" s="31"/>
      <c r="V4744" s="31"/>
    </row>
    <row r="4745" spans="6:22" x14ac:dyDescent="0.25">
      <c r="F4745" s="31"/>
      <c r="G4745" s="31"/>
      <c r="H4745" s="31"/>
      <c r="I4745" s="31"/>
      <c r="J4745" s="31"/>
      <c r="K4745" s="31"/>
      <c r="L4745" s="31"/>
      <c r="M4745" s="31"/>
      <c r="N4745" s="31"/>
      <c r="O4745" s="31"/>
      <c r="P4745" s="31"/>
      <c r="Q4745" s="31"/>
      <c r="R4745" s="31"/>
      <c r="S4745" s="31"/>
      <c r="T4745" s="31"/>
      <c r="U4745" s="31"/>
      <c r="V4745" s="31"/>
    </row>
    <row r="4746" spans="6:22" x14ac:dyDescent="0.25">
      <c r="F4746" s="31"/>
      <c r="G4746" s="31"/>
      <c r="H4746" s="31"/>
      <c r="I4746" s="31"/>
      <c r="J4746" s="31"/>
      <c r="K4746" s="31"/>
      <c r="L4746" s="31"/>
      <c r="M4746" s="31"/>
      <c r="N4746" s="31"/>
      <c r="O4746" s="31"/>
      <c r="P4746" s="31"/>
      <c r="Q4746" s="31"/>
      <c r="R4746" s="31"/>
      <c r="S4746" s="31"/>
      <c r="T4746" s="31"/>
      <c r="U4746" s="31"/>
      <c r="V4746" s="31"/>
    </row>
    <row r="4747" spans="6:22" x14ac:dyDescent="0.25">
      <c r="F4747" s="31"/>
      <c r="G4747" s="31"/>
      <c r="H4747" s="31"/>
      <c r="I4747" s="31"/>
      <c r="J4747" s="31"/>
      <c r="K4747" s="31"/>
      <c r="L4747" s="31"/>
      <c r="M4747" s="31"/>
      <c r="N4747" s="31"/>
      <c r="O4747" s="31"/>
      <c r="P4747" s="31"/>
      <c r="Q4747" s="31"/>
      <c r="R4747" s="31"/>
      <c r="S4747" s="31"/>
      <c r="T4747" s="31"/>
      <c r="U4747" s="31"/>
      <c r="V4747" s="31"/>
    </row>
    <row r="4748" spans="6:22" x14ac:dyDescent="0.25">
      <c r="F4748" s="31"/>
      <c r="G4748" s="31"/>
      <c r="H4748" s="31"/>
      <c r="I4748" s="31"/>
      <c r="J4748" s="31"/>
      <c r="K4748" s="31"/>
      <c r="L4748" s="31"/>
      <c r="M4748" s="31"/>
      <c r="N4748" s="31"/>
      <c r="O4748" s="31"/>
      <c r="P4748" s="31"/>
      <c r="Q4748" s="31"/>
      <c r="R4748" s="31"/>
      <c r="S4748" s="31"/>
      <c r="T4748" s="31"/>
      <c r="U4748" s="31"/>
      <c r="V4748" s="31"/>
    </row>
    <row r="4749" spans="6:22" x14ac:dyDescent="0.25">
      <c r="F4749" s="31"/>
      <c r="G4749" s="31"/>
      <c r="H4749" s="31"/>
      <c r="I4749" s="31"/>
      <c r="J4749" s="31"/>
      <c r="K4749" s="31"/>
      <c r="L4749" s="31"/>
      <c r="M4749" s="31"/>
      <c r="N4749" s="31"/>
      <c r="O4749" s="31"/>
      <c r="P4749" s="31"/>
      <c r="Q4749" s="31"/>
      <c r="R4749" s="31"/>
      <c r="S4749" s="31"/>
      <c r="T4749" s="31"/>
      <c r="U4749" s="31"/>
      <c r="V4749" s="31"/>
    </row>
    <row r="4750" spans="6:22" x14ac:dyDescent="0.25">
      <c r="F4750" s="31"/>
      <c r="G4750" s="31"/>
      <c r="H4750" s="31"/>
      <c r="I4750" s="31"/>
      <c r="J4750" s="31"/>
      <c r="K4750" s="31"/>
      <c r="L4750" s="31"/>
      <c r="M4750" s="31"/>
      <c r="N4750" s="31"/>
      <c r="O4750" s="31"/>
      <c r="P4750" s="31"/>
      <c r="Q4750" s="31"/>
      <c r="R4750" s="31"/>
      <c r="S4750" s="31"/>
      <c r="T4750" s="31"/>
      <c r="U4750" s="31"/>
      <c r="V4750" s="31"/>
    </row>
    <row r="4751" spans="6:22" x14ac:dyDescent="0.25">
      <c r="F4751" s="31"/>
      <c r="G4751" s="31"/>
      <c r="H4751" s="31"/>
      <c r="I4751" s="31"/>
      <c r="J4751" s="31"/>
      <c r="K4751" s="31"/>
      <c r="L4751" s="31"/>
      <c r="M4751" s="31"/>
      <c r="N4751" s="31"/>
      <c r="O4751" s="31"/>
      <c r="P4751" s="31"/>
      <c r="Q4751" s="31"/>
      <c r="R4751" s="31"/>
      <c r="S4751" s="31"/>
      <c r="T4751" s="31"/>
      <c r="U4751" s="31"/>
      <c r="V4751" s="31"/>
    </row>
    <row r="4752" spans="6:22" x14ac:dyDescent="0.25">
      <c r="F4752" s="31"/>
      <c r="G4752" s="31"/>
      <c r="H4752" s="31"/>
      <c r="I4752" s="31"/>
      <c r="J4752" s="31"/>
      <c r="K4752" s="31"/>
      <c r="L4752" s="31"/>
      <c r="M4752" s="31"/>
      <c r="N4752" s="31"/>
      <c r="O4752" s="31"/>
      <c r="P4752" s="31"/>
      <c r="Q4752" s="31"/>
      <c r="R4752" s="31"/>
      <c r="S4752" s="31"/>
      <c r="T4752" s="31"/>
      <c r="U4752" s="31"/>
      <c r="V4752" s="31"/>
    </row>
    <row r="4753" spans="6:22" x14ac:dyDescent="0.25">
      <c r="F4753" s="31"/>
      <c r="G4753" s="31"/>
      <c r="H4753" s="31"/>
      <c r="I4753" s="31"/>
      <c r="J4753" s="31"/>
      <c r="K4753" s="31"/>
      <c r="L4753" s="31"/>
      <c r="M4753" s="31"/>
      <c r="N4753" s="31"/>
      <c r="O4753" s="31"/>
      <c r="P4753" s="31"/>
      <c r="Q4753" s="31"/>
      <c r="R4753" s="31"/>
      <c r="S4753" s="31"/>
      <c r="T4753" s="31"/>
      <c r="U4753" s="31"/>
      <c r="V4753" s="31"/>
    </row>
    <row r="4754" spans="6:22" x14ac:dyDescent="0.25">
      <c r="F4754" s="31"/>
      <c r="G4754" s="31"/>
      <c r="H4754" s="31"/>
      <c r="I4754" s="31"/>
      <c r="J4754" s="31"/>
      <c r="K4754" s="31"/>
      <c r="L4754" s="31"/>
      <c r="M4754" s="31"/>
      <c r="N4754" s="31"/>
      <c r="O4754" s="31"/>
      <c r="P4754" s="31"/>
      <c r="Q4754" s="31"/>
      <c r="R4754" s="31"/>
      <c r="S4754" s="31"/>
      <c r="T4754" s="31"/>
      <c r="U4754" s="31"/>
      <c r="V4754" s="31"/>
    </row>
    <row r="4755" spans="6:22" x14ac:dyDescent="0.25">
      <c r="F4755" s="31"/>
      <c r="G4755" s="31"/>
      <c r="H4755" s="31"/>
      <c r="I4755" s="31"/>
      <c r="J4755" s="31"/>
      <c r="K4755" s="31"/>
      <c r="L4755" s="31"/>
      <c r="M4755" s="31"/>
      <c r="N4755" s="31"/>
      <c r="O4755" s="31"/>
      <c r="P4755" s="31"/>
      <c r="Q4755" s="31"/>
      <c r="R4755" s="31"/>
      <c r="S4755" s="31"/>
      <c r="T4755" s="31"/>
      <c r="U4755" s="31"/>
      <c r="V4755" s="31"/>
    </row>
    <row r="4756" spans="6:22" x14ac:dyDescent="0.25">
      <c r="F4756" s="31"/>
      <c r="G4756" s="31"/>
      <c r="H4756" s="31"/>
      <c r="I4756" s="31"/>
      <c r="J4756" s="31"/>
      <c r="K4756" s="31"/>
      <c r="L4756" s="31"/>
      <c r="M4756" s="31"/>
      <c r="N4756" s="31"/>
      <c r="O4756" s="31"/>
      <c r="P4756" s="31"/>
      <c r="Q4756" s="31"/>
      <c r="R4756" s="31"/>
      <c r="S4756" s="31"/>
      <c r="T4756" s="31"/>
      <c r="U4756" s="31"/>
      <c r="V4756" s="31"/>
    </row>
    <row r="4757" spans="6:22" x14ac:dyDescent="0.25">
      <c r="F4757" s="31"/>
      <c r="G4757" s="31"/>
      <c r="H4757" s="31"/>
      <c r="I4757" s="31"/>
      <c r="J4757" s="31"/>
      <c r="K4757" s="31"/>
      <c r="L4757" s="31"/>
      <c r="M4757" s="31"/>
      <c r="N4757" s="31"/>
      <c r="O4757" s="31"/>
      <c r="P4757" s="31"/>
      <c r="Q4757" s="31"/>
      <c r="R4757" s="31"/>
      <c r="S4757" s="31"/>
      <c r="T4757" s="31"/>
      <c r="U4757" s="31"/>
      <c r="V4757" s="31"/>
    </row>
    <row r="4758" spans="6:22" x14ac:dyDescent="0.25">
      <c r="F4758" s="31"/>
      <c r="G4758" s="31"/>
      <c r="H4758" s="31"/>
      <c r="I4758" s="31"/>
      <c r="J4758" s="31"/>
      <c r="K4758" s="31"/>
      <c r="L4758" s="31"/>
      <c r="M4758" s="31"/>
      <c r="N4758" s="31"/>
      <c r="O4758" s="31"/>
      <c r="P4758" s="31"/>
      <c r="Q4758" s="31"/>
      <c r="R4758" s="31"/>
      <c r="S4758" s="31"/>
      <c r="T4758" s="31"/>
      <c r="U4758" s="31"/>
      <c r="V4758" s="31"/>
    </row>
    <row r="4759" spans="6:22" x14ac:dyDescent="0.25">
      <c r="F4759" s="31"/>
      <c r="G4759" s="31"/>
      <c r="H4759" s="31"/>
      <c r="I4759" s="31"/>
      <c r="J4759" s="31"/>
      <c r="K4759" s="31"/>
      <c r="L4759" s="31"/>
      <c r="M4759" s="31"/>
      <c r="N4759" s="31"/>
      <c r="O4759" s="31"/>
      <c r="P4759" s="31"/>
      <c r="Q4759" s="31"/>
      <c r="R4759" s="31"/>
      <c r="S4759" s="31"/>
      <c r="T4759" s="31"/>
      <c r="U4759" s="31"/>
      <c r="V4759" s="31"/>
    </row>
    <row r="4760" spans="6:22" x14ac:dyDescent="0.25">
      <c r="F4760" s="31"/>
      <c r="G4760" s="31"/>
      <c r="H4760" s="31"/>
      <c r="I4760" s="31"/>
      <c r="J4760" s="31"/>
      <c r="K4760" s="31"/>
      <c r="L4760" s="31"/>
      <c r="M4760" s="31"/>
      <c r="N4760" s="31"/>
      <c r="O4760" s="31"/>
      <c r="P4760" s="31"/>
      <c r="Q4760" s="31"/>
      <c r="R4760" s="31"/>
      <c r="S4760" s="31"/>
      <c r="T4760" s="31"/>
      <c r="U4760" s="31"/>
      <c r="V4760" s="31"/>
    </row>
    <row r="4761" spans="6:22" x14ac:dyDescent="0.25">
      <c r="F4761" s="31"/>
      <c r="G4761" s="31"/>
      <c r="H4761" s="31"/>
      <c r="I4761" s="31"/>
      <c r="J4761" s="31"/>
      <c r="K4761" s="31"/>
      <c r="L4761" s="31"/>
      <c r="M4761" s="31"/>
      <c r="N4761" s="31"/>
      <c r="O4761" s="31"/>
      <c r="P4761" s="31"/>
      <c r="Q4761" s="31"/>
      <c r="R4761" s="31"/>
      <c r="S4761" s="31"/>
      <c r="T4761" s="31"/>
      <c r="U4761" s="31"/>
      <c r="V4761" s="31"/>
    </row>
    <row r="4762" spans="6:22" x14ac:dyDescent="0.25">
      <c r="F4762" s="31"/>
      <c r="G4762" s="31"/>
      <c r="H4762" s="31"/>
      <c r="I4762" s="31"/>
      <c r="J4762" s="31"/>
      <c r="K4762" s="31"/>
      <c r="L4762" s="31"/>
      <c r="M4762" s="31"/>
      <c r="N4762" s="31"/>
      <c r="O4762" s="31"/>
      <c r="P4762" s="31"/>
      <c r="Q4762" s="31"/>
      <c r="R4762" s="31"/>
      <c r="S4762" s="31"/>
      <c r="T4762" s="31"/>
      <c r="U4762" s="31"/>
      <c r="V4762" s="31"/>
    </row>
    <row r="4763" spans="6:22" x14ac:dyDescent="0.25">
      <c r="F4763" s="31"/>
      <c r="G4763" s="31"/>
      <c r="H4763" s="31"/>
      <c r="I4763" s="31"/>
      <c r="J4763" s="31"/>
      <c r="K4763" s="31"/>
      <c r="L4763" s="31"/>
      <c r="M4763" s="31"/>
      <c r="N4763" s="31"/>
      <c r="O4763" s="31"/>
      <c r="P4763" s="31"/>
      <c r="Q4763" s="31"/>
      <c r="R4763" s="31"/>
      <c r="S4763" s="31"/>
      <c r="T4763" s="31"/>
      <c r="U4763" s="31"/>
      <c r="V4763" s="31"/>
    </row>
    <row r="4764" spans="6:22" x14ac:dyDescent="0.25">
      <c r="F4764" s="31"/>
      <c r="G4764" s="31"/>
      <c r="H4764" s="31"/>
      <c r="I4764" s="31"/>
      <c r="J4764" s="31"/>
      <c r="K4764" s="31"/>
      <c r="L4764" s="31"/>
      <c r="M4764" s="31"/>
      <c r="N4764" s="31"/>
      <c r="O4764" s="31"/>
      <c r="P4764" s="31"/>
      <c r="Q4764" s="31"/>
      <c r="R4764" s="31"/>
      <c r="S4764" s="31"/>
      <c r="T4764" s="31"/>
      <c r="U4764" s="31"/>
      <c r="V4764" s="31"/>
    </row>
    <row r="4765" spans="6:22" x14ac:dyDescent="0.25">
      <c r="F4765" s="31"/>
      <c r="G4765" s="31"/>
      <c r="H4765" s="31"/>
      <c r="I4765" s="31"/>
      <c r="J4765" s="31"/>
      <c r="K4765" s="31"/>
      <c r="L4765" s="31"/>
      <c r="M4765" s="31"/>
      <c r="N4765" s="31"/>
      <c r="O4765" s="31"/>
      <c r="P4765" s="31"/>
      <c r="Q4765" s="31"/>
      <c r="R4765" s="31"/>
      <c r="S4765" s="31"/>
      <c r="T4765" s="31"/>
      <c r="U4765" s="31"/>
      <c r="V4765" s="31"/>
    </row>
    <row r="4766" spans="6:22" x14ac:dyDescent="0.25">
      <c r="F4766" s="31"/>
      <c r="G4766" s="31"/>
      <c r="H4766" s="31"/>
      <c r="I4766" s="31"/>
      <c r="J4766" s="31"/>
      <c r="K4766" s="31"/>
      <c r="L4766" s="31"/>
      <c r="M4766" s="31"/>
      <c r="N4766" s="31"/>
      <c r="O4766" s="31"/>
      <c r="P4766" s="31"/>
      <c r="Q4766" s="31"/>
      <c r="R4766" s="31"/>
      <c r="S4766" s="31"/>
      <c r="T4766" s="31"/>
      <c r="U4766" s="31"/>
      <c r="V4766" s="31"/>
    </row>
    <row r="4767" spans="6:22" x14ac:dyDescent="0.25">
      <c r="F4767" s="31"/>
      <c r="G4767" s="31"/>
      <c r="H4767" s="31"/>
      <c r="I4767" s="31"/>
      <c r="J4767" s="31"/>
      <c r="K4767" s="31"/>
      <c r="L4767" s="31"/>
      <c r="M4767" s="31"/>
      <c r="N4767" s="31"/>
      <c r="O4767" s="31"/>
      <c r="P4767" s="31"/>
      <c r="Q4767" s="31"/>
      <c r="R4767" s="31"/>
      <c r="S4767" s="31"/>
      <c r="T4767" s="31"/>
      <c r="U4767" s="31"/>
      <c r="V4767" s="31"/>
    </row>
    <row r="4768" spans="6:22" x14ac:dyDescent="0.25">
      <c r="F4768" s="31"/>
      <c r="G4768" s="31"/>
      <c r="H4768" s="31"/>
      <c r="I4768" s="31"/>
      <c r="J4768" s="31"/>
      <c r="K4768" s="31"/>
      <c r="L4768" s="31"/>
      <c r="M4768" s="31"/>
      <c r="N4768" s="31"/>
      <c r="O4768" s="31"/>
      <c r="P4768" s="31"/>
      <c r="Q4768" s="31"/>
      <c r="R4768" s="31"/>
      <c r="S4768" s="31"/>
      <c r="T4768" s="31"/>
      <c r="U4768" s="31"/>
      <c r="V4768" s="31"/>
    </row>
    <row r="4769" spans="6:22" x14ac:dyDescent="0.25">
      <c r="F4769" s="31"/>
      <c r="G4769" s="31"/>
      <c r="H4769" s="31"/>
      <c r="I4769" s="31"/>
      <c r="J4769" s="31"/>
      <c r="K4769" s="31"/>
      <c r="L4769" s="31"/>
      <c r="M4769" s="31"/>
      <c r="N4769" s="31"/>
      <c r="O4769" s="31"/>
      <c r="P4769" s="31"/>
      <c r="Q4769" s="31"/>
      <c r="R4769" s="31"/>
      <c r="S4769" s="31"/>
      <c r="T4769" s="31"/>
      <c r="U4769" s="31"/>
      <c r="V4769" s="31"/>
    </row>
    <row r="4770" spans="6:22" x14ac:dyDescent="0.25">
      <c r="F4770" s="31"/>
      <c r="G4770" s="31"/>
      <c r="H4770" s="31"/>
      <c r="I4770" s="31"/>
      <c r="J4770" s="31"/>
      <c r="K4770" s="31"/>
      <c r="L4770" s="31"/>
      <c r="M4770" s="31"/>
      <c r="N4770" s="31"/>
      <c r="O4770" s="31"/>
      <c r="P4770" s="31"/>
      <c r="Q4770" s="31"/>
      <c r="R4770" s="31"/>
      <c r="S4770" s="31"/>
      <c r="T4770" s="31"/>
      <c r="U4770" s="31"/>
      <c r="V4770" s="31"/>
    </row>
    <row r="4771" spans="6:22" x14ac:dyDescent="0.25">
      <c r="F4771" s="31"/>
      <c r="G4771" s="31"/>
      <c r="H4771" s="31"/>
      <c r="I4771" s="31"/>
      <c r="J4771" s="31"/>
      <c r="K4771" s="31"/>
      <c r="L4771" s="31"/>
      <c r="M4771" s="31"/>
      <c r="N4771" s="31"/>
      <c r="O4771" s="31"/>
      <c r="P4771" s="31"/>
      <c r="Q4771" s="31"/>
      <c r="R4771" s="31"/>
      <c r="S4771" s="31"/>
      <c r="T4771" s="31"/>
      <c r="U4771" s="31"/>
      <c r="V4771" s="31"/>
    </row>
    <row r="4772" spans="6:22" x14ac:dyDescent="0.25">
      <c r="F4772" s="31"/>
      <c r="G4772" s="31"/>
      <c r="H4772" s="31"/>
      <c r="I4772" s="31"/>
      <c r="J4772" s="31"/>
      <c r="K4772" s="31"/>
      <c r="L4772" s="31"/>
      <c r="M4772" s="31"/>
      <c r="N4772" s="31"/>
      <c r="O4772" s="31"/>
      <c r="P4772" s="31"/>
      <c r="Q4772" s="31"/>
      <c r="R4772" s="31"/>
      <c r="S4772" s="31"/>
      <c r="T4772" s="31"/>
      <c r="U4772" s="31"/>
      <c r="V4772" s="31"/>
    </row>
    <row r="4773" spans="6:22" x14ac:dyDescent="0.25">
      <c r="F4773" s="31"/>
      <c r="G4773" s="31"/>
      <c r="H4773" s="31"/>
      <c r="I4773" s="31"/>
      <c r="J4773" s="31"/>
      <c r="K4773" s="31"/>
      <c r="L4773" s="31"/>
      <c r="M4773" s="31"/>
      <c r="N4773" s="31"/>
      <c r="O4773" s="31"/>
      <c r="P4773" s="31"/>
      <c r="Q4773" s="31"/>
      <c r="R4773" s="31"/>
      <c r="S4773" s="31"/>
      <c r="T4773" s="31"/>
      <c r="U4773" s="31"/>
      <c r="V4773" s="31"/>
    </row>
    <row r="4774" spans="6:22" x14ac:dyDescent="0.25">
      <c r="F4774" s="31"/>
      <c r="G4774" s="31"/>
      <c r="H4774" s="31"/>
      <c r="I4774" s="31"/>
      <c r="J4774" s="31"/>
      <c r="K4774" s="31"/>
      <c r="L4774" s="31"/>
      <c r="M4774" s="31"/>
      <c r="N4774" s="31"/>
      <c r="O4774" s="31"/>
      <c r="P4774" s="31"/>
      <c r="Q4774" s="31"/>
      <c r="R4774" s="31"/>
      <c r="S4774" s="31"/>
      <c r="T4774" s="31"/>
      <c r="U4774" s="31"/>
      <c r="V4774" s="31"/>
    </row>
    <row r="4775" spans="6:22" x14ac:dyDescent="0.25">
      <c r="F4775" s="31"/>
      <c r="G4775" s="31"/>
      <c r="H4775" s="31"/>
      <c r="I4775" s="31"/>
      <c r="J4775" s="31"/>
      <c r="K4775" s="31"/>
      <c r="L4775" s="31"/>
      <c r="M4775" s="31"/>
      <c r="N4775" s="31"/>
      <c r="O4775" s="31"/>
      <c r="P4775" s="31"/>
      <c r="Q4775" s="31"/>
      <c r="R4775" s="31"/>
      <c r="S4775" s="31"/>
      <c r="T4775" s="31"/>
      <c r="U4775" s="31"/>
      <c r="V4775" s="31"/>
    </row>
    <row r="4776" spans="6:22" x14ac:dyDescent="0.25">
      <c r="F4776" s="31"/>
      <c r="G4776" s="31"/>
      <c r="H4776" s="31"/>
      <c r="I4776" s="31"/>
      <c r="J4776" s="31"/>
      <c r="K4776" s="31"/>
      <c r="L4776" s="31"/>
      <c r="M4776" s="31"/>
      <c r="N4776" s="31"/>
      <c r="O4776" s="31"/>
      <c r="P4776" s="31"/>
      <c r="Q4776" s="31"/>
      <c r="R4776" s="31"/>
      <c r="S4776" s="31"/>
      <c r="T4776" s="31"/>
      <c r="U4776" s="31"/>
      <c r="V4776" s="31"/>
    </row>
    <row r="4777" spans="6:22" x14ac:dyDescent="0.25">
      <c r="F4777" s="31"/>
      <c r="G4777" s="31"/>
      <c r="H4777" s="31"/>
      <c r="I4777" s="31"/>
      <c r="J4777" s="31"/>
      <c r="K4777" s="31"/>
      <c r="L4777" s="31"/>
      <c r="M4777" s="31"/>
      <c r="N4777" s="31"/>
      <c r="O4777" s="31"/>
      <c r="P4777" s="31"/>
      <c r="Q4777" s="31"/>
      <c r="R4777" s="31"/>
      <c r="S4777" s="31"/>
      <c r="T4777" s="31"/>
      <c r="U4777" s="31"/>
      <c r="V4777" s="31"/>
    </row>
    <row r="4778" spans="6:22" x14ac:dyDescent="0.25">
      <c r="F4778" s="31"/>
      <c r="G4778" s="31"/>
      <c r="H4778" s="31"/>
      <c r="I4778" s="31"/>
      <c r="J4778" s="31"/>
      <c r="K4778" s="31"/>
      <c r="L4778" s="31"/>
      <c r="M4778" s="31"/>
      <c r="N4778" s="31"/>
      <c r="O4778" s="31"/>
      <c r="P4778" s="31"/>
      <c r="Q4778" s="31"/>
      <c r="R4778" s="31"/>
      <c r="S4778" s="31"/>
      <c r="T4778" s="31"/>
      <c r="U4778" s="31"/>
      <c r="V4778" s="31"/>
    </row>
    <row r="4779" spans="6:22" x14ac:dyDescent="0.25">
      <c r="F4779" s="31"/>
      <c r="G4779" s="31"/>
      <c r="H4779" s="31"/>
      <c r="I4779" s="31"/>
      <c r="J4779" s="31"/>
      <c r="K4779" s="31"/>
      <c r="L4779" s="31"/>
      <c r="M4779" s="31"/>
      <c r="N4779" s="31"/>
      <c r="O4779" s="31"/>
      <c r="P4779" s="31"/>
      <c r="Q4779" s="31"/>
      <c r="R4779" s="31"/>
      <c r="S4779" s="31"/>
      <c r="T4779" s="31"/>
      <c r="U4779" s="31"/>
      <c r="V4779" s="31"/>
    </row>
    <row r="4780" spans="6:22" x14ac:dyDescent="0.25">
      <c r="F4780" s="31"/>
      <c r="G4780" s="31"/>
      <c r="H4780" s="31"/>
      <c r="I4780" s="31"/>
      <c r="J4780" s="31"/>
      <c r="K4780" s="31"/>
      <c r="L4780" s="31"/>
      <c r="M4780" s="31"/>
      <c r="N4780" s="31"/>
      <c r="O4780" s="31"/>
      <c r="P4780" s="31"/>
      <c r="Q4780" s="31"/>
      <c r="R4780" s="31"/>
      <c r="S4780" s="31"/>
      <c r="T4780" s="31"/>
      <c r="U4780" s="31"/>
      <c r="V4780" s="31"/>
    </row>
    <row r="4781" spans="6:22" x14ac:dyDescent="0.25">
      <c r="F4781" s="31"/>
      <c r="G4781" s="31"/>
      <c r="H4781" s="31"/>
      <c r="I4781" s="31"/>
      <c r="J4781" s="31"/>
      <c r="K4781" s="31"/>
      <c r="L4781" s="31"/>
      <c r="M4781" s="31"/>
      <c r="N4781" s="31"/>
      <c r="O4781" s="31"/>
      <c r="P4781" s="31"/>
      <c r="Q4781" s="31"/>
      <c r="R4781" s="31"/>
      <c r="S4781" s="31"/>
      <c r="T4781" s="31"/>
      <c r="U4781" s="31"/>
      <c r="V4781" s="31"/>
    </row>
    <row r="4782" spans="6:22" x14ac:dyDescent="0.25">
      <c r="F4782" s="31"/>
      <c r="G4782" s="31"/>
      <c r="H4782" s="31"/>
      <c r="I4782" s="31"/>
      <c r="J4782" s="31"/>
      <c r="K4782" s="31"/>
      <c r="L4782" s="31"/>
      <c r="M4782" s="31"/>
      <c r="N4782" s="31"/>
      <c r="O4782" s="31"/>
      <c r="P4782" s="31"/>
      <c r="Q4782" s="31"/>
      <c r="R4782" s="31"/>
      <c r="S4782" s="31"/>
      <c r="T4782" s="31"/>
      <c r="U4782" s="31"/>
      <c r="V4782" s="31"/>
    </row>
    <row r="4783" spans="6:22" x14ac:dyDescent="0.25">
      <c r="F4783" s="31"/>
      <c r="G4783" s="31"/>
      <c r="H4783" s="31"/>
      <c r="I4783" s="31"/>
      <c r="J4783" s="31"/>
      <c r="K4783" s="31"/>
      <c r="L4783" s="31"/>
      <c r="M4783" s="31"/>
      <c r="N4783" s="31"/>
      <c r="O4783" s="31"/>
      <c r="P4783" s="31"/>
      <c r="Q4783" s="31"/>
      <c r="R4783" s="31"/>
      <c r="S4783" s="31"/>
      <c r="T4783" s="31"/>
      <c r="U4783" s="31"/>
      <c r="V4783" s="31"/>
    </row>
    <row r="4784" spans="6:22" x14ac:dyDescent="0.25">
      <c r="F4784" s="31"/>
      <c r="G4784" s="31"/>
      <c r="H4784" s="31"/>
      <c r="I4784" s="31"/>
      <c r="J4784" s="31"/>
      <c r="K4784" s="31"/>
      <c r="L4784" s="31"/>
      <c r="M4784" s="31"/>
      <c r="N4784" s="31"/>
      <c r="O4784" s="31"/>
      <c r="P4784" s="31"/>
      <c r="Q4784" s="31"/>
      <c r="R4784" s="31"/>
      <c r="S4784" s="31"/>
      <c r="T4784" s="31"/>
      <c r="U4784" s="31"/>
      <c r="V4784" s="31"/>
    </row>
    <row r="4785" spans="6:22" x14ac:dyDescent="0.25">
      <c r="F4785" s="31"/>
      <c r="G4785" s="31"/>
      <c r="H4785" s="31"/>
      <c r="I4785" s="31"/>
      <c r="J4785" s="31"/>
      <c r="K4785" s="31"/>
      <c r="L4785" s="31"/>
      <c r="M4785" s="31"/>
      <c r="N4785" s="31"/>
      <c r="O4785" s="31"/>
      <c r="P4785" s="31"/>
      <c r="Q4785" s="31"/>
      <c r="R4785" s="31"/>
      <c r="S4785" s="31"/>
      <c r="T4785" s="31"/>
      <c r="U4785" s="31"/>
      <c r="V4785" s="31"/>
    </row>
    <row r="4786" spans="6:22" x14ac:dyDescent="0.25">
      <c r="F4786" s="31"/>
      <c r="G4786" s="31"/>
      <c r="H4786" s="31"/>
      <c r="I4786" s="31"/>
      <c r="J4786" s="31"/>
      <c r="K4786" s="31"/>
      <c r="L4786" s="31"/>
      <c r="M4786" s="31"/>
      <c r="N4786" s="31"/>
      <c r="O4786" s="31"/>
      <c r="P4786" s="31"/>
      <c r="Q4786" s="31"/>
      <c r="R4786" s="31"/>
      <c r="S4786" s="31"/>
      <c r="T4786" s="31"/>
      <c r="U4786" s="31"/>
      <c r="V4786" s="31"/>
    </row>
    <row r="4787" spans="6:22" x14ac:dyDescent="0.25">
      <c r="F4787" s="31"/>
      <c r="G4787" s="31"/>
      <c r="H4787" s="31"/>
      <c r="I4787" s="31"/>
      <c r="J4787" s="31"/>
      <c r="K4787" s="31"/>
      <c r="L4787" s="31"/>
      <c r="M4787" s="31"/>
      <c r="N4787" s="31"/>
      <c r="O4787" s="31"/>
      <c r="P4787" s="31"/>
      <c r="Q4787" s="31"/>
      <c r="R4787" s="31"/>
      <c r="S4787" s="31"/>
      <c r="T4787" s="31"/>
      <c r="U4787" s="31"/>
      <c r="V4787" s="31"/>
    </row>
    <row r="4788" spans="6:22" x14ac:dyDescent="0.25">
      <c r="F4788" s="31"/>
      <c r="G4788" s="31"/>
      <c r="H4788" s="31"/>
      <c r="I4788" s="31"/>
      <c r="J4788" s="31"/>
      <c r="K4788" s="31"/>
      <c r="L4788" s="31"/>
      <c r="M4788" s="31"/>
      <c r="N4788" s="31"/>
      <c r="O4788" s="31"/>
      <c r="P4788" s="31"/>
      <c r="Q4788" s="31"/>
      <c r="R4788" s="31"/>
      <c r="S4788" s="31"/>
      <c r="T4788" s="31"/>
      <c r="U4788" s="31"/>
      <c r="V4788" s="31"/>
    </row>
    <row r="4789" spans="6:22" x14ac:dyDescent="0.25">
      <c r="F4789" s="31"/>
      <c r="G4789" s="31"/>
      <c r="H4789" s="31"/>
      <c r="I4789" s="31"/>
      <c r="J4789" s="31"/>
      <c r="K4789" s="31"/>
      <c r="L4789" s="31"/>
      <c r="M4789" s="31"/>
      <c r="N4789" s="31"/>
      <c r="O4789" s="31"/>
      <c r="P4789" s="31"/>
      <c r="Q4789" s="31"/>
      <c r="R4789" s="31"/>
      <c r="S4789" s="31"/>
      <c r="T4789" s="31"/>
      <c r="U4789" s="31"/>
      <c r="V4789" s="31"/>
    </row>
    <row r="4790" spans="6:22" x14ac:dyDescent="0.25">
      <c r="F4790" s="31"/>
      <c r="G4790" s="31"/>
      <c r="H4790" s="31"/>
      <c r="I4790" s="31"/>
      <c r="J4790" s="31"/>
      <c r="K4790" s="31"/>
      <c r="L4790" s="31"/>
      <c r="M4790" s="31"/>
      <c r="N4790" s="31"/>
      <c r="O4790" s="31"/>
      <c r="P4790" s="31"/>
      <c r="Q4790" s="31"/>
      <c r="R4790" s="31"/>
      <c r="S4790" s="31"/>
      <c r="T4790" s="31"/>
      <c r="U4790" s="31"/>
      <c r="V4790" s="31"/>
    </row>
    <row r="4791" spans="6:22" x14ac:dyDescent="0.25">
      <c r="F4791" s="31"/>
      <c r="G4791" s="31"/>
      <c r="H4791" s="31"/>
      <c r="I4791" s="31"/>
      <c r="J4791" s="31"/>
      <c r="K4791" s="31"/>
      <c r="L4791" s="31"/>
      <c r="M4791" s="31"/>
      <c r="N4791" s="31"/>
      <c r="O4791" s="31"/>
      <c r="P4791" s="31"/>
      <c r="Q4791" s="31"/>
      <c r="R4791" s="31"/>
      <c r="S4791" s="31"/>
      <c r="T4791" s="31"/>
      <c r="U4791" s="31"/>
      <c r="V4791" s="31"/>
    </row>
    <row r="4792" spans="6:22" x14ac:dyDescent="0.25">
      <c r="F4792" s="31"/>
      <c r="G4792" s="31"/>
      <c r="H4792" s="31"/>
      <c r="I4792" s="31"/>
      <c r="J4792" s="31"/>
      <c r="K4792" s="31"/>
      <c r="L4792" s="31"/>
      <c r="M4792" s="31"/>
      <c r="N4792" s="31"/>
      <c r="O4792" s="31"/>
      <c r="P4792" s="31"/>
      <c r="Q4792" s="31"/>
      <c r="R4792" s="31"/>
      <c r="S4792" s="31"/>
      <c r="T4792" s="31"/>
      <c r="U4792" s="31"/>
      <c r="V4792" s="31"/>
    </row>
    <row r="4793" spans="6:22" x14ac:dyDescent="0.25">
      <c r="F4793" s="31"/>
      <c r="G4793" s="31"/>
      <c r="H4793" s="31"/>
      <c r="I4793" s="31"/>
      <c r="J4793" s="31"/>
      <c r="K4793" s="31"/>
      <c r="L4793" s="31"/>
      <c r="M4793" s="31"/>
      <c r="N4793" s="31"/>
      <c r="O4793" s="31"/>
      <c r="P4793" s="31"/>
      <c r="Q4793" s="31"/>
      <c r="R4793" s="31"/>
      <c r="S4793" s="31"/>
      <c r="T4793" s="31"/>
      <c r="U4793" s="31"/>
      <c r="V4793" s="31"/>
    </row>
    <row r="4794" spans="6:22" x14ac:dyDescent="0.25">
      <c r="F4794" s="31"/>
      <c r="G4794" s="31"/>
      <c r="H4794" s="31"/>
      <c r="I4794" s="31"/>
      <c r="J4794" s="31"/>
      <c r="K4794" s="31"/>
      <c r="L4794" s="31"/>
      <c r="M4794" s="31"/>
      <c r="N4794" s="31"/>
      <c r="O4794" s="31"/>
      <c r="P4794" s="31"/>
      <c r="Q4794" s="31"/>
      <c r="R4794" s="31"/>
      <c r="S4794" s="31"/>
      <c r="T4794" s="31"/>
      <c r="U4794" s="31"/>
      <c r="V4794" s="31"/>
    </row>
    <row r="4795" spans="6:22" x14ac:dyDescent="0.25">
      <c r="F4795" s="31"/>
      <c r="G4795" s="31"/>
      <c r="H4795" s="31"/>
      <c r="I4795" s="31"/>
      <c r="J4795" s="31"/>
      <c r="K4795" s="31"/>
      <c r="L4795" s="31"/>
      <c r="M4795" s="31"/>
      <c r="N4795" s="31"/>
      <c r="O4795" s="31"/>
      <c r="P4795" s="31"/>
      <c r="Q4795" s="31"/>
      <c r="R4795" s="31"/>
      <c r="S4795" s="31"/>
      <c r="T4795" s="31"/>
      <c r="U4795" s="31"/>
      <c r="V4795" s="31"/>
    </row>
    <row r="4796" spans="6:22" x14ac:dyDescent="0.25">
      <c r="F4796" s="31"/>
      <c r="G4796" s="31"/>
      <c r="H4796" s="31"/>
      <c r="I4796" s="31"/>
      <c r="J4796" s="31"/>
      <c r="K4796" s="31"/>
      <c r="L4796" s="31"/>
      <c r="M4796" s="31"/>
      <c r="N4796" s="31"/>
      <c r="O4796" s="31"/>
      <c r="P4796" s="31"/>
      <c r="Q4796" s="31"/>
      <c r="R4796" s="31"/>
      <c r="S4796" s="31"/>
      <c r="T4796" s="31"/>
      <c r="U4796" s="31"/>
      <c r="V4796" s="31"/>
    </row>
    <row r="4797" spans="6:22" x14ac:dyDescent="0.25">
      <c r="F4797" s="31"/>
      <c r="G4797" s="31"/>
      <c r="H4797" s="31"/>
      <c r="I4797" s="31"/>
      <c r="J4797" s="31"/>
      <c r="K4797" s="31"/>
      <c r="L4797" s="31"/>
      <c r="M4797" s="31"/>
      <c r="N4797" s="31"/>
      <c r="O4797" s="31"/>
      <c r="P4797" s="31"/>
      <c r="Q4797" s="31"/>
      <c r="R4797" s="31"/>
      <c r="S4797" s="31"/>
      <c r="T4797" s="31"/>
      <c r="U4797" s="31"/>
      <c r="V4797" s="31"/>
    </row>
    <row r="4798" spans="6:22" x14ac:dyDescent="0.25">
      <c r="F4798" s="31"/>
      <c r="G4798" s="31"/>
      <c r="H4798" s="31"/>
      <c r="I4798" s="31"/>
      <c r="J4798" s="31"/>
      <c r="K4798" s="31"/>
      <c r="L4798" s="31"/>
      <c r="M4798" s="31"/>
      <c r="N4798" s="31"/>
      <c r="O4798" s="31"/>
      <c r="P4798" s="31"/>
      <c r="Q4798" s="31"/>
      <c r="R4798" s="31"/>
      <c r="S4798" s="31"/>
      <c r="T4798" s="31"/>
      <c r="U4798" s="31"/>
      <c r="V4798" s="31"/>
    </row>
    <row r="4799" spans="6:22" x14ac:dyDescent="0.25">
      <c r="F4799" s="31"/>
      <c r="G4799" s="31"/>
      <c r="H4799" s="31"/>
      <c r="I4799" s="31"/>
      <c r="J4799" s="31"/>
      <c r="K4799" s="31"/>
      <c r="L4799" s="31"/>
      <c r="M4799" s="31"/>
      <c r="N4799" s="31"/>
      <c r="O4799" s="31"/>
      <c r="P4799" s="31"/>
      <c r="Q4799" s="31"/>
      <c r="R4799" s="31"/>
      <c r="S4799" s="31"/>
      <c r="T4799" s="31"/>
      <c r="U4799" s="31"/>
      <c r="V4799" s="31"/>
    </row>
    <row r="4800" spans="6:22" x14ac:dyDescent="0.25">
      <c r="F4800" s="31"/>
      <c r="G4800" s="31"/>
      <c r="H4800" s="31"/>
      <c r="I4800" s="31"/>
      <c r="J4800" s="31"/>
      <c r="K4800" s="31"/>
      <c r="L4800" s="31"/>
      <c r="M4800" s="31"/>
      <c r="N4800" s="31"/>
      <c r="O4800" s="31"/>
      <c r="P4800" s="31"/>
      <c r="Q4800" s="31"/>
      <c r="R4800" s="31"/>
      <c r="S4800" s="31"/>
      <c r="T4800" s="31"/>
      <c r="U4800" s="31"/>
      <c r="V4800" s="31"/>
    </row>
    <row r="4801" spans="6:22" x14ac:dyDescent="0.25">
      <c r="F4801" s="31"/>
      <c r="G4801" s="31"/>
      <c r="H4801" s="31"/>
      <c r="I4801" s="31"/>
      <c r="J4801" s="31"/>
      <c r="K4801" s="31"/>
      <c r="L4801" s="31"/>
      <c r="M4801" s="31"/>
      <c r="N4801" s="31"/>
      <c r="O4801" s="31"/>
      <c r="P4801" s="31"/>
      <c r="Q4801" s="31"/>
      <c r="R4801" s="31"/>
      <c r="S4801" s="31"/>
      <c r="T4801" s="31"/>
      <c r="U4801" s="31"/>
      <c r="V4801" s="31"/>
    </row>
    <row r="4802" spans="6:22" x14ac:dyDescent="0.25">
      <c r="F4802" s="31"/>
      <c r="G4802" s="31"/>
      <c r="H4802" s="31"/>
      <c r="I4802" s="31"/>
      <c r="J4802" s="31"/>
      <c r="K4802" s="31"/>
      <c r="L4802" s="31"/>
      <c r="M4802" s="31"/>
      <c r="N4802" s="31"/>
      <c r="O4802" s="31"/>
      <c r="P4802" s="31"/>
      <c r="Q4802" s="31"/>
      <c r="R4802" s="31"/>
      <c r="S4802" s="31"/>
      <c r="T4802" s="31"/>
      <c r="U4802" s="31"/>
      <c r="V4802" s="31"/>
    </row>
    <row r="4803" spans="6:22" x14ac:dyDescent="0.25">
      <c r="F4803" s="31"/>
      <c r="G4803" s="31"/>
      <c r="H4803" s="31"/>
      <c r="I4803" s="31"/>
      <c r="J4803" s="31"/>
      <c r="K4803" s="31"/>
      <c r="L4803" s="31"/>
      <c r="M4803" s="31"/>
      <c r="N4803" s="31"/>
      <c r="O4803" s="31"/>
      <c r="P4803" s="31"/>
      <c r="Q4803" s="31"/>
      <c r="R4803" s="31"/>
      <c r="S4803" s="31"/>
      <c r="T4803" s="31"/>
      <c r="U4803" s="31"/>
      <c r="V4803" s="31"/>
    </row>
    <row r="4804" spans="6:22" x14ac:dyDescent="0.25">
      <c r="F4804" s="31"/>
      <c r="G4804" s="31"/>
      <c r="H4804" s="31"/>
      <c r="I4804" s="31"/>
      <c r="J4804" s="31"/>
      <c r="K4804" s="31"/>
      <c r="L4804" s="31"/>
      <c r="M4804" s="31"/>
      <c r="N4804" s="31"/>
      <c r="O4804" s="31"/>
      <c r="P4804" s="31"/>
      <c r="Q4804" s="31"/>
      <c r="R4804" s="31"/>
      <c r="S4804" s="31"/>
      <c r="T4804" s="31"/>
      <c r="U4804" s="31"/>
      <c r="V4804" s="31"/>
    </row>
    <row r="4805" spans="6:22" x14ac:dyDescent="0.25">
      <c r="F4805" s="31"/>
      <c r="G4805" s="31"/>
      <c r="H4805" s="31"/>
      <c r="I4805" s="31"/>
      <c r="J4805" s="31"/>
      <c r="K4805" s="31"/>
      <c r="L4805" s="31"/>
      <c r="M4805" s="31"/>
      <c r="N4805" s="31"/>
      <c r="O4805" s="31"/>
      <c r="P4805" s="31"/>
      <c r="Q4805" s="31"/>
      <c r="R4805" s="31"/>
      <c r="S4805" s="31"/>
      <c r="T4805" s="31"/>
      <c r="U4805" s="31"/>
      <c r="V4805" s="31"/>
    </row>
    <row r="4806" spans="6:22" x14ac:dyDescent="0.25">
      <c r="F4806" s="31"/>
      <c r="G4806" s="31"/>
      <c r="H4806" s="31"/>
      <c r="I4806" s="31"/>
      <c r="J4806" s="31"/>
      <c r="K4806" s="31"/>
      <c r="L4806" s="31"/>
      <c r="M4806" s="31"/>
      <c r="N4806" s="31"/>
      <c r="O4806" s="31"/>
      <c r="P4806" s="31"/>
      <c r="Q4806" s="31"/>
      <c r="R4806" s="31"/>
      <c r="S4806" s="31"/>
      <c r="T4806" s="31"/>
      <c r="U4806" s="31"/>
      <c r="V4806" s="31"/>
    </row>
    <row r="4807" spans="6:22" x14ac:dyDescent="0.25">
      <c r="F4807" s="31"/>
      <c r="G4807" s="31"/>
      <c r="H4807" s="31"/>
      <c r="I4807" s="31"/>
      <c r="J4807" s="31"/>
      <c r="K4807" s="31"/>
      <c r="L4807" s="31"/>
      <c r="M4807" s="31"/>
      <c r="N4807" s="31"/>
      <c r="O4807" s="31"/>
      <c r="P4807" s="31"/>
      <c r="Q4807" s="31"/>
      <c r="R4807" s="31"/>
      <c r="S4807" s="31"/>
      <c r="T4807" s="31"/>
      <c r="U4807" s="31"/>
      <c r="V4807" s="31"/>
    </row>
    <row r="4808" spans="6:22" x14ac:dyDescent="0.25">
      <c r="F4808" s="31"/>
      <c r="G4808" s="31"/>
      <c r="H4808" s="31"/>
      <c r="I4808" s="31"/>
      <c r="J4808" s="31"/>
      <c r="K4808" s="31"/>
      <c r="L4808" s="31"/>
      <c r="M4808" s="31"/>
      <c r="N4808" s="31"/>
      <c r="O4808" s="31"/>
      <c r="P4808" s="31"/>
      <c r="Q4808" s="31"/>
      <c r="R4808" s="31"/>
      <c r="S4808" s="31"/>
      <c r="T4808" s="31"/>
      <c r="U4808" s="31"/>
      <c r="V4808" s="31"/>
    </row>
    <row r="4809" spans="6:22" x14ac:dyDescent="0.25">
      <c r="F4809" s="31"/>
      <c r="G4809" s="31"/>
      <c r="H4809" s="31"/>
      <c r="I4809" s="31"/>
      <c r="J4809" s="31"/>
      <c r="K4809" s="31"/>
      <c r="L4809" s="31"/>
      <c r="M4809" s="31"/>
      <c r="N4809" s="31"/>
      <c r="O4809" s="31"/>
      <c r="P4809" s="31"/>
      <c r="Q4809" s="31"/>
      <c r="R4809" s="31"/>
      <c r="S4809" s="31"/>
      <c r="T4809" s="31"/>
      <c r="U4809" s="31"/>
      <c r="V4809" s="31"/>
    </row>
    <row r="4810" spans="6:22" x14ac:dyDescent="0.25">
      <c r="F4810" s="31"/>
      <c r="G4810" s="31"/>
      <c r="H4810" s="31"/>
      <c r="I4810" s="31"/>
      <c r="J4810" s="31"/>
      <c r="K4810" s="31"/>
      <c r="L4810" s="31"/>
      <c r="M4810" s="31"/>
      <c r="N4810" s="31"/>
      <c r="O4810" s="31"/>
      <c r="P4810" s="31"/>
      <c r="Q4810" s="31"/>
      <c r="R4810" s="31"/>
      <c r="S4810" s="31"/>
      <c r="T4810" s="31"/>
      <c r="U4810" s="31"/>
      <c r="V4810" s="31"/>
    </row>
    <row r="4811" spans="6:22" x14ac:dyDescent="0.25">
      <c r="F4811" s="31"/>
      <c r="G4811" s="31"/>
      <c r="H4811" s="31"/>
      <c r="I4811" s="31"/>
      <c r="J4811" s="31"/>
      <c r="K4811" s="31"/>
      <c r="L4811" s="31"/>
      <c r="M4811" s="31"/>
      <c r="N4811" s="31"/>
      <c r="O4811" s="31"/>
      <c r="P4811" s="31"/>
      <c r="Q4811" s="31"/>
      <c r="R4811" s="31"/>
      <c r="S4811" s="31"/>
      <c r="T4811" s="31"/>
      <c r="U4811" s="31"/>
      <c r="V4811" s="31"/>
    </row>
    <row r="4812" spans="6:22" x14ac:dyDescent="0.25">
      <c r="F4812" s="31"/>
      <c r="G4812" s="31"/>
      <c r="H4812" s="31"/>
      <c r="I4812" s="31"/>
      <c r="J4812" s="31"/>
      <c r="K4812" s="31"/>
      <c r="L4812" s="31"/>
      <c r="M4812" s="31"/>
      <c r="N4812" s="31"/>
      <c r="O4812" s="31"/>
      <c r="P4812" s="31"/>
      <c r="Q4812" s="31"/>
      <c r="R4812" s="31"/>
      <c r="S4812" s="31"/>
      <c r="T4812" s="31"/>
      <c r="U4812" s="31"/>
      <c r="V4812" s="31"/>
    </row>
    <row r="4813" spans="6:22" x14ac:dyDescent="0.25">
      <c r="F4813" s="31"/>
      <c r="G4813" s="31"/>
      <c r="H4813" s="31"/>
      <c r="I4813" s="31"/>
      <c r="J4813" s="31"/>
      <c r="K4813" s="31"/>
      <c r="L4813" s="31"/>
      <c r="M4813" s="31"/>
      <c r="N4813" s="31"/>
      <c r="O4813" s="31"/>
      <c r="P4813" s="31"/>
      <c r="Q4813" s="31"/>
      <c r="R4813" s="31"/>
      <c r="S4813" s="31"/>
      <c r="T4813" s="31"/>
      <c r="U4813" s="31"/>
      <c r="V4813" s="31"/>
    </row>
    <row r="4814" spans="6:22" x14ac:dyDescent="0.25">
      <c r="F4814" s="31"/>
      <c r="G4814" s="31"/>
      <c r="H4814" s="31"/>
      <c r="I4814" s="31"/>
      <c r="J4814" s="31"/>
      <c r="K4814" s="31"/>
      <c r="L4814" s="31"/>
      <c r="M4814" s="31"/>
      <c r="N4814" s="31"/>
      <c r="O4814" s="31"/>
      <c r="P4814" s="31"/>
      <c r="Q4814" s="31"/>
      <c r="R4814" s="31"/>
      <c r="S4814" s="31"/>
      <c r="T4814" s="31"/>
      <c r="U4814" s="31"/>
      <c r="V4814" s="31"/>
    </row>
    <row r="4815" spans="6:22" x14ac:dyDescent="0.25">
      <c r="F4815" s="31"/>
      <c r="G4815" s="31"/>
      <c r="H4815" s="31"/>
      <c r="I4815" s="31"/>
      <c r="J4815" s="31"/>
      <c r="K4815" s="31"/>
      <c r="L4815" s="31"/>
      <c r="M4815" s="31"/>
      <c r="N4815" s="31"/>
      <c r="O4815" s="31"/>
      <c r="P4815" s="31"/>
      <c r="Q4815" s="31"/>
      <c r="R4815" s="31"/>
      <c r="S4815" s="31"/>
      <c r="T4815" s="31"/>
      <c r="U4815" s="31"/>
      <c r="V4815" s="31"/>
    </row>
    <row r="4816" spans="6:22" x14ac:dyDescent="0.25">
      <c r="F4816" s="31"/>
      <c r="G4816" s="31"/>
      <c r="H4816" s="31"/>
      <c r="I4816" s="31"/>
      <c r="J4816" s="31"/>
      <c r="K4816" s="31"/>
      <c r="L4816" s="31"/>
      <c r="M4816" s="31"/>
      <c r="N4816" s="31"/>
      <c r="O4816" s="31"/>
      <c r="P4816" s="31"/>
      <c r="Q4816" s="31"/>
      <c r="R4816" s="31"/>
      <c r="S4816" s="31"/>
      <c r="T4816" s="31"/>
      <c r="U4816" s="31"/>
      <c r="V4816" s="31"/>
    </row>
    <row r="4817" spans="6:22" x14ac:dyDescent="0.25">
      <c r="F4817" s="31"/>
      <c r="G4817" s="31"/>
      <c r="H4817" s="31"/>
      <c r="I4817" s="31"/>
      <c r="J4817" s="31"/>
      <c r="K4817" s="31"/>
      <c r="L4817" s="31"/>
      <c r="M4817" s="31"/>
      <c r="N4817" s="31"/>
      <c r="O4817" s="31"/>
      <c r="P4817" s="31"/>
      <c r="Q4817" s="31"/>
      <c r="R4817" s="31"/>
      <c r="S4817" s="31"/>
      <c r="T4817" s="31"/>
      <c r="U4817" s="31"/>
      <c r="V4817" s="31"/>
    </row>
    <row r="4818" spans="6:22" x14ac:dyDescent="0.25">
      <c r="F4818" s="31"/>
      <c r="G4818" s="31"/>
      <c r="H4818" s="31"/>
      <c r="I4818" s="31"/>
      <c r="J4818" s="31"/>
      <c r="K4818" s="31"/>
      <c r="L4818" s="31"/>
      <c r="M4818" s="31"/>
      <c r="N4818" s="31"/>
      <c r="O4818" s="31"/>
      <c r="P4818" s="31"/>
      <c r="Q4818" s="31"/>
      <c r="R4818" s="31"/>
      <c r="S4818" s="31"/>
      <c r="T4818" s="31"/>
      <c r="U4818" s="31"/>
      <c r="V4818" s="31"/>
    </row>
    <row r="4819" spans="6:22" x14ac:dyDescent="0.25">
      <c r="F4819" s="31"/>
      <c r="G4819" s="31"/>
      <c r="H4819" s="31"/>
      <c r="I4819" s="31"/>
      <c r="J4819" s="31"/>
      <c r="K4819" s="31"/>
      <c r="L4819" s="31"/>
      <c r="M4819" s="31"/>
      <c r="N4819" s="31"/>
      <c r="O4819" s="31"/>
      <c r="P4819" s="31"/>
      <c r="Q4819" s="31"/>
      <c r="R4819" s="31"/>
      <c r="S4819" s="31"/>
      <c r="T4819" s="31"/>
      <c r="U4819" s="31"/>
      <c r="V4819" s="31"/>
    </row>
    <row r="4820" spans="6:22" x14ac:dyDescent="0.25">
      <c r="F4820" s="31"/>
      <c r="G4820" s="31"/>
      <c r="H4820" s="31"/>
      <c r="I4820" s="31"/>
      <c r="J4820" s="31"/>
      <c r="K4820" s="31"/>
      <c r="L4820" s="31"/>
      <c r="M4820" s="31"/>
      <c r="N4820" s="31"/>
      <c r="O4820" s="31"/>
      <c r="P4820" s="31"/>
      <c r="Q4820" s="31"/>
      <c r="R4820" s="31"/>
      <c r="S4820" s="31"/>
      <c r="T4820" s="31"/>
      <c r="U4820" s="31"/>
      <c r="V4820" s="31"/>
    </row>
    <row r="4821" spans="6:22" x14ac:dyDescent="0.25">
      <c r="F4821" s="31"/>
      <c r="G4821" s="31"/>
      <c r="H4821" s="31"/>
      <c r="I4821" s="31"/>
      <c r="J4821" s="31"/>
      <c r="K4821" s="31"/>
      <c r="L4821" s="31"/>
      <c r="M4821" s="31"/>
      <c r="N4821" s="31"/>
      <c r="O4821" s="31"/>
      <c r="P4821" s="31"/>
      <c r="Q4821" s="31"/>
      <c r="R4821" s="31"/>
      <c r="S4821" s="31"/>
      <c r="T4821" s="31"/>
      <c r="U4821" s="31"/>
      <c r="V4821" s="31"/>
    </row>
    <row r="4822" spans="6:22" x14ac:dyDescent="0.25">
      <c r="F4822" s="31"/>
      <c r="G4822" s="31"/>
      <c r="H4822" s="31"/>
      <c r="I4822" s="31"/>
      <c r="J4822" s="31"/>
      <c r="K4822" s="31"/>
      <c r="L4822" s="31"/>
      <c r="M4822" s="31"/>
      <c r="N4822" s="31"/>
      <c r="O4822" s="31"/>
      <c r="P4822" s="31"/>
      <c r="Q4822" s="31"/>
      <c r="R4822" s="31"/>
      <c r="S4822" s="31"/>
      <c r="T4822" s="31"/>
      <c r="U4822" s="31"/>
      <c r="V4822" s="31"/>
    </row>
    <row r="4823" spans="6:22" x14ac:dyDescent="0.25">
      <c r="F4823" s="31"/>
      <c r="G4823" s="31"/>
      <c r="H4823" s="31"/>
      <c r="I4823" s="31"/>
      <c r="J4823" s="31"/>
      <c r="K4823" s="31"/>
      <c r="L4823" s="31"/>
      <c r="M4823" s="31"/>
      <c r="N4823" s="31"/>
      <c r="O4823" s="31"/>
      <c r="P4823" s="31"/>
      <c r="Q4823" s="31"/>
      <c r="R4823" s="31"/>
      <c r="S4823" s="31"/>
      <c r="T4823" s="31"/>
      <c r="U4823" s="31"/>
      <c r="V4823" s="31"/>
    </row>
    <row r="4824" spans="6:22" x14ac:dyDescent="0.25">
      <c r="F4824" s="31"/>
      <c r="G4824" s="31"/>
      <c r="H4824" s="31"/>
      <c r="I4824" s="31"/>
      <c r="J4824" s="31"/>
      <c r="K4824" s="31"/>
      <c r="L4824" s="31"/>
      <c r="M4824" s="31"/>
      <c r="N4824" s="31"/>
      <c r="O4824" s="31"/>
      <c r="P4824" s="31"/>
      <c r="Q4824" s="31"/>
      <c r="R4824" s="31"/>
      <c r="S4824" s="31"/>
      <c r="T4824" s="31"/>
      <c r="U4824" s="31"/>
      <c r="V4824" s="31"/>
    </row>
    <row r="4825" spans="6:22" x14ac:dyDescent="0.25">
      <c r="F4825" s="31"/>
      <c r="G4825" s="31"/>
      <c r="H4825" s="31"/>
      <c r="I4825" s="31"/>
      <c r="J4825" s="31"/>
      <c r="K4825" s="31"/>
      <c r="L4825" s="31"/>
      <c r="M4825" s="31"/>
      <c r="N4825" s="31"/>
      <c r="O4825" s="31"/>
      <c r="P4825" s="31"/>
      <c r="Q4825" s="31"/>
      <c r="R4825" s="31"/>
      <c r="S4825" s="31"/>
      <c r="T4825" s="31"/>
      <c r="U4825" s="31"/>
      <c r="V4825" s="31"/>
    </row>
    <row r="4826" spans="6:22" x14ac:dyDescent="0.25">
      <c r="F4826" s="31"/>
      <c r="G4826" s="31"/>
      <c r="H4826" s="31"/>
      <c r="I4826" s="31"/>
      <c r="J4826" s="31"/>
      <c r="K4826" s="31"/>
      <c r="L4826" s="31"/>
      <c r="M4826" s="31"/>
      <c r="N4826" s="31"/>
      <c r="O4826" s="31"/>
      <c r="P4826" s="31"/>
      <c r="Q4826" s="31"/>
      <c r="R4826" s="31"/>
      <c r="S4826" s="31"/>
      <c r="T4826" s="31"/>
      <c r="U4826" s="31"/>
      <c r="V4826" s="31"/>
    </row>
    <row r="4827" spans="6:22" x14ac:dyDescent="0.25">
      <c r="F4827" s="31"/>
      <c r="G4827" s="31"/>
      <c r="H4827" s="31"/>
      <c r="I4827" s="31"/>
      <c r="J4827" s="31"/>
      <c r="K4827" s="31"/>
      <c r="L4827" s="31"/>
      <c r="M4827" s="31"/>
      <c r="N4827" s="31"/>
      <c r="O4827" s="31"/>
      <c r="P4827" s="31"/>
      <c r="Q4827" s="31"/>
      <c r="R4827" s="31"/>
      <c r="S4827" s="31"/>
      <c r="T4827" s="31"/>
      <c r="U4827" s="31"/>
      <c r="V4827" s="31"/>
    </row>
    <row r="4828" spans="6:22" x14ac:dyDescent="0.25">
      <c r="F4828" s="31"/>
      <c r="G4828" s="31"/>
      <c r="H4828" s="31"/>
      <c r="I4828" s="31"/>
      <c r="J4828" s="31"/>
      <c r="K4828" s="31"/>
      <c r="L4828" s="31"/>
      <c r="M4828" s="31"/>
      <c r="N4828" s="31"/>
      <c r="O4828" s="31"/>
      <c r="P4828" s="31"/>
      <c r="Q4828" s="31"/>
      <c r="R4828" s="31"/>
      <c r="S4828" s="31"/>
      <c r="T4828" s="31"/>
      <c r="U4828" s="31"/>
      <c r="V4828" s="31"/>
    </row>
    <row r="4829" spans="6:22" x14ac:dyDescent="0.25">
      <c r="F4829" s="31"/>
      <c r="G4829" s="31"/>
      <c r="H4829" s="31"/>
      <c r="I4829" s="31"/>
      <c r="J4829" s="31"/>
      <c r="K4829" s="31"/>
      <c r="L4829" s="31"/>
      <c r="M4829" s="31"/>
      <c r="N4829" s="31"/>
      <c r="O4829" s="31"/>
      <c r="P4829" s="31"/>
      <c r="Q4829" s="31"/>
      <c r="R4829" s="31"/>
      <c r="S4829" s="31"/>
      <c r="T4829" s="31"/>
      <c r="U4829" s="31"/>
      <c r="V4829" s="31"/>
    </row>
    <row r="4830" spans="6:22" x14ac:dyDescent="0.25">
      <c r="F4830" s="31"/>
      <c r="G4830" s="31"/>
      <c r="H4830" s="31"/>
      <c r="I4830" s="31"/>
      <c r="J4830" s="31"/>
      <c r="K4830" s="31"/>
      <c r="L4830" s="31"/>
      <c r="M4830" s="31"/>
      <c r="N4830" s="31"/>
      <c r="O4830" s="31"/>
      <c r="P4830" s="31"/>
      <c r="Q4830" s="31"/>
      <c r="R4830" s="31"/>
      <c r="S4830" s="31"/>
      <c r="T4830" s="31"/>
      <c r="U4830" s="31"/>
      <c r="V4830" s="31"/>
    </row>
    <row r="4831" spans="6:22" x14ac:dyDescent="0.25">
      <c r="F4831" s="31"/>
      <c r="G4831" s="31"/>
      <c r="H4831" s="31"/>
      <c r="I4831" s="31"/>
      <c r="J4831" s="31"/>
      <c r="K4831" s="31"/>
      <c r="L4831" s="31"/>
      <c r="M4831" s="31"/>
      <c r="N4831" s="31"/>
      <c r="O4831" s="31"/>
      <c r="P4831" s="31"/>
      <c r="Q4831" s="31"/>
      <c r="R4831" s="31"/>
      <c r="S4831" s="31"/>
      <c r="T4831" s="31"/>
      <c r="U4831" s="31"/>
      <c r="V4831" s="31"/>
    </row>
    <row r="4832" spans="6:22" x14ac:dyDescent="0.25">
      <c r="F4832" s="31"/>
      <c r="G4832" s="31"/>
      <c r="H4832" s="31"/>
      <c r="I4832" s="31"/>
      <c r="J4832" s="31"/>
      <c r="K4832" s="31"/>
      <c r="L4832" s="31"/>
      <c r="M4832" s="31"/>
      <c r="N4832" s="31"/>
      <c r="O4832" s="31"/>
      <c r="P4832" s="31"/>
      <c r="Q4832" s="31"/>
      <c r="R4832" s="31"/>
      <c r="S4832" s="31"/>
      <c r="T4832" s="31"/>
      <c r="U4832" s="31"/>
      <c r="V4832" s="31"/>
    </row>
    <row r="4833" spans="6:22" x14ac:dyDescent="0.25">
      <c r="F4833" s="31"/>
      <c r="G4833" s="31"/>
      <c r="H4833" s="31"/>
      <c r="I4833" s="31"/>
      <c r="J4833" s="31"/>
      <c r="K4833" s="31"/>
      <c r="L4833" s="31"/>
      <c r="M4833" s="31"/>
      <c r="N4833" s="31"/>
      <c r="O4833" s="31"/>
      <c r="P4833" s="31"/>
      <c r="Q4833" s="31"/>
      <c r="R4833" s="31"/>
      <c r="S4833" s="31"/>
      <c r="T4833" s="31"/>
      <c r="U4833" s="31"/>
      <c r="V4833" s="31"/>
    </row>
    <row r="4834" spans="6:22" x14ac:dyDescent="0.25">
      <c r="F4834" s="31"/>
      <c r="G4834" s="31"/>
      <c r="H4834" s="31"/>
      <c r="I4834" s="31"/>
      <c r="J4834" s="31"/>
      <c r="K4834" s="31"/>
      <c r="L4834" s="31"/>
      <c r="M4834" s="31"/>
      <c r="N4834" s="31"/>
      <c r="O4834" s="31"/>
      <c r="P4834" s="31"/>
      <c r="Q4834" s="31"/>
      <c r="R4834" s="31"/>
      <c r="S4834" s="31"/>
      <c r="T4834" s="31"/>
      <c r="U4834" s="31"/>
      <c r="V4834" s="31"/>
    </row>
    <row r="4835" spans="6:22" x14ac:dyDescent="0.25">
      <c r="F4835" s="31"/>
      <c r="G4835" s="31"/>
      <c r="H4835" s="31"/>
      <c r="I4835" s="31"/>
      <c r="J4835" s="31"/>
      <c r="K4835" s="31"/>
      <c r="L4835" s="31"/>
      <c r="M4835" s="31"/>
      <c r="N4835" s="31"/>
      <c r="O4835" s="31"/>
      <c r="P4835" s="31"/>
      <c r="Q4835" s="31"/>
      <c r="R4835" s="31"/>
      <c r="S4835" s="31"/>
      <c r="T4835" s="31"/>
      <c r="U4835" s="31"/>
      <c r="V4835" s="31"/>
    </row>
    <row r="4836" spans="6:22" x14ac:dyDescent="0.25">
      <c r="F4836" s="31"/>
      <c r="G4836" s="31"/>
      <c r="H4836" s="31"/>
      <c r="I4836" s="31"/>
      <c r="J4836" s="31"/>
      <c r="K4836" s="31"/>
      <c r="L4836" s="31"/>
      <c r="M4836" s="31"/>
      <c r="N4836" s="31"/>
      <c r="O4836" s="31"/>
      <c r="P4836" s="31"/>
      <c r="Q4836" s="31"/>
      <c r="R4836" s="31"/>
      <c r="S4836" s="31"/>
      <c r="T4836" s="31"/>
      <c r="U4836" s="31"/>
      <c r="V4836" s="31"/>
    </row>
    <row r="4837" spans="6:22" x14ac:dyDescent="0.25">
      <c r="F4837" s="31"/>
      <c r="G4837" s="31"/>
      <c r="H4837" s="31"/>
      <c r="I4837" s="31"/>
      <c r="J4837" s="31"/>
      <c r="K4837" s="31"/>
      <c r="L4837" s="31"/>
      <c r="M4837" s="31"/>
      <c r="N4837" s="31"/>
      <c r="O4837" s="31"/>
      <c r="P4837" s="31"/>
      <c r="Q4837" s="31"/>
      <c r="R4837" s="31"/>
      <c r="S4837" s="31"/>
      <c r="T4837" s="31"/>
      <c r="U4837" s="31"/>
      <c r="V4837" s="31"/>
    </row>
    <row r="4838" spans="6:22" x14ac:dyDescent="0.25">
      <c r="F4838" s="31"/>
      <c r="G4838" s="31"/>
      <c r="H4838" s="31"/>
      <c r="I4838" s="31"/>
      <c r="J4838" s="31"/>
      <c r="K4838" s="31"/>
      <c r="L4838" s="31"/>
      <c r="M4838" s="31"/>
      <c r="N4838" s="31"/>
      <c r="O4838" s="31"/>
      <c r="P4838" s="31"/>
      <c r="Q4838" s="31"/>
      <c r="R4838" s="31"/>
      <c r="S4838" s="31"/>
      <c r="T4838" s="31"/>
      <c r="U4838" s="31"/>
      <c r="V4838" s="31"/>
    </row>
    <row r="4839" spans="6:22" x14ac:dyDescent="0.25">
      <c r="F4839" s="31"/>
      <c r="G4839" s="31"/>
      <c r="H4839" s="31"/>
      <c r="I4839" s="31"/>
      <c r="J4839" s="31"/>
      <c r="K4839" s="31"/>
      <c r="L4839" s="31"/>
      <c r="M4839" s="31"/>
      <c r="N4839" s="31"/>
      <c r="O4839" s="31"/>
      <c r="P4839" s="31"/>
      <c r="Q4839" s="31"/>
      <c r="R4839" s="31"/>
      <c r="S4839" s="31"/>
      <c r="T4839" s="31"/>
      <c r="U4839" s="31"/>
      <c r="V4839" s="31"/>
    </row>
    <row r="4840" spans="6:22" x14ac:dyDescent="0.25">
      <c r="F4840" s="31"/>
      <c r="G4840" s="31"/>
      <c r="H4840" s="31"/>
      <c r="I4840" s="31"/>
      <c r="J4840" s="31"/>
      <c r="K4840" s="31"/>
      <c r="L4840" s="31"/>
      <c r="M4840" s="31"/>
      <c r="N4840" s="31"/>
      <c r="O4840" s="31"/>
      <c r="P4840" s="31"/>
      <c r="Q4840" s="31"/>
      <c r="R4840" s="31"/>
      <c r="S4840" s="31"/>
      <c r="T4840" s="31"/>
      <c r="U4840" s="31"/>
      <c r="V4840" s="31"/>
    </row>
    <row r="4841" spans="6:22" x14ac:dyDescent="0.25">
      <c r="F4841" s="31"/>
      <c r="G4841" s="31"/>
      <c r="H4841" s="31"/>
      <c r="I4841" s="31"/>
      <c r="J4841" s="31"/>
      <c r="K4841" s="31"/>
      <c r="L4841" s="31"/>
      <c r="M4841" s="31"/>
      <c r="N4841" s="31"/>
      <c r="O4841" s="31"/>
      <c r="P4841" s="31"/>
      <c r="Q4841" s="31"/>
      <c r="R4841" s="31"/>
      <c r="S4841" s="31"/>
      <c r="T4841" s="31"/>
      <c r="U4841" s="31"/>
      <c r="V4841" s="31"/>
    </row>
    <row r="4842" spans="6:22" x14ac:dyDescent="0.25">
      <c r="F4842" s="31"/>
      <c r="G4842" s="31"/>
      <c r="H4842" s="31"/>
      <c r="I4842" s="31"/>
      <c r="J4842" s="31"/>
      <c r="K4842" s="31"/>
      <c r="L4842" s="31"/>
      <c r="M4842" s="31"/>
      <c r="N4842" s="31"/>
      <c r="O4842" s="31"/>
      <c r="P4842" s="31"/>
      <c r="Q4842" s="31"/>
      <c r="R4842" s="31"/>
      <c r="S4842" s="31"/>
      <c r="T4842" s="31"/>
      <c r="U4842" s="31"/>
      <c r="V4842" s="31"/>
    </row>
    <row r="4843" spans="6:22" x14ac:dyDescent="0.25">
      <c r="F4843" s="31"/>
      <c r="G4843" s="31"/>
      <c r="H4843" s="31"/>
      <c r="I4843" s="31"/>
      <c r="J4843" s="31"/>
      <c r="K4843" s="31"/>
      <c r="L4843" s="31"/>
      <c r="M4843" s="31"/>
      <c r="N4843" s="31"/>
      <c r="O4843" s="31"/>
      <c r="P4843" s="31"/>
      <c r="Q4843" s="31"/>
      <c r="R4843" s="31"/>
      <c r="S4843" s="31"/>
      <c r="T4843" s="31"/>
      <c r="U4843" s="31"/>
      <c r="V4843" s="31"/>
    </row>
    <row r="4844" spans="6:22" x14ac:dyDescent="0.25">
      <c r="F4844" s="31"/>
      <c r="G4844" s="31"/>
      <c r="H4844" s="31"/>
      <c r="I4844" s="31"/>
      <c r="J4844" s="31"/>
      <c r="K4844" s="31"/>
      <c r="L4844" s="31"/>
      <c r="M4844" s="31"/>
      <c r="N4844" s="31"/>
      <c r="O4844" s="31"/>
      <c r="P4844" s="31"/>
      <c r="Q4844" s="31"/>
      <c r="R4844" s="31"/>
      <c r="S4844" s="31"/>
      <c r="T4844" s="31"/>
      <c r="U4844" s="31"/>
      <c r="V4844" s="31"/>
    </row>
    <row r="4845" spans="6:22" x14ac:dyDescent="0.25">
      <c r="F4845" s="31"/>
      <c r="G4845" s="31"/>
      <c r="H4845" s="31"/>
      <c r="I4845" s="31"/>
      <c r="J4845" s="31"/>
      <c r="K4845" s="31"/>
      <c r="L4845" s="31"/>
      <c r="M4845" s="31"/>
      <c r="N4845" s="31"/>
      <c r="O4845" s="31"/>
      <c r="P4845" s="31"/>
      <c r="Q4845" s="31"/>
      <c r="R4845" s="31"/>
      <c r="S4845" s="31"/>
      <c r="T4845" s="31"/>
      <c r="U4845" s="31"/>
      <c r="V4845" s="31"/>
    </row>
    <row r="4846" spans="6:22" x14ac:dyDescent="0.25">
      <c r="F4846" s="31"/>
      <c r="G4846" s="31"/>
      <c r="H4846" s="31"/>
      <c r="I4846" s="31"/>
      <c r="J4846" s="31"/>
      <c r="K4846" s="31"/>
      <c r="L4846" s="31"/>
      <c r="M4846" s="31"/>
      <c r="N4846" s="31"/>
      <c r="O4846" s="31"/>
      <c r="P4846" s="31"/>
      <c r="Q4846" s="31"/>
      <c r="R4846" s="31"/>
      <c r="S4846" s="31"/>
      <c r="T4846" s="31"/>
      <c r="U4846" s="31"/>
      <c r="V4846" s="31"/>
    </row>
    <row r="4847" spans="6:22" x14ac:dyDescent="0.25">
      <c r="F4847" s="31"/>
      <c r="G4847" s="31"/>
      <c r="H4847" s="31"/>
      <c r="I4847" s="31"/>
      <c r="J4847" s="31"/>
      <c r="K4847" s="31"/>
      <c r="L4847" s="31"/>
      <c r="M4847" s="31"/>
      <c r="N4847" s="31"/>
      <c r="O4847" s="31"/>
      <c r="P4847" s="31"/>
      <c r="Q4847" s="31"/>
      <c r="R4847" s="31"/>
      <c r="S4847" s="31"/>
      <c r="T4847" s="31"/>
      <c r="U4847" s="31"/>
      <c r="V4847" s="31"/>
    </row>
    <row r="4848" spans="6:22" x14ac:dyDescent="0.25">
      <c r="F4848" s="31"/>
      <c r="G4848" s="31"/>
      <c r="H4848" s="31"/>
      <c r="I4848" s="31"/>
      <c r="J4848" s="31"/>
      <c r="K4848" s="31"/>
      <c r="L4848" s="31"/>
      <c r="M4848" s="31"/>
      <c r="N4848" s="31"/>
      <c r="O4848" s="31"/>
      <c r="P4848" s="31"/>
      <c r="Q4848" s="31"/>
      <c r="R4848" s="31"/>
      <c r="S4848" s="31"/>
      <c r="T4848" s="31"/>
      <c r="U4848" s="31"/>
      <c r="V4848" s="31"/>
    </row>
    <row r="4849" spans="6:22" x14ac:dyDescent="0.25">
      <c r="F4849" s="31"/>
      <c r="G4849" s="31"/>
      <c r="H4849" s="31"/>
      <c r="I4849" s="31"/>
      <c r="J4849" s="31"/>
      <c r="K4849" s="31"/>
      <c r="L4849" s="31"/>
      <c r="M4849" s="31"/>
      <c r="N4849" s="31"/>
      <c r="O4849" s="31"/>
      <c r="P4849" s="31"/>
      <c r="Q4849" s="31"/>
      <c r="R4849" s="31"/>
      <c r="S4849" s="31"/>
      <c r="T4849" s="31"/>
      <c r="U4849" s="31"/>
      <c r="V4849" s="31"/>
    </row>
    <row r="4850" spans="6:22" x14ac:dyDescent="0.25">
      <c r="F4850" s="31"/>
      <c r="G4850" s="31"/>
      <c r="H4850" s="31"/>
      <c r="I4850" s="31"/>
      <c r="J4850" s="31"/>
      <c r="K4850" s="31"/>
      <c r="L4850" s="31"/>
      <c r="M4850" s="31"/>
      <c r="N4850" s="31"/>
      <c r="O4850" s="31"/>
      <c r="P4850" s="31"/>
      <c r="Q4850" s="31"/>
      <c r="R4850" s="31"/>
      <c r="S4850" s="31"/>
      <c r="T4850" s="31"/>
      <c r="U4850" s="31"/>
      <c r="V4850" s="31"/>
    </row>
    <row r="4851" spans="6:22" x14ac:dyDescent="0.25">
      <c r="F4851" s="31"/>
      <c r="G4851" s="31"/>
      <c r="H4851" s="31"/>
      <c r="I4851" s="31"/>
      <c r="J4851" s="31"/>
      <c r="K4851" s="31"/>
      <c r="L4851" s="31"/>
      <c r="M4851" s="31"/>
      <c r="N4851" s="31"/>
      <c r="O4851" s="31"/>
      <c r="P4851" s="31"/>
      <c r="Q4851" s="31"/>
      <c r="R4851" s="31"/>
      <c r="S4851" s="31"/>
      <c r="T4851" s="31"/>
      <c r="U4851" s="31"/>
      <c r="V4851" s="31"/>
    </row>
    <row r="4852" spans="6:22" x14ac:dyDescent="0.25">
      <c r="F4852" s="31"/>
      <c r="G4852" s="31"/>
      <c r="H4852" s="31"/>
      <c r="I4852" s="31"/>
      <c r="J4852" s="31"/>
      <c r="K4852" s="31"/>
      <c r="L4852" s="31"/>
      <c r="M4852" s="31"/>
      <c r="N4852" s="31"/>
      <c r="O4852" s="31"/>
      <c r="P4852" s="31"/>
      <c r="Q4852" s="31"/>
      <c r="R4852" s="31"/>
      <c r="S4852" s="31"/>
      <c r="T4852" s="31"/>
      <c r="U4852" s="31"/>
      <c r="V4852" s="31"/>
    </row>
    <row r="4853" spans="6:22" x14ac:dyDescent="0.25">
      <c r="F4853" s="31"/>
      <c r="G4853" s="31"/>
      <c r="H4853" s="31"/>
      <c r="I4853" s="31"/>
      <c r="J4853" s="31"/>
      <c r="K4853" s="31"/>
      <c r="L4853" s="31"/>
      <c r="M4853" s="31"/>
      <c r="N4853" s="31"/>
      <c r="O4853" s="31"/>
      <c r="P4853" s="31"/>
      <c r="Q4853" s="31"/>
      <c r="R4853" s="31"/>
      <c r="S4853" s="31"/>
      <c r="T4853" s="31"/>
      <c r="U4853" s="31"/>
      <c r="V4853" s="31"/>
    </row>
    <row r="4854" spans="6:22" x14ac:dyDescent="0.25">
      <c r="F4854" s="31"/>
      <c r="G4854" s="31"/>
      <c r="H4854" s="31"/>
      <c r="I4854" s="31"/>
      <c r="J4854" s="31"/>
      <c r="K4854" s="31"/>
      <c r="L4854" s="31"/>
      <c r="M4854" s="31"/>
      <c r="N4854" s="31"/>
      <c r="O4854" s="31"/>
      <c r="P4854" s="31"/>
      <c r="Q4854" s="31"/>
      <c r="R4854" s="31"/>
      <c r="S4854" s="31"/>
      <c r="T4854" s="31"/>
      <c r="U4854" s="31"/>
      <c r="V4854" s="31"/>
    </row>
    <row r="4855" spans="6:22" x14ac:dyDescent="0.25">
      <c r="F4855" s="31"/>
      <c r="G4855" s="31"/>
      <c r="H4855" s="31"/>
      <c r="I4855" s="31"/>
      <c r="J4855" s="31"/>
      <c r="K4855" s="31"/>
      <c r="L4855" s="31"/>
      <c r="M4855" s="31"/>
      <c r="N4855" s="31"/>
      <c r="O4855" s="31"/>
      <c r="P4855" s="31"/>
      <c r="Q4855" s="31"/>
      <c r="R4855" s="31"/>
      <c r="S4855" s="31"/>
      <c r="T4855" s="31"/>
      <c r="U4855" s="31"/>
      <c r="V4855" s="31"/>
    </row>
    <row r="4856" spans="6:22" x14ac:dyDescent="0.25">
      <c r="F4856" s="31"/>
      <c r="G4856" s="31"/>
      <c r="H4856" s="31"/>
      <c r="I4856" s="31"/>
      <c r="J4856" s="31"/>
      <c r="K4856" s="31"/>
      <c r="L4856" s="31"/>
      <c r="M4856" s="31"/>
      <c r="N4856" s="31"/>
      <c r="O4856" s="31"/>
      <c r="P4856" s="31"/>
      <c r="Q4856" s="31"/>
      <c r="R4856" s="31"/>
      <c r="S4856" s="31"/>
      <c r="T4856" s="31"/>
      <c r="U4856" s="31"/>
      <c r="V4856" s="31"/>
    </row>
    <row r="4857" spans="6:22" x14ac:dyDescent="0.25">
      <c r="F4857" s="31"/>
      <c r="G4857" s="31"/>
      <c r="H4857" s="31"/>
      <c r="I4857" s="31"/>
      <c r="J4857" s="31"/>
      <c r="K4857" s="31"/>
      <c r="L4857" s="31"/>
      <c r="M4857" s="31"/>
      <c r="N4857" s="31"/>
      <c r="O4857" s="31"/>
      <c r="P4857" s="31"/>
      <c r="Q4857" s="31"/>
      <c r="R4857" s="31"/>
      <c r="S4857" s="31"/>
      <c r="T4857" s="31"/>
      <c r="U4857" s="31"/>
      <c r="V4857" s="31"/>
    </row>
    <row r="4858" spans="6:22" x14ac:dyDescent="0.25">
      <c r="F4858" s="31"/>
      <c r="G4858" s="31"/>
      <c r="H4858" s="31"/>
      <c r="I4858" s="31"/>
      <c r="J4858" s="31"/>
      <c r="K4858" s="31"/>
      <c r="L4858" s="31"/>
      <c r="M4858" s="31"/>
      <c r="N4858" s="31"/>
      <c r="O4858" s="31"/>
      <c r="P4858" s="31"/>
      <c r="Q4858" s="31"/>
      <c r="R4858" s="31"/>
      <c r="S4858" s="31"/>
      <c r="T4858" s="31"/>
      <c r="U4858" s="31"/>
      <c r="V4858" s="31"/>
    </row>
    <row r="4859" spans="6:22" x14ac:dyDescent="0.25">
      <c r="F4859" s="31"/>
      <c r="G4859" s="31"/>
      <c r="H4859" s="31"/>
      <c r="I4859" s="31"/>
      <c r="J4859" s="31"/>
      <c r="K4859" s="31"/>
      <c r="L4859" s="31"/>
      <c r="M4859" s="31"/>
      <c r="N4859" s="31"/>
      <c r="O4859" s="31"/>
      <c r="P4859" s="31"/>
      <c r="Q4859" s="31"/>
      <c r="R4859" s="31"/>
      <c r="S4859" s="31"/>
      <c r="T4859" s="31"/>
      <c r="U4859" s="31"/>
      <c r="V4859" s="31"/>
    </row>
    <row r="4860" spans="6:22" x14ac:dyDescent="0.25">
      <c r="F4860" s="31"/>
      <c r="G4860" s="31"/>
      <c r="H4860" s="31"/>
      <c r="I4860" s="31"/>
      <c r="J4860" s="31"/>
      <c r="K4860" s="31"/>
      <c r="L4860" s="31"/>
      <c r="M4860" s="31"/>
      <c r="N4860" s="31"/>
      <c r="O4860" s="31"/>
      <c r="P4860" s="31"/>
      <c r="Q4860" s="31"/>
      <c r="R4860" s="31"/>
      <c r="S4860" s="31"/>
      <c r="T4860" s="31"/>
      <c r="U4860" s="31"/>
      <c r="V4860" s="31"/>
    </row>
    <row r="4861" spans="6:22" x14ac:dyDescent="0.25">
      <c r="F4861" s="31"/>
      <c r="G4861" s="31"/>
      <c r="H4861" s="31"/>
      <c r="I4861" s="31"/>
      <c r="J4861" s="31"/>
      <c r="K4861" s="31"/>
      <c r="L4861" s="31"/>
      <c r="M4861" s="31"/>
      <c r="N4861" s="31"/>
      <c r="O4861" s="31"/>
      <c r="P4861" s="31"/>
      <c r="Q4861" s="31"/>
      <c r="R4861" s="31"/>
      <c r="S4861" s="31"/>
      <c r="T4861" s="31"/>
      <c r="U4861" s="31"/>
      <c r="V4861" s="31"/>
    </row>
    <row r="4862" spans="6:22" x14ac:dyDescent="0.25">
      <c r="F4862" s="31"/>
      <c r="G4862" s="31"/>
      <c r="H4862" s="31"/>
      <c r="I4862" s="31"/>
      <c r="J4862" s="31"/>
      <c r="K4862" s="31"/>
      <c r="L4862" s="31"/>
      <c r="M4862" s="31"/>
      <c r="N4862" s="31"/>
      <c r="O4862" s="31"/>
      <c r="P4862" s="31"/>
      <c r="Q4862" s="31"/>
      <c r="R4862" s="31"/>
      <c r="S4862" s="31"/>
      <c r="T4862" s="31"/>
      <c r="U4862" s="31"/>
      <c r="V4862" s="31"/>
    </row>
    <row r="4863" spans="6:22" x14ac:dyDescent="0.25">
      <c r="F4863" s="31"/>
      <c r="G4863" s="31"/>
      <c r="H4863" s="31"/>
      <c r="I4863" s="31"/>
      <c r="J4863" s="31"/>
      <c r="K4863" s="31"/>
      <c r="L4863" s="31"/>
      <c r="M4863" s="31"/>
      <c r="N4863" s="31"/>
      <c r="O4863" s="31"/>
      <c r="P4863" s="31"/>
      <c r="Q4863" s="31"/>
      <c r="R4863" s="31"/>
      <c r="S4863" s="31"/>
      <c r="T4863" s="31"/>
      <c r="U4863" s="31"/>
      <c r="V4863" s="31"/>
    </row>
    <row r="4864" spans="6:22" x14ac:dyDescent="0.25">
      <c r="F4864" s="31"/>
      <c r="G4864" s="31"/>
      <c r="H4864" s="31"/>
      <c r="I4864" s="31"/>
      <c r="J4864" s="31"/>
      <c r="K4864" s="31"/>
      <c r="L4864" s="31"/>
      <c r="M4864" s="31"/>
      <c r="N4864" s="31"/>
      <c r="O4864" s="31"/>
      <c r="P4864" s="31"/>
      <c r="Q4864" s="31"/>
      <c r="R4864" s="31"/>
      <c r="S4864" s="31"/>
      <c r="T4864" s="31"/>
      <c r="U4864" s="31"/>
      <c r="V4864" s="31"/>
    </row>
    <row r="4865" spans="6:22" x14ac:dyDescent="0.25">
      <c r="F4865" s="31"/>
      <c r="G4865" s="31"/>
      <c r="H4865" s="31"/>
      <c r="I4865" s="31"/>
      <c r="J4865" s="31"/>
      <c r="K4865" s="31"/>
      <c r="L4865" s="31"/>
      <c r="M4865" s="31"/>
      <c r="N4865" s="31"/>
      <c r="O4865" s="31"/>
      <c r="P4865" s="31"/>
      <c r="Q4865" s="31"/>
      <c r="R4865" s="31"/>
      <c r="S4865" s="31"/>
      <c r="T4865" s="31"/>
      <c r="U4865" s="31"/>
      <c r="V4865" s="31"/>
    </row>
    <row r="4866" spans="6:22" x14ac:dyDescent="0.25">
      <c r="F4866" s="31"/>
      <c r="G4866" s="31"/>
      <c r="H4866" s="31"/>
      <c r="I4866" s="31"/>
      <c r="J4866" s="31"/>
      <c r="K4866" s="31"/>
      <c r="L4866" s="31"/>
      <c r="M4866" s="31"/>
      <c r="N4866" s="31"/>
      <c r="O4866" s="31"/>
      <c r="P4866" s="31"/>
      <c r="Q4866" s="31"/>
      <c r="R4866" s="31"/>
      <c r="S4866" s="31"/>
      <c r="T4866" s="31"/>
      <c r="U4866" s="31"/>
      <c r="V4866" s="31"/>
    </row>
    <row r="4867" spans="6:22" x14ac:dyDescent="0.25">
      <c r="F4867" s="31"/>
      <c r="G4867" s="31"/>
      <c r="H4867" s="31"/>
      <c r="I4867" s="31"/>
      <c r="J4867" s="31"/>
      <c r="K4867" s="31"/>
      <c r="L4867" s="31"/>
      <c r="M4867" s="31"/>
      <c r="N4867" s="31"/>
      <c r="O4867" s="31"/>
      <c r="P4867" s="31"/>
      <c r="Q4867" s="31"/>
      <c r="R4867" s="31"/>
      <c r="S4867" s="31"/>
      <c r="T4867" s="31"/>
      <c r="U4867" s="31"/>
      <c r="V4867" s="31"/>
    </row>
    <row r="4868" spans="6:22" x14ac:dyDescent="0.25">
      <c r="F4868" s="31"/>
      <c r="G4868" s="31"/>
      <c r="H4868" s="31"/>
      <c r="I4868" s="31"/>
      <c r="J4868" s="31"/>
      <c r="K4868" s="31"/>
      <c r="L4868" s="31"/>
      <c r="M4868" s="31"/>
      <c r="N4868" s="31"/>
      <c r="O4868" s="31"/>
      <c r="P4868" s="31"/>
      <c r="Q4868" s="31"/>
      <c r="R4868" s="31"/>
      <c r="S4868" s="31"/>
      <c r="T4868" s="31"/>
      <c r="U4868" s="31"/>
      <c r="V4868" s="31"/>
    </row>
    <row r="4869" spans="6:22" x14ac:dyDescent="0.25">
      <c r="F4869" s="31"/>
      <c r="G4869" s="31"/>
      <c r="H4869" s="31"/>
      <c r="I4869" s="31"/>
      <c r="J4869" s="31"/>
      <c r="K4869" s="31"/>
      <c r="L4869" s="31"/>
      <c r="M4869" s="31"/>
      <c r="N4869" s="31"/>
      <c r="O4869" s="31"/>
      <c r="P4869" s="31"/>
      <c r="Q4869" s="31"/>
      <c r="R4869" s="31"/>
      <c r="S4869" s="31"/>
      <c r="T4869" s="31"/>
      <c r="U4869" s="31"/>
      <c r="V4869" s="31"/>
    </row>
    <row r="4870" spans="6:22" x14ac:dyDescent="0.25">
      <c r="F4870" s="31"/>
      <c r="G4870" s="31"/>
      <c r="H4870" s="31"/>
      <c r="I4870" s="31"/>
      <c r="J4870" s="31"/>
      <c r="K4870" s="31"/>
      <c r="L4870" s="31"/>
      <c r="M4870" s="31"/>
      <c r="N4870" s="31"/>
      <c r="O4870" s="31"/>
      <c r="P4870" s="31"/>
      <c r="Q4870" s="31"/>
      <c r="R4870" s="31"/>
      <c r="S4870" s="31"/>
      <c r="T4870" s="31"/>
      <c r="U4870" s="31"/>
      <c r="V4870" s="31"/>
    </row>
    <row r="4871" spans="6:22" x14ac:dyDescent="0.25">
      <c r="F4871" s="31"/>
      <c r="G4871" s="31"/>
      <c r="H4871" s="31"/>
      <c r="I4871" s="31"/>
      <c r="J4871" s="31"/>
      <c r="K4871" s="31"/>
      <c r="L4871" s="31"/>
      <c r="M4871" s="31"/>
      <c r="N4871" s="31"/>
      <c r="O4871" s="31"/>
      <c r="P4871" s="31"/>
      <c r="Q4871" s="31"/>
      <c r="R4871" s="31"/>
      <c r="S4871" s="31"/>
      <c r="T4871" s="31"/>
      <c r="U4871" s="31"/>
      <c r="V4871" s="31"/>
    </row>
    <row r="4872" spans="6:22" x14ac:dyDescent="0.25">
      <c r="F4872" s="31"/>
      <c r="G4872" s="31"/>
      <c r="H4872" s="31"/>
      <c r="I4872" s="31"/>
      <c r="J4872" s="31"/>
      <c r="K4872" s="31"/>
      <c r="L4872" s="31"/>
      <c r="M4872" s="31"/>
      <c r="N4872" s="31"/>
      <c r="O4872" s="31"/>
      <c r="P4872" s="31"/>
      <c r="Q4872" s="31"/>
      <c r="R4872" s="31"/>
      <c r="S4872" s="31"/>
      <c r="T4872" s="31"/>
      <c r="U4872" s="31"/>
      <c r="V4872" s="31"/>
    </row>
    <row r="4873" spans="6:22" x14ac:dyDescent="0.25">
      <c r="F4873" s="31"/>
      <c r="G4873" s="31"/>
      <c r="H4873" s="31"/>
      <c r="I4873" s="31"/>
      <c r="J4873" s="31"/>
      <c r="K4873" s="31"/>
      <c r="L4873" s="31"/>
      <c r="M4873" s="31"/>
      <c r="N4873" s="31"/>
      <c r="O4873" s="31"/>
      <c r="P4873" s="31"/>
      <c r="Q4873" s="31"/>
      <c r="R4873" s="31"/>
      <c r="S4873" s="31"/>
      <c r="T4873" s="31"/>
      <c r="U4873" s="31"/>
      <c r="V4873" s="31"/>
    </row>
    <row r="4874" spans="6:22" x14ac:dyDescent="0.25">
      <c r="F4874" s="31"/>
      <c r="G4874" s="31"/>
      <c r="H4874" s="31"/>
      <c r="I4874" s="31"/>
      <c r="J4874" s="31"/>
      <c r="K4874" s="31"/>
      <c r="L4874" s="31"/>
      <c r="M4874" s="31"/>
      <c r="N4874" s="31"/>
      <c r="O4874" s="31"/>
      <c r="P4874" s="31"/>
      <c r="Q4874" s="31"/>
      <c r="R4874" s="31"/>
      <c r="S4874" s="31"/>
      <c r="T4874" s="31"/>
      <c r="U4874" s="31"/>
      <c r="V4874" s="31"/>
    </row>
    <row r="4875" spans="6:22" x14ac:dyDescent="0.25">
      <c r="F4875" s="31"/>
      <c r="G4875" s="31"/>
      <c r="H4875" s="31"/>
      <c r="I4875" s="31"/>
      <c r="J4875" s="31"/>
      <c r="K4875" s="31"/>
      <c r="L4875" s="31"/>
      <c r="M4875" s="31"/>
      <c r="N4875" s="31"/>
      <c r="O4875" s="31"/>
      <c r="P4875" s="31"/>
      <c r="Q4875" s="31"/>
      <c r="R4875" s="31"/>
      <c r="S4875" s="31"/>
      <c r="T4875" s="31"/>
      <c r="U4875" s="31"/>
      <c r="V4875" s="31"/>
    </row>
    <row r="4876" spans="6:22" x14ac:dyDescent="0.25">
      <c r="F4876" s="31"/>
      <c r="G4876" s="31"/>
      <c r="H4876" s="31"/>
      <c r="I4876" s="31"/>
      <c r="J4876" s="31"/>
      <c r="K4876" s="31"/>
      <c r="L4876" s="31"/>
      <c r="M4876" s="31"/>
      <c r="N4876" s="31"/>
      <c r="O4876" s="31"/>
      <c r="P4876" s="31"/>
      <c r="Q4876" s="31"/>
      <c r="R4876" s="31"/>
      <c r="S4876" s="31"/>
      <c r="T4876" s="31"/>
      <c r="U4876" s="31"/>
      <c r="V4876" s="31"/>
    </row>
    <row r="4877" spans="6:22" x14ac:dyDescent="0.25">
      <c r="F4877" s="31"/>
      <c r="G4877" s="31"/>
      <c r="H4877" s="31"/>
      <c r="I4877" s="31"/>
      <c r="J4877" s="31"/>
      <c r="K4877" s="31"/>
      <c r="L4877" s="31"/>
      <c r="M4877" s="31"/>
      <c r="N4877" s="31"/>
      <c r="O4877" s="31"/>
      <c r="P4877" s="31"/>
      <c r="Q4877" s="31"/>
      <c r="R4877" s="31"/>
      <c r="S4877" s="31"/>
      <c r="T4877" s="31"/>
      <c r="U4877" s="31"/>
      <c r="V4877" s="31"/>
    </row>
    <row r="4878" spans="6:22" x14ac:dyDescent="0.25">
      <c r="F4878" s="31"/>
      <c r="G4878" s="31"/>
      <c r="H4878" s="31"/>
      <c r="I4878" s="31"/>
      <c r="J4878" s="31"/>
      <c r="K4878" s="31"/>
      <c r="L4878" s="31"/>
      <c r="M4878" s="31"/>
      <c r="N4878" s="31"/>
      <c r="O4878" s="31"/>
      <c r="P4878" s="31"/>
      <c r="Q4878" s="31"/>
      <c r="R4878" s="31"/>
      <c r="S4878" s="31"/>
      <c r="T4878" s="31"/>
      <c r="U4878" s="31"/>
      <c r="V4878" s="31"/>
    </row>
    <row r="4879" spans="6:22" x14ac:dyDescent="0.25">
      <c r="F4879" s="31"/>
      <c r="G4879" s="31"/>
      <c r="H4879" s="31"/>
      <c r="I4879" s="31"/>
      <c r="J4879" s="31"/>
      <c r="K4879" s="31"/>
      <c r="L4879" s="31"/>
      <c r="M4879" s="31"/>
      <c r="N4879" s="31"/>
      <c r="O4879" s="31"/>
      <c r="P4879" s="31"/>
      <c r="Q4879" s="31"/>
      <c r="R4879" s="31"/>
      <c r="S4879" s="31"/>
      <c r="T4879" s="31"/>
      <c r="U4879" s="31"/>
      <c r="V4879" s="31"/>
    </row>
    <row r="4880" spans="6:22" x14ac:dyDescent="0.25">
      <c r="F4880" s="31"/>
      <c r="G4880" s="31"/>
      <c r="H4880" s="31"/>
      <c r="I4880" s="31"/>
      <c r="J4880" s="31"/>
      <c r="K4880" s="31"/>
      <c r="L4880" s="31"/>
      <c r="M4880" s="31"/>
      <c r="N4880" s="31"/>
      <c r="O4880" s="31"/>
      <c r="P4880" s="31"/>
      <c r="Q4880" s="31"/>
      <c r="R4880" s="31"/>
      <c r="S4880" s="31"/>
      <c r="T4880" s="31"/>
      <c r="U4880" s="31"/>
      <c r="V4880" s="31"/>
    </row>
    <row r="4881" spans="6:22" x14ac:dyDescent="0.25">
      <c r="F4881" s="31"/>
      <c r="G4881" s="31"/>
      <c r="H4881" s="31"/>
      <c r="I4881" s="31"/>
      <c r="J4881" s="31"/>
      <c r="K4881" s="31"/>
      <c r="L4881" s="31"/>
      <c r="M4881" s="31"/>
      <c r="N4881" s="31"/>
      <c r="O4881" s="31"/>
      <c r="P4881" s="31"/>
      <c r="Q4881" s="31"/>
      <c r="R4881" s="31"/>
      <c r="S4881" s="31"/>
      <c r="T4881" s="31"/>
      <c r="U4881" s="31"/>
      <c r="V4881" s="31"/>
    </row>
    <row r="4882" spans="6:22" x14ac:dyDescent="0.25">
      <c r="F4882" s="31"/>
      <c r="G4882" s="31"/>
      <c r="H4882" s="31"/>
      <c r="I4882" s="31"/>
      <c r="J4882" s="31"/>
      <c r="K4882" s="31"/>
      <c r="L4882" s="31"/>
      <c r="M4882" s="31"/>
      <c r="N4882" s="31"/>
      <c r="O4882" s="31"/>
      <c r="P4882" s="31"/>
      <c r="Q4882" s="31"/>
      <c r="R4882" s="31"/>
      <c r="S4882" s="31"/>
      <c r="T4882" s="31"/>
      <c r="U4882" s="31"/>
      <c r="V4882" s="31"/>
    </row>
    <row r="4883" spans="6:22" x14ac:dyDescent="0.25">
      <c r="F4883" s="31"/>
      <c r="G4883" s="31"/>
      <c r="H4883" s="31"/>
      <c r="I4883" s="31"/>
      <c r="J4883" s="31"/>
      <c r="K4883" s="31"/>
      <c r="L4883" s="31"/>
      <c r="M4883" s="31"/>
      <c r="N4883" s="31"/>
      <c r="O4883" s="31"/>
      <c r="P4883" s="31"/>
      <c r="Q4883" s="31"/>
      <c r="R4883" s="31"/>
      <c r="S4883" s="31"/>
      <c r="T4883" s="31"/>
      <c r="U4883" s="31"/>
      <c r="V4883" s="31"/>
    </row>
    <row r="4884" spans="6:22" x14ac:dyDescent="0.25">
      <c r="F4884" s="31"/>
      <c r="G4884" s="31"/>
      <c r="H4884" s="31"/>
      <c r="I4884" s="31"/>
      <c r="J4884" s="31"/>
      <c r="K4884" s="31"/>
      <c r="L4884" s="31"/>
      <c r="M4884" s="31"/>
      <c r="N4884" s="31"/>
      <c r="O4884" s="31"/>
      <c r="P4884" s="31"/>
      <c r="Q4884" s="31"/>
      <c r="R4884" s="31"/>
      <c r="S4884" s="31"/>
      <c r="T4884" s="31"/>
      <c r="U4884" s="31"/>
      <c r="V4884" s="31"/>
    </row>
    <row r="4885" spans="6:22" x14ac:dyDescent="0.25">
      <c r="F4885" s="31"/>
      <c r="G4885" s="31"/>
      <c r="H4885" s="31"/>
      <c r="I4885" s="31"/>
      <c r="J4885" s="31"/>
      <c r="K4885" s="31"/>
      <c r="L4885" s="31"/>
      <c r="M4885" s="31"/>
      <c r="N4885" s="31"/>
      <c r="O4885" s="31"/>
      <c r="P4885" s="31"/>
      <c r="Q4885" s="31"/>
      <c r="R4885" s="31"/>
      <c r="S4885" s="31"/>
      <c r="T4885" s="31"/>
      <c r="U4885" s="31"/>
      <c r="V4885" s="31"/>
    </row>
    <row r="4886" spans="6:22" x14ac:dyDescent="0.25">
      <c r="F4886" s="31"/>
      <c r="G4886" s="31"/>
      <c r="H4886" s="31"/>
      <c r="I4886" s="31"/>
      <c r="J4886" s="31"/>
      <c r="K4886" s="31"/>
      <c r="L4886" s="31"/>
      <c r="M4886" s="31"/>
      <c r="N4886" s="31"/>
      <c r="O4886" s="31"/>
      <c r="P4886" s="31"/>
      <c r="Q4886" s="31"/>
      <c r="R4886" s="31"/>
      <c r="S4886" s="31"/>
      <c r="T4886" s="31"/>
      <c r="U4886" s="31"/>
      <c r="V4886" s="31"/>
    </row>
    <row r="4887" spans="6:22" x14ac:dyDescent="0.25">
      <c r="F4887" s="31"/>
      <c r="G4887" s="31"/>
      <c r="H4887" s="31"/>
      <c r="I4887" s="31"/>
      <c r="J4887" s="31"/>
      <c r="K4887" s="31"/>
      <c r="L4887" s="31"/>
      <c r="M4887" s="31"/>
      <c r="N4887" s="31"/>
      <c r="O4887" s="31"/>
      <c r="P4887" s="31"/>
      <c r="Q4887" s="31"/>
      <c r="R4887" s="31"/>
      <c r="S4887" s="31"/>
      <c r="T4887" s="31"/>
      <c r="U4887" s="31"/>
      <c r="V4887" s="31"/>
    </row>
    <row r="4888" spans="6:22" x14ac:dyDescent="0.25">
      <c r="F4888" s="31"/>
      <c r="G4888" s="31"/>
      <c r="H4888" s="31"/>
      <c r="I4888" s="31"/>
      <c r="J4888" s="31"/>
      <c r="K4888" s="31"/>
      <c r="L4888" s="31"/>
      <c r="M4888" s="31"/>
      <c r="N4888" s="31"/>
      <c r="O4888" s="31"/>
      <c r="P4888" s="31"/>
      <c r="Q4888" s="31"/>
      <c r="R4888" s="31"/>
      <c r="S4888" s="31"/>
      <c r="T4888" s="31"/>
      <c r="U4888" s="31"/>
      <c r="V4888" s="31"/>
    </row>
    <row r="4889" spans="6:22" x14ac:dyDescent="0.25">
      <c r="F4889" s="31"/>
      <c r="G4889" s="31"/>
      <c r="H4889" s="31"/>
      <c r="I4889" s="31"/>
      <c r="J4889" s="31"/>
      <c r="K4889" s="31"/>
      <c r="L4889" s="31"/>
      <c r="M4889" s="31"/>
      <c r="N4889" s="31"/>
      <c r="O4889" s="31"/>
      <c r="P4889" s="31"/>
      <c r="Q4889" s="31"/>
      <c r="R4889" s="31"/>
      <c r="S4889" s="31"/>
      <c r="T4889" s="31"/>
      <c r="U4889" s="31"/>
      <c r="V4889" s="31"/>
    </row>
    <row r="4890" spans="6:22" x14ac:dyDescent="0.25">
      <c r="F4890" s="31"/>
      <c r="G4890" s="31"/>
      <c r="H4890" s="31"/>
      <c r="I4890" s="31"/>
      <c r="J4890" s="31"/>
      <c r="K4890" s="31"/>
      <c r="L4890" s="31"/>
      <c r="M4890" s="31"/>
      <c r="N4890" s="31"/>
      <c r="O4890" s="31"/>
      <c r="P4890" s="31"/>
      <c r="Q4890" s="31"/>
      <c r="R4890" s="31"/>
      <c r="S4890" s="31"/>
      <c r="T4890" s="31"/>
      <c r="U4890" s="31"/>
      <c r="V4890" s="31"/>
    </row>
    <row r="4891" spans="6:22" x14ac:dyDescent="0.25">
      <c r="F4891" s="31"/>
      <c r="G4891" s="31"/>
      <c r="H4891" s="31"/>
      <c r="I4891" s="31"/>
      <c r="J4891" s="31"/>
      <c r="K4891" s="31"/>
      <c r="L4891" s="31"/>
      <c r="M4891" s="31"/>
      <c r="N4891" s="31"/>
      <c r="O4891" s="31"/>
      <c r="P4891" s="31"/>
      <c r="Q4891" s="31"/>
      <c r="R4891" s="31"/>
      <c r="S4891" s="31"/>
      <c r="T4891" s="31"/>
      <c r="U4891" s="31"/>
      <c r="V4891" s="31"/>
    </row>
    <row r="4892" spans="6:22" x14ac:dyDescent="0.25">
      <c r="F4892" s="31"/>
      <c r="G4892" s="31"/>
      <c r="H4892" s="31"/>
      <c r="I4892" s="31"/>
      <c r="J4892" s="31"/>
      <c r="K4892" s="31"/>
      <c r="L4892" s="31"/>
      <c r="M4892" s="31"/>
      <c r="N4892" s="31"/>
      <c r="O4892" s="31"/>
      <c r="P4892" s="31"/>
      <c r="Q4892" s="31"/>
      <c r="R4892" s="31"/>
      <c r="S4892" s="31"/>
      <c r="T4892" s="31"/>
      <c r="U4892" s="31"/>
      <c r="V4892" s="31"/>
    </row>
    <row r="4893" spans="6:22" x14ac:dyDescent="0.25">
      <c r="F4893" s="31"/>
      <c r="G4893" s="31"/>
      <c r="H4893" s="31"/>
      <c r="I4893" s="31"/>
      <c r="J4893" s="31"/>
      <c r="K4893" s="31"/>
      <c r="L4893" s="31"/>
      <c r="M4893" s="31"/>
      <c r="N4893" s="31"/>
      <c r="O4893" s="31"/>
      <c r="P4893" s="31"/>
      <c r="Q4893" s="31"/>
      <c r="R4893" s="31"/>
      <c r="S4893" s="31"/>
      <c r="T4893" s="31"/>
      <c r="U4893" s="31"/>
      <c r="V4893" s="31"/>
    </row>
    <row r="4894" spans="6:22" x14ac:dyDescent="0.25">
      <c r="F4894" s="31"/>
      <c r="G4894" s="31"/>
      <c r="H4894" s="31"/>
      <c r="I4894" s="31"/>
      <c r="J4894" s="31"/>
      <c r="K4894" s="31"/>
      <c r="L4894" s="31"/>
      <c r="M4894" s="31"/>
      <c r="N4894" s="31"/>
      <c r="O4894" s="31"/>
      <c r="P4894" s="31"/>
      <c r="Q4894" s="31"/>
      <c r="R4894" s="31"/>
      <c r="S4894" s="31"/>
      <c r="T4894" s="31"/>
      <c r="U4894" s="31"/>
      <c r="V4894" s="31"/>
    </row>
    <row r="4895" spans="6:22" x14ac:dyDescent="0.25">
      <c r="F4895" s="31"/>
      <c r="G4895" s="31"/>
      <c r="H4895" s="31"/>
      <c r="I4895" s="31"/>
      <c r="J4895" s="31"/>
      <c r="K4895" s="31"/>
      <c r="L4895" s="31"/>
      <c r="M4895" s="31"/>
      <c r="N4895" s="31"/>
      <c r="O4895" s="31"/>
      <c r="P4895" s="31"/>
      <c r="Q4895" s="31"/>
      <c r="R4895" s="31"/>
      <c r="S4895" s="31"/>
      <c r="T4895" s="31"/>
      <c r="U4895" s="31"/>
      <c r="V4895" s="31"/>
    </row>
    <row r="4896" spans="6:22" x14ac:dyDescent="0.25">
      <c r="F4896" s="31"/>
      <c r="G4896" s="31"/>
      <c r="H4896" s="31"/>
      <c r="I4896" s="31"/>
      <c r="J4896" s="31"/>
      <c r="K4896" s="31"/>
      <c r="L4896" s="31"/>
      <c r="M4896" s="31"/>
      <c r="N4896" s="31"/>
      <c r="O4896" s="31"/>
      <c r="P4896" s="31"/>
      <c r="Q4896" s="31"/>
      <c r="R4896" s="31"/>
      <c r="S4896" s="31"/>
      <c r="T4896" s="31"/>
      <c r="U4896" s="31"/>
      <c r="V4896" s="31"/>
    </row>
    <row r="4897" spans="6:22" x14ac:dyDescent="0.25">
      <c r="F4897" s="31"/>
      <c r="G4897" s="31"/>
      <c r="H4897" s="31"/>
      <c r="I4897" s="31"/>
      <c r="J4897" s="31"/>
      <c r="K4897" s="31"/>
      <c r="L4897" s="31"/>
      <c r="M4897" s="31"/>
      <c r="N4897" s="31"/>
      <c r="O4897" s="31"/>
      <c r="P4897" s="31"/>
      <c r="Q4897" s="31"/>
      <c r="R4897" s="31"/>
      <c r="S4897" s="31"/>
      <c r="T4897" s="31"/>
      <c r="U4897" s="31"/>
      <c r="V4897" s="31"/>
    </row>
    <row r="4898" spans="6:22" x14ac:dyDescent="0.25">
      <c r="F4898" s="31"/>
      <c r="G4898" s="31"/>
      <c r="H4898" s="31"/>
      <c r="I4898" s="31"/>
      <c r="J4898" s="31"/>
      <c r="K4898" s="31"/>
      <c r="L4898" s="31"/>
      <c r="M4898" s="31"/>
      <c r="N4898" s="31"/>
      <c r="O4898" s="31"/>
      <c r="P4898" s="31"/>
      <c r="Q4898" s="31"/>
      <c r="R4898" s="31"/>
      <c r="S4898" s="31"/>
      <c r="T4898" s="31"/>
      <c r="U4898" s="31"/>
      <c r="V4898" s="31"/>
    </row>
    <row r="4899" spans="6:22" x14ac:dyDescent="0.25">
      <c r="F4899" s="31"/>
      <c r="G4899" s="31"/>
      <c r="H4899" s="31"/>
      <c r="I4899" s="31"/>
      <c r="J4899" s="31"/>
      <c r="K4899" s="31"/>
      <c r="L4899" s="31"/>
      <c r="M4899" s="31"/>
      <c r="N4899" s="31"/>
      <c r="O4899" s="31"/>
      <c r="P4899" s="31"/>
      <c r="Q4899" s="31"/>
      <c r="R4899" s="31"/>
      <c r="S4899" s="31"/>
      <c r="T4899" s="31"/>
      <c r="U4899" s="31"/>
      <c r="V4899" s="31"/>
    </row>
    <row r="4900" spans="6:22" x14ac:dyDescent="0.25">
      <c r="F4900" s="31"/>
      <c r="G4900" s="31"/>
      <c r="H4900" s="31"/>
      <c r="I4900" s="31"/>
      <c r="J4900" s="31"/>
      <c r="K4900" s="31"/>
      <c r="L4900" s="31"/>
      <c r="M4900" s="31"/>
      <c r="N4900" s="31"/>
      <c r="O4900" s="31"/>
      <c r="P4900" s="31"/>
      <c r="Q4900" s="31"/>
      <c r="R4900" s="31"/>
      <c r="S4900" s="31"/>
      <c r="T4900" s="31"/>
      <c r="U4900" s="31"/>
      <c r="V4900" s="31"/>
    </row>
    <row r="4901" spans="6:22" x14ac:dyDescent="0.25">
      <c r="F4901" s="31"/>
      <c r="G4901" s="31"/>
      <c r="H4901" s="31"/>
      <c r="I4901" s="31"/>
      <c r="J4901" s="31"/>
      <c r="K4901" s="31"/>
      <c r="L4901" s="31"/>
      <c r="M4901" s="31"/>
      <c r="N4901" s="31"/>
      <c r="O4901" s="31"/>
      <c r="P4901" s="31"/>
      <c r="Q4901" s="31"/>
      <c r="R4901" s="31"/>
      <c r="S4901" s="31"/>
      <c r="T4901" s="31"/>
      <c r="U4901" s="31"/>
      <c r="V4901" s="31"/>
    </row>
    <row r="4902" spans="6:22" x14ac:dyDescent="0.25">
      <c r="F4902" s="31"/>
      <c r="G4902" s="31"/>
      <c r="H4902" s="31"/>
      <c r="I4902" s="31"/>
      <c r="J4902" s="31"/>
      <c r="K4902" s="31"/>
      <c r="L4902" s="31"/>
      <c r="M4902" s="31"/>
      <c r="N4902" s="31"/>
      <c r="O4902" s="31"/>
      <c r="P4902" s="31"/>
      <c r="Q4902" s="31"/>
      <c r="R4902" s="31"/>
      <c r="S4902" s="31"/>
      <c r="T4902" s="31"/>
      <c r="U4902" s="31"/>
      <c r="V4902" s="31"/>
    </row>
    <row r="4903" spans="6:22" x14ac:dyDescent="0.25">
      <c r="F4903" s="31"/>
      <c r="G4903" s="31"/>
      <c r="H4903" s="31"/>
      <c r="I4903" s="31"/>
      <c r="J4903" s="31"/>
      <c r="K4903" s="31"/>
      <c r="L4903" s="31"/>
      <c r="M4903" s="31"/>
      <c r="N4903" s="31"/>
      <c r="O4903" s="31"/>
      <c r="P4903" s="31"/>
      <c r="Q4903" s="31"/>
      <c r="R4903" s="31"/>
      <c r="S4903" s="31"/>
      <c r="T4903" s="31"/>
      <c r="U4903" s="31"/>
      <c r="V4903" s="31"/>
    </row>
    <row r="4904" spans="6:22" x14ac:dyDescent="0.25">
      <c r="F4904" s="31"/>
      <c r="G4904" s="31"/>
      <c r="H4904" s="31"/>
      <c r="I4904" s="31"/>
      <c r="J4904" s="31"/>
      <c r="K4904" s="31"/>
      <c r="L4904" s="31"/>
      <c r="M4904" s="31"/>
      <c r="N4904" s="31"/>
      <c r="O4904" s="31"/>
      <c r="P4904" s="31"/>
      <c r="Q4904" s="31"/>
      <c r="R4904" s="31"/>
      <c r="S4904" s="31"/>
      <c r="T4904" s="31"/>
      <c r="U4904" s="31"/>
      <c r="V4904" s="31"/>
    </row>
    <row r="4905" spans="6:22" x14ac:dyDescent="0.25">
      <c r="F4905" s="31"/>
      <c r="G4905" s="31"/>
      <c r="H4905" s="31"/>
      <c r="I4905" s="31"/>
      <c r="J4905" s="31"/>
      <c r="K4905" s="31"/>
      <c r="L4905" s="31"/>
      <c r="M4905" s="31"/>
      <c r="N4905" s="31"/>
      <c r="O4905" s="31"/>
      <c r="P4905" s="31"/>
      <c r="Q4905" s="31"/>
      <c r="R4905" s="31"/>
      <c r="S4905" s="31"/>
      <c r="T4905" s="31"/>
      <c r="U4905" s="31"/>
      <c r="V4905" s="31"/>
    </row>
    <row r="4906" spans="6:22" x14ac:dyDescent="0.25">
      <c r="F4906" s="31"/>
      <c r="G4906" s="31"/>
      <c r="H4906" s="31"/>
      <c r="I4906" s="31"/>
      <c r="J4906" s="31"/>
      <c r="K4906" s="31"/>
      <c r="L4906" s="31"/>
      <c r="M4906" s="31"/>
      <c r="N4906" s="31"/>
      <c r="O4906" s="31"/>
      <c r="P4906" s="31"/>
      <c r="Q4906" s="31"/>
      <c r="R4906" s="31"/>
      <c r="S4906" s="31"/>
      <c r="T4906" s="31"/>
      <c r="U4906" s="31"/>
      <c r="V4906" s="31"/>
    </row>
    <row r="4907" spans="6:22" x14ac:dyDescent="0.25">
      <c r="F4907" s="31"/>
      <c r="G4907" s="31"/>
      <c r="H4907" s="31"/>
      <c r="I4907" s="31"/>
      <c r="J4907" s="31"/>
      <c r="K4907" s="31"/>
      <c r="L4907" s="31"/>
      <c r="M4907" s="31"/>
      <c r="N4907" s="31"/>
      <c r="O4907" s="31"/>
      <c r="P4907" s="31"/>
      <c r="Q4907" s="31"/>
      <c r="R4907" s="31"/>
      <c r="S4907" s="31"/>
      <c r="T4907" s="31"/>
      <c r="U4907" s="31"/>
      <c r="V4907" s="31"/>
    </row>
    <row r="4908" spans="6:22" x14ac:dyDescent="0.25">
      <c r="F4908" s="31"/>
      <c r="G4908" s="31"/>
      <c r="H4908" s="31"/>
      <c r="I4908" s="31"/>
      <c r="J4908" s="31"/>
      <c r="K4908" s="31"/>
      <c r="L4908" s="31"/>
      <c r="M4908" s="31"/>
      <c r="N4908" s="31"/>
      <c r="O4908" s="31"/>
      <c r="P4908" s="31"/>
      <c r="Q4908" s="31"/>
      <c r="R4908" s="31"/>
      <c r="S4908" s="31"/>
      <c r="T4908" s="31"/>
      <c r="U4908" s="31"/>
      <c r="V4908" s="31"/>
    </row>
    <row r="4909" spans="6:22" x14ac:dyDescent="0.25">
      <c r="F4909" s="31"/>
      <c r="G4909" s="31"/>
      <c r="H4909" s="31"/>
      <c r="I4909" s="31"/>
      <c r="J4909" s="31"/>
      <c r="K4909" s="31"/>
      <c r="L4909" s="31"/>
      <c r="M4909" s="31"/>
      <c r="N4909" s="31"/>
      <c r="O4909" s="31"/>
      <c r="P4909" s="31"/>
      <c r="Q4909" s="31"/>
      <c r="R4909" s="31"/>
      <c r="S4909" s="31"/>
      <c r="T4909" s="31"/>
      <c r="U4909" s="31"/>
      <c r="V4909" s="31"/>
    </row>
    <row r="4910" spans="6:22" x14ac:dyDescent="0.25">
      <c r="F4910" s="31"/>
      <c r="G4910" s="31"/>
      <c r="H4910" s="31"/>
      <c r="I4910" s="31"/>
      <c r="J4910" s="31"/>
      <c r="K4910" s="31"/>
      <c r="L4910" s="31"/>
      <c r="M4910" s="31"/>
      <c r="N4910" s="31"/>
      <c r="O4910" s="31"/>
      <c r="P4910" s="31"/>
      <c r="Q4910" s="31"/>
      <c r="R4910" s="31"/>
      <c r="S4910" s="31"/>
      <c r="T4910" s="31"/>
      <c r="U4910" s="31"/>
      <c r="V4910" s="31"/>
    </row>
    <row r="4911" spans="6:22" x14ac:dyDescent="0.25">
      <c r="F4911" s="31"/>
      <c r="G4911" s="31"/>
      <c r="H4911" s="31"/>
      <c r="I4911" s="31"/>
      <c r="J4911" s="31"/>
      <c r="K4911" s="31"/>
      <c r="L4911" s="31"/>
      <c r="M4911" s="31"/>
      <c r="N4911" s="31"/>
      <c r="O4911" s="31"/>
      <c r="P4911" s="31"/>
      <c r="Q4911" s="31"/>
      <c r="R4911" s="31"/>
      <c r="S4911" s="31"/>
      <c r="T4911" s="31"/>
      <c r="U4911" s="31"/>
      <c r="V4911" s="31"/>
    </row>
    <row r="4912" spans="6:22" x14ac:dyDescent="0.25">
      <c r="F4912" s="31"/>
      <c r="G4912" s="31"/>
      <c r="H4912" s="31"/>
      <c r="I4912" s="31"/>
      <c r="J4912" s="31"/>
      <c r="K4912" s="31"/>
      <c r="L4912" s="31"/>
      <c r="M4912" s="31"/>
      <c r="N4912" s="31"/>
      <c r="O4912" s="31"/>
      <c r="P4912" s="31"/>
      <c r="Q4912" s="31"/>
      <c r="R4912" s="31"/>
      <c r="S4912" s="31"/>
      <c r="T4912" s="31"/>
      <c r="U4912" s="31"/>
      <c r="V4912" s="31"/>
    </row>
    <row r="4913" spans="6:22" x14ac:dyDescent="0.25">
      <c r="F4913" s="31"/>
      <c r="G4913" s="31"/>
      <c r="H4913" s="31"/>
      <c r="I4913" s="31"/>
      <c r="J4913" s="31"/>
      <c r="K4913" s="31"/>
      <c r="L4913" s="31"/>
      <c r="M4913" s="31"/>
      <c r="N4913" s="31"/>
      <c r="O4913" s="31"/>
      <c r="P4913" s="31"/>
      <c r="Q4913" s="31"/>
      <c r="R4913" s="31"/>
      <c r="S4913" s="31"/>
      <c r="T4913" s="31"/>
      <c r="U4913" s="31"/>
      <c r="V4913" s="31"/>
    </row>
    <row r="4914" spans="6:22" x14ac:dyDescent="0.25">
      <c r="F4914" s="31"/>
      <c r="G4914" s="31"/>
      <c r="H4914" s="31"/>
      <c r="I4914" s="31"/>
      <c r="J4914" s="31"/>
      <c r="K4914" s="31"/>
      <c r="L4914" s="31"/>
      <c r="M4914" s="31"/>
      <c r="N4914" s="31"/>
      <c r="O4914" s="31"/>
      <c r="P4914" s="31"/>
      <c r="Q4914" s="31"/>
      <c r="R4914" s="31"/>
      <c r="S4914" s="31"/>
      <c r="T4914" s="31"/>
      <c r="U4914" s="31"/>
      <c r="V4914" s="31"/>
    </row>
    <row r="4915" spans="6:22" x14ac:dyDescent="0.25">
      <c r="F4915" s="31"/>
      <c r="G4915" s="31"/>
      <c r="H4915" s="31"/>
      <c r="I4915" s="31"/>
      <c r="J4915" s="31"/>
      <c r="K4915" s="31"/>
      <c r="L4915" s="31"/>
      <c r="M4915" s="31"/>
      <c r="N4915" s="31"/>
      <c r="O4915" s="31"/>
      <c r="P4915" s="31"/>
      <c r="Q4915" s="31"/>
      <c r="R4915" s="31"/>
      <c r="S4915" s="31"/>
      <c r="T4915" s="31"/>
      <c r="U4915" s="31"/>
      <c r="V4915" s="31"/>
    </row>
    <row r="4916" spans="6:22" x14ac:dyDescent="0.25">
      <c r="F4916" s="31"/>
      <c r="G4916" s="31"/>
      <c r="H4916" s="31"/>
      <c r="I4916" s="31"/>
      <c r="J4916" s="31"/>
      <c r="K4916" s="31"/>
      <c r="L4916" s="31"/>
      <c r="M4916" s="31"/>
      <c r="N4916" s="31"/>
      <c r="O4916" s="31"/>
      <c r="P4916" s="31"/>
      <c r="Q4916" s="31"/>
      <c r="R4916" s="31"/>
      <c r="S4916" s="31"/>
      <c r="T4916" s="31"/>
      <c r="U4916" s="31"/>
      <c r="V4916" s="31"/>
    </row>
    <row r="4917" spans="6:22" x14ac:dyDescent="0.25">
      <c r="F4917" s="31"/>
      <c r="G4917" s="31"/>
      <c r="H4917" s="31"/>
      <c r="I4917" s="31"/>
      <c r="J4917" s="31"/>
      <c r="K4917" s="31"/>
      <c r="L4917" s="31"/>
      <c r="M4917" s="31"/>
      <c r="N4917" s="31"/>
      <c r="O4917" s="31"/>
      <c r="P4917" s="31"/>
      <c r="Q4917" s="31"/>
      <c r="R4917" s="31"/>
      <c r="S4917" s="31"/>
      <c r="T4917" s="31"/>
      <c r="U4917" s="31"/>
      <c r="V4917" s="31"/>
    </row>
    <row r="4918" spans="6:22" x14ac:dyDescent="0.25">
      <c r="F4918" s="31"/>
      <c r="G4918" s="31"/>
      <c r="H4918" s="31"/>
      <c r="I4918" s="31"/>
      <c r="J4918" s="31"/>
      <c r="K4918" s="31"/>
      <c r="L4918" s="31"/>
      <c r="M4918" s="31"/>
      <c r="N4918" s="31"/>
      <c r="O4918" s="31"/>
      <c r="P4918" s="31"/>
      <c r="Q4918" s="31"/>
      <c r="R4918" s="31"/>
      <c r="S4918" s="31"/>
      <c r="T4918" s="31"/>
      <c r="U4918" s="31"/>
      <c r="V4918" s="31"/>
    </row>
    <row r="4919" spans="6:22" x14ac:dyDescent="0.25">
      <c r="F4919" s="31"/>
      <c r="G4919" s="31"/>
      <c r="H4919" s="31"/>
      <c r="I4919" s="31"/>
      <c r="J4919" s="31"/>
      <c r="K4919" s="31"/>
      <c r="L4919" s="31"/>
      <c r="M4919" s="31"/>
      <c r="N4919" s="31"/>
      <c r="O4919" s="31"/>
      <c r="P4919" s="31"/>
      <c r="Q4919" s="31"/>
      <c r="R4919" s="31"/>
      <c r="S4919" s="31"/>
      <c r="T4919" s="31"/>
      <c r="U4919" s="31"/>
      <c r="V4919" s="31"/>
    </row>
    <row r="4920" spans="6:22" x14ac:dyDescent="0.25">
      <c r="F4920" s="31"/>
      <c r="G4920" s="31"/>
      <c r="H4920" s="31"/>
      <c r="I4920" s="31"/>
      <c r="J4920" s="31"/>
      <c r="K4920" s="31"/>
      <c r="L4920" s="31"/>
      <c r="M4920" s="31"/>
      <c r="N4920" s="31"/>
      <c r="O4920" s="31"/>
      <c r="P4920" s="31"/>
      <c r="Q4920" s="31"/>
      <c r="R4920" s="31"/>
      <c r="S4920" s="31"/>
      <c r="T4920" s="31"/>
      <c r="U4920" s="31"/>
      <c r="V4920" s="31"/>
    </row>
    <row r="4921" spans="6:22" x14ac:dyDescent="0.25">
      <c r="F4921" s="31"/>
      <c r="G4921" s="31"/>
      <c r="H4921" s="31"/>
      <c r="I4921" s="31"/>
      <c r="J4921" s="31"/>
      <c r="K4921" s="31"/>
      <c r="L4921" s="31"/>
      <c r="M4921" s="31"/>
      <c r="N4921" s="31"/>
      <c r="O4921" s="31"/>
      <c r="P4921" s="31"/>
      <c r="Q4921" s="31"/>
      <c r="R4921" s="31"/>
      <c r="S4921" s="31"/>
      <c r="T4921" s="31"/>
      <c r="U4921" s="31"/>
      <c r="V4921" s="31"/>
    </row>
    <row r="4922" spans="6:22" x14ac:dyDescent="0.25">
      <c r="F4922" s="31"/>
      <c r="G4922" s="31"/>
      <c r="H4922" s="31"/>
      <c r="I4922" s="31"/>
      <c r="J4922" s="31"/>
      <c r="K4922" s="31"/>
      <c r="L4922" s="31"/>
      <c r="M4922" s="31"/>
      <c r="N4922" s="31"/>
      <c r="O4922" s="31"/>
      <c r="P4922" s="31"/>
      <c r="Q4922" s="31"/>
      <c r="R4922" s="31"/>
      <c r="S4922" s="31"/>
      <c r="T4922" s="31"/>
      <c r="U4922" s="31"/>
      <c r="V4922" s="31"/>
    </row>
    <row r="4923" spans="6:22" x14ac:dyDescent="0.25">
      <c r="F4923" s="31"/>
      <c r="G4923" s="31"/>
      <c r="H4923" s="31"/>
      <c r="I4923" s="31"/>
      <c r="J4923" s="31"/>
      <c r="K4923" s="31"/>
      <c r="L4923" s="31"/>
      <c r="M4923" s="31"/>
      <c r="N4923" s="31"/>
      <c r="O4923" s="31"/>
      <c r="P4923" s="31"/>
      <c r="Q4923" s="31"/>
      <c r="R4923" s="31"/>
      <c r="S4923" s="31"/>
      <c r="T4923" s="31"/>
      <c r="U4923" s="31"/>
      <c r="V4923" s="31"/>
    </row>
    <row r="4924" spans="6:22" x14ac:dyDescent="0.25">
      <c r="F4924" s="31"/>
      <c r="G4924" s="31"/>
      <c r="H4924" s="31"/>
      <c r="I4924" s="31"/>
      <c r="J4924" s="31"/>
      <c r="K4924" s="31"/>
      <c r="L4924" s="31"/>
      <c r="M4924" s="31"/>
      <c r="N4924" s="31"/>
      <c r="O4924" s="31"/>
      <c r="P4924" s="31"/>
      <c r="Q4924" s="31"/>
      <c r="R4924" s="31"/>
      <c r="S4924" s="31"/>
      <c r="T4924" s="31"/>
      <c r="U4924" s="31"/>
      <c r="V4924" s="31"/>
    </row>
    <row r="4925" spans="6:22" x14ac:dyDescent="0.25">
      <c r="F4925" s="31"/>
      <c r="G4925" s="31"/>
      <c r="H4925" s="31"/>
      <c r="I4925" s="31"/>
      <c r="J4925" s="31"/>
      <c r="K4925" s="31"/>
      <c r="L4925" s="31"/>
      <c r="M4925" s="31"/>
      <c r="N4925" s="31"/>
      <c r="O4925" s="31"/>
      <c r="P4925" s="31"/>
      <c r="Q4925" s="31"/>
      <c r="R4925" s="31"/>
      <c r="S4925" s="31"/>
      <c r="T4925" s="31"/>
      <c r="U4925" s="31"/>
      <c r="V4925" s="31"/>
    </row>
    <row r="4926" spans="6:22" x14ac:dyDescent="0.25">
      <c r="F4926" s="31"/>
      <c r="G4926" s="31"/>
      <c r="H4926" s="31"/>
      <c r="I4926" s="31"/>
      <c r="J4926" s="31"/>
      <c r="K4926" s="31"/>
      <c r="L4926" s="31"/>
      <c r="M4926" s="31"/>
      <c r="N4926" s="31"/>
      <c r="O4926" s="31"/>
      <c r="P4926" s="31"/>
      <c r="Q4926" s="31"/>
      <c r="R4926" s="31"/>
      <c r="S4926" s="31"/>
      <c r="T4926" s="31"/>
      <c r="U4926" s="31"/>
      <c r="V4926" s="31"/>
    </row>
    <row r="4927" spans="6:22" x14ac:dyDescent="0.25">
      <c r="F4927" s="31"/>
      <c r="G4927" s="31"/>
      <c r="H4927" s="31"/>
      <c r="I4927" s="31"/>
      <c r="J4927" s="31"/>
      <c r="K4927" s="31"/>
      <c r="L4927" s="31"/>
      <c r="M4927" s="31"/>
      <c r="N4927" s="31"/>
      <c r="O4927" s="31"/>
      <c r="P4927" s="31"/>
      <c r="Q4927" s="31"/>
      <c r="R4927" s="31"/>
      <c r="S4927" s="31"/>
      <c r="T4927" s="31"/>
      <c r="U4927" s="31"/>
      <c r="V4927" s="31"/>
    </row>
    <row r="4928" spans="6:22" x14ac:dyDescent="0.25">
      <c r="F4928" s="31"/>
      <c r="G4928" s="31"/>
      <c r="H4928" s="31"/>
      <c r="I4928" s="31"/>
      <c r="J4928" s="31"/>
      <c r="K4928" s="31"/>
      <c r="L4928" s="31"/>
      <c r="M4928" s="31"/>
      <c r="N4928" s="31"/>
      <c r="O4928" s="31"/>
      <c r="P4928" s="31"/>
      <c r="Q4928" s="31"/>
      <c r="R4928" s="31"/>
      <c r="S4928" s="31"/>
      <c r="T4928" s="31"/>
      <c r="U4928" s="31"/>
      <c r="V4928" s="31"/>
    </row>
    <row r="4929" spans="6:22" x14ac:dyDescent="0.25">
      <c r="F4929" s="31"/>
      <c r="G4929" s="31"/>
      <c r="H4929" s="31"/>
      <c r="I4929" s="31"/>
      <c r="J4929" s="31"/>
      <c r="K4929" s="31"/>
      <c r="L4929" s="31"/>
      <c r="M4929" s="31"/>
      <c r="N4929" s="31"/>
      <c r="O4929" s="31"/>
      <c r="P4929" s="31"/>
      <c r="Q4929" s="31"/>
      <c r="R4929" s="31"/>
      <c r="S4929" s="31"/>
      <c r="T4929" s="31"/>
      <c r="U4929" s="31"/>
      <c r="V4929" s="31"/>
    </row>
    <row r="4930" spans="6:22" x14ac:dyDescent="0.25">
      <c r="F4930" s="31"/>
      <c r="G4930" s="31"/>
      <c r="H4930" s="31"/>
      <c r="I4930" s="31"/>
      <c r="J4930" s="31"/>
      <c r="K4930" s="31"/>
      <c r="L4930" s="31"/>
      <c r="M4930" s="31"/>
      <c r="N4930" s="31"/>
      <c r="O4930" s="31"/>
      <c r="P4930" s="31"/>
      <c r="Q4930" s="31"/>
      <c r="R4930" s="31"/>
      <c r="S4930" s="31"/>
      <c r="T4930" s="31"/>
      <c r="U4930" s="31"/>
      <c r="V4930" s="31"/>
    </row>
    <row r="4931" spans="6:22" x14ac:dyDescent="0.25">
      <c r="F4931" s="31"/>
      <c r="G4931" s="31"/>
      <c r="H4931" s="31"/>
      <c r="I4931" s="31"/>
      <c r="J4931" s="31"/>
      <c r="K4931" s="31"/>
      <c r="L4931" s="31"/>
      <c r="M4931" s="31"/>
      <c r="N4931" s="31"/>
      <c r="O4931" s="31"/>
      <c r="P4931" s="31"/>
      <c r="Q4931" s="31"/>
      <c r="R4931" s="31"/>
      <c r="S4931" s="31"/>
      <c r="T4931" s="31"/>
      <c r="U4931" s="31"/>
      <c r="V4931" s="31"/>
    </row>
    <row r="4932" spans="6:22" x14ac:dyDescent="0.25">
      <c r="F4932" s="31"/>
      <c r="G4932" s="31"/>
      <c r="H4932" s="31"/>
      <c r="I4932" s="31"/>
      <c r="J4932" s="31"/>
      <c r="K4932" s="31"/>
      <c r="L4932" s="31"/>
      <c r="M4932" s="31"/>
      <c r="N4932" s="31"/>
      <c r="O4932" s="31"/>
      <c r="P4932" s="31"/>
      <c r="Q4932" s="31"/>
      <c r="R4932" s="31"/>
      <c r="S4932" s="31"/>
      <c r="T4932" s="31"/>
      <c r="U4932" s="31"/>
      <c r="V4932" s="31"/>
    </row>
    <row r="4933" spans="6:22" x14ac:dyDescent="0.25">
      <c r="F4933" s="31"/>
      <c r="G4933" s="31"/>
      <c r="H4933" s="31"/>
      <c r="I4933" s="31"/>
      <c r="J4933" s="31"/>
      <c r="K4933" s="31"/>
      <c r="L4933" s="31"/>
      <c r="M4933" s="31"/>
      <c r="N4933" s="31"/>
      <c r="O4933" s="31"/>
      <c r="P4933" s="31"/>
      <c r="Q4933" s="31"/>
      <c r="R4933" s="31"/>
      <c r="S4933" s="31"/>
      <c r="T4933" s="31"/>
      <c r="U4933" s="31"/>
      <c r="V4933" s="31"/>
    </row>
    <row r="4934" spans="6:22" x14ac:dyDescent="0.25">
      <c r="F4934" s="31"/>
      <c r="G4934" s="31"/>
      <c r="H4934" s="31"/>
      <c r="I4934" s="31"/>
      <c r="J4934" s="31"/>
      <c r="K4934" s="31"/>
      <c r="L4934" s="31"/>
      <c r="M4934" s="31"/>
      <c r="N4934" s="31"/>
      <c r="O4934" s="31"/>
      <c r="P4934" s="31"/>
      <c r="Q4934" s="31"/>
      <c r="R4934" s="31"/>
      <c r="S4934" s="31"/>
      <c r="T4934" s="31"/>
      <c r="U4934" s="31"/>
      <c r="V4934" s="31"/>
    </row>
    <row r="4935" spans="6:22" x14ac:dyDescent="0.25">
      <c r="F4935" s="31"/>
      <c r="G4935" s="31"/>
      <c r="H4935" s="31"/>
      <c r="I4935" s="31"/>
      <c r="J4935" s="31"/>
      <c r="K4935" s="31"/>
      <c r="L4935" s="31"/>
      <c r="M4935" s="31"/>
      <c r="N4935" s="31"/>
      <c r="O4935" s="31"/>
      <c r="P4935" s="31"/>
      <c r="Q4935" s="31"/>
      <c r="R4935" s="31"/>
      <c r="S4935" s="31"/>
      <c r="T4935" s="31"/>
      <c r="U4935" s="31"/>
      <c r="V4935" s="31"/>
    </row>
    <row r="4936" spans="6:22" x14ac:dyDescent="0.25">
      <c r="F4936" s="31"/>
      <c r="G4936" s="31"/>
      <c r="H4936" s="31"/>
      <c r="I4936" s="31"/>
      <c r="J4936" s="31"/>
      <c r="K4936" s="31"/>
      <c r="L4936" s="31"/>
      <c r="M4936" s="31"/>
      <c r="N4936" s="31"/>
      <c r="O4936" s="31"/>
      <c r="P4936" s="31"/>
      <c r="Q4936" s="31"/>
      <c r="R4936" s="31"/>
      <c r="S4936" s="31"/>
      <c r="T4936" s="31"/>
      <c r="U4936" s="31"/>
      <c r="V4936" s="31"/>
    </row>
    <row r="4937" spans="6:22" x14ac:dyDescent="0.25">
      <c r="F4937" s="31"/>
      <c r="G4937" s="31"/>
      <c r="H4937" s="31"/>
      <c r="I4937" s="31"/>
      <c r="J4937" s="31"/>
      <c r="K4937" s="31"/>
      <c r="L4937" s="31"/>
      <c r="M4937" s="31"/>
      <c r="N4937" s="31"/>
      <c r="O4937" s="31"/>
      <c r="P4937" s="31"/>
      <c r="Q4937" s="31"/>
      <c r="R4937" s="31"/>
      <c r="S4937" s="31"/>
      <c r="T4937" s="31"/>
      <c r="U4937" s="31"/>
      <c r="V4937" s="31"/>
    </row>
    <row r="4938" spans="6:22" x14ac:dyDescent="0.25">
      <c r="F4938" s="31"/>
      <c r="G4938" s="31"/>
      <c r="H4938" s="31"/>
      <c r="I4938" s="31"/>
      <c r="J4938" s="31"/>
      <c r="K4938" s="31"/>
      <c r="L4938" s="31"/>
      <c r="M4938" s="31"/>
      <c r="N4938" s="31"/>
      <c r="O4938" s="31"/>
      <c r="P4938" s="31"/>
      <c r="Q4938" s="31"/>
      <c r="R4938" s="31"/>
      <c r="S4938" s="31"/>
      <c r="T4938" s="31"/>
      <c r="U4938" s="31"/>
      <c r="V4938" s="31"/>
    </row>
    <row r="4939" spans="6:22" x14ac:dyDescent="0.25">
      <c r="F4939" s="31"/>
      <c r="G4939" s="31"/>
      <c r="H4939" s="31"/>
      <c r="I4939" s="31"/>
      <c r="J4939" s="31"/>
      <c r="K4939" s="31"/>
      <c r="L4939" s="31"/>
      <c r="M4939" s="31"/>
      <c r="N4939" s="31"/>
      <c r="O4939" s="31"/>
      <c r="P4939" s="31"/>
      <c r="Q4939" s="31"/>
      <c r="R4939" s="31"/>
      <c r="S4939" s="31"/>
      <c r="T4939" s="31"/>
      <c r="U4939" s="31"/>
      <c r="V4939" s="31"/>
    </row>
    <row r="4940" spans="6:22" x14ac:dyDescent="0.25">
      <c r="F4940" s="31"/>
      <c r="G4940" s="31"/>
      <c r="H4940" s="31"/>
      <c r="I4940" s="31"/>
      <c r="J4940" s="31"/>
      <c r="K4940" s="31"/>
      <c r="L4940" s="31"/>
      <c r="M4940" s="31"/>
      <c r="N4940" s="31"/>
      <c r="O4940" s="31"/>
      <c r="P4940" s="31"/>
      <c r="Q4940" s="31"/>
      <c r="R4940" s="31"/>
      <c r="S4940" s="31"/>
      <c r="T4940" s="31"/>
      <c r="U4940" s="31"/>
      <c r="V4940" s="31"/>
    </row>
    <row r="4941" spans="6:22" x14ac:dyDescent="0.25">
      <c r="F4941" s="31"/>
      <c r="G4941" s="31"/>
      <c r="H4941" s="31"/>
      <c r="I4941" s="31"/>
      <c r="J4941" s="31"/>
      <c r="K4941" s="31"/>
      <c r="L4941" s="31"/>
      <c r="M4941" s="31"/>
      <c r="N4941" s="31"/>
      <c r="O4941" s="31"/>
      <c r="P4941" s="31"/>
      <c r="Q4941" s="31"/>
      <c r="R4941" s="31"/>
      <c r="S4941" s="31"/>
      <c r="T4941" s="31"/>
      <c r="U4941" s="31"/>
      <c r="V4941" s="31"/>
    </row>
    <row r="4942" spans="6:22" x14ac:dyDescent="0.25">
      <c r="F4942" s="31"/>
      <c r="G4942" s="31"/>
      <c r="H4942" s="31"/>
      <c r="I4942" s="31"/>
      <c r="J4942" s="31"/>
      <c r="K4942" s="31"/>
      <c r="L4942" s="31"/>
      <c r="M4942" s="31"/>
      <c r="N4942" s="31"/>
      <c r="O4942" s="31"/>
      <c r="P4942" s="31"/>
      <c r="Q4942" s="31"/>
      <c r="R4942" s="31"/>
      <c r="S4942" s="31"/>
      <c r="T4942" s="31"/>
      <c r="U4942" s="31"/>
      <c r="V4942" s="31"/>
    </row>
    <row r="4943" spans="6:22" x14ac:dyDescent="0.25">
      <c r="F4943" s="31"/>
      <c r="G4943" s="31"/>
      <c r="H4943" s="31"/>
      <c r="I4943" s="31"/>
      <c r="J4943" s="31"/>
      <c r="K4943" s="31"/>
      <c r="L4943" s="31"/>
      <c r="M4943" s="31"/>
      <c r="N4943" s="31"/>
      <c r="O4943" s="31"/>
      <c r="P4943" s="31"/>
      <c r="Q4943" s="31"/>
      <c r="R4943" s="31"/>
      <c r="S4943" s="31"/>
      <c r="T4943" s="31"/>
      <c r="U4943" s="31"/>
      <c r="V4943" s="31"/>
    </row>
    <row r="4944" spans="6:22" x14ac:dyDescent="0.25">
      <c r="F4944" s="31"/>
      <c r="G4944" s="31"/>
      <c r="H4944" s="31"/>
      <c r="I4944" s="31"/>
      <c r="J4944" s="31"/>
      <c r="K4944" s="31"/>
      <c r="L4944" s="31"/>
      <c r="M4944" s="31"/>
      <c r="N4944" s="31"/>
      <c r="O4944" s="31"/>
      <c r="P4944" s="31"/>
      <c r="Q4944" s="31"/>
      <c r="R4944" s="31"/>
      <c r="S4944" s="31"/>
      <c r="T4944" s="31"/>
      <c r="U4944" s="31"/>
      <c r="V4944" s="31"/>
    </row>
    <row r="4945" spans="6:22" x14ac:dyDescent="0.25">
      <c r="F4945" s="31"/>
      <c r="G4945" s="31"/>
      <c r="H4945" s="31"/>
      <c r="I4945" s="31"/>
      <c r="J4945" s="31"/>
      <c r="K4945" s="31"/>
      <c r="L4945" s="31"/>
      <c r="M4945" s="31"/>
      <c r="N4945" s="31"/>
      <c r="O4945" s="31"/>
      <c r="P4945" s="31"/>
      <c r="Q4945" s="31"/>
      <c r="R4945" s="31"/>
      <c r="S4945" s="31"/>
      <c r="T4945" s="31"/>
      <c r="U4945" s="31"/>
      <c r="V4945" s="31"/>
    </row>
    <row r="4946" spans="6:22" x14ac:dyDescent="0.25">
      <c r="F4946" s="31"/>
      <c r="G4946" s="31"/>
      <c r="H4946" s="31"/>
      <c r="I4946" s="31"/>
      <c r="J4946" s="31"/>
      <c r="K4946" s="31"/>
      <c r="L4946" s="31"/>
      <c r="M4946" s="31"/>
      <c r="N4946" s="31"/>
      <c r="O4946" s="31"/>
      <c r="P4946" s="31"/>
      <c r="Q4946" s="31"/>
      <c r="R4946" s="31"/>
      <c r="S4946" s="31"/>
      <c r="T4946" s="31"/>
      <c r="U4946" s="31"/>
      <c r="V4946" s="31"/>
    </row>
    <row r="4947" spans="6:22" x14ac:dyDescent="0.25">
      <c r="F4947" s="31"/>
      <c r="G4947" s="31"/>
      <c r="H4947" s="31"/>
      <c r="I4947" s="31"/>
      <c r="J4947" s="31"/>
      <c r="K4947" s="31"/>
      <c r="L4947" s="31"/>
      <c r="M4947" s="31"/>
      <c r="N4947" s="31"/>
      <c r="O4947" s="31"/>
      <c r="P4947" s="31"/>
      <c r="Q4947" s="31"/>
      <c r="R4947" s="31"/>
      <c r="S4947" s="31"/>
      <c r="T4947" s="31"/>
      <c r="U4947" s="31"/>
      <c r="V4947" s="31"/>
    </row>
    <row r="4948" spans="6:22" x14ac:dyDescent="0.25">
      <c r="F4948" s="31"/>
      <c r="G4948" s="31"/>
      <c r="H4948" s="31"/>
      <c r="I4948" s="31"/>
      <c r="J4948" s="31"/>
      <c r="K4948" s="31"/>
      <c r="L4948" s="31"/>
      <c r="M4948" s="31"/>
      <c r="N4948" s="31"/>
      <c r="O4948" s="31"/>
      <c r="P4948" s="31"/>
      <c r="Q4948" s="31"/>
      <c r="R4948" s="31"/>
      <c r="S4948" s="31"/>
      <c r="T4948" s="31"/>
      <c r="U4948" s="31"/>
      <c r="V4948" s="31"/>
    </row>
    <row r="4949" spans="6:22" x14ac:dyDescent="0.25">
      <c r="F4949" s="31"/>
      <c r="G4949" s="31"/>
      <c r="H4949" s="31"/>
      <c r="I4949" s="31"/>
      <c r="J4949" s="31"/>
      <c r="K4949" s="31"/>
      <c r="L4949" s="31"/>
      <c r="M4949" s="31"/>
      <c r="N4949" s="31"/>
      <c r="O4949" s="31"/>
      <c r="P4949" s="31"/>
      <c r="Q4949" s="31"/>
      <c r="R4949" s="31"/>
      <c r="S4949" s="31"/>
      <c r="T4949" s="31"/>
      <c r="U4949" s="31"/>
      <c r="V4949" s="31"/>
    </row>
    <row r="4950" spans="6:22" x14ac:dyDescent="0.25">
      <c r="F4950" s="31"/>
      <c r="G4950" s="31"/>
      <c r="H4950" s="31"/>
      <c r="I4950" s="31"/>
      <c r="J4950" s="31"/>
      <c r="K4950" s="31"/>
      <c r="L4950" s="31"/>
      <c r="M4950" s="31"/>
      <c r="N4950" s="31"/>
      <c r="O4950" s="31"/>
      <c r="P4950" s="31"/>
      <c r="Q4950" s="31"/>
      <c r="R4950" s="31"/>
      <c r="S4950" s="31"/>
      <c r="T4950" s="31"/>
      <c r="U4950" s="31"/>
      <c r="V4950" s="31"/>
    </row>
    <row r="4951" spans="6:22" x14ac:dyDescent="0.25">
      <c r="F4951" s="31"/>
      <c r="G4951" s="31"/>
      <c r="H4951" s="31"/>
      <c r="I4951" s="31"/>
      <c r="J4951" s="31"/>
      <c r="K4951" s="31"/>
      <c r="L4951" s="31"/>
      <c r="M4951" s="31"/>
      <c r="N4951" s="31"/>
      <c r="O4951" s="31"/>
      <c r="P4951" s="31"/>
      <c r="Q4951" s="31"/>
      <c r="R4951" s="31"/>
      <c r="S4951" s="31"/>
      <c r="T4951" s="31"/>
      <c r="U4951" s="31"/>
      <c r="V4951" s="31"/>
    </row>
    <row r="4952" spans="6:22" x14ac:dyDescent="0.25">
      <c r="F4952" s="31"/>
      <c r="G4952" s="31"/>
      <c r="H4952" s="31"/>
      <c r="I4952" s="31"/>
      <c r="J4952" s="31"/>
      <c r="K4952" s="31"/>
      <c r="L4952" s="31"/>
      <c r="M4952" s="31"/>
      <c r="N4952" s="31"/>
      <c r="O4952" s="31"/>
      <c r="P4952" s="31"/>
      <c r="Q4952" s="31"/>
      <c r="R4952" s="31"/>
      <c r="S4952" s="31"/>
      <c r="T4952" s="31"/>
      <c r="U4952" s="31"/>
      <c r="V4952" s="31"/>
    </row>
    <row r="4953" spans="6:22" x14ac:dyDescent="0.25">
      <c r="F4953" s="31"/>
      <c r="G4953" s="31"/>
      <c r="H4953" s="31"/>
      <c r="I4953" s="31"/>
      <c r="J4953" s="31"/>
      <c r="K4953" s="31"/>
      <c r="L4953" s="31"/>
      <c r="M4953" s="31"/>
      <c r="N4953" s="31"/>
      <c r="O4953" s="31"/>
      <c r="P4953" s="31"/>
      <c r="Q4953" s="31"/>
      <c r="R4953" s="31"/>
      <c r="S4953" s="31"/>
      <c r="T4953" s="31"/>
      <c r="U4953" s="31"/>
      <c r="V4953" s="31"/>
    </row>
    <row r="4954" spans="6:22" x14ac:dyDescent="0.25">
      <c r="F4954" s="31"/>
      <c r="G4954" s="31"/>
      <c r="H4954" s="31"/>
      <c r="I4954" s="31"/>
      <c r="J4954" s="31"/>
      <c r="K4954" s="31"/>
      <c r="L4954" s="31"/>
      <c r="M4954" s="31"/>
      <c r="N4954" s="31"/>
      <c r="O4954" s="31"/>
      <c r="P4954" s="31"/>
      <c r="Q4954" s="31"/>
      <c r="R4954" s="31"/>
      <c r="S4954" s="31"/>
      <c r="T4954" s="31"/>
      <c r="U4954" s="31"/>
      <c r="V4954" s="31"/>
    </row>
    <row r="4955" spans="6:22" x14ac:dyDescent="0.25">
      <c r="F4955" s="31"/>
      <c r="G4955" s="31"/>
      <c r="H4955" s="31"/>
      <c r="I4955" s="31"/>
      <c r="J4955" s="31"/>
      <c r="K4955" s="31"/>
      <c r="L4955" s="31"/>
      <c r="M4955" s="31"/>
      <c r="N4955" s="31"/>
      <c r="O4955" s="31"/>
      <c r="P4955" s="31"/>
      <c r="Q4955" s="31"/>
      <c r="R4955" s="31"/>
      <c r="S4955" s="31"/>
      <c r="T4955" s="31"/>
      <c r="U4955" s="31"/>
      <c r="V4955" s="31"/>
    </row>
    <row r="4956" spans="6:22" x14ac:dyDescent="0.25">
      <c r="F4956" s="31"/>
      <c r="G4956" s="31"/>
      <c r="H4956" s="31"/>
      <c r="I4956" s="31"/>
      <c r="J4956" s="31"/>
      <c r="K4956" s="31"/>
      <c r="L4956" s="31"/>
      <c r="M4956" s="31"/>
      <c r="N4956" s="31"/>
      <c r="O4956" s="31"/>
      <c r="P4956" s="31"/>
      <c r="Q4956" s="31"/>
      <c r="R4956" s="31"/>
      <c r="S4956" s="31"/>
      <c r="T4956" s="31"/>
      <c r="U4956" s="31"/>
      <c r="V4956" s="31"/>
    </row>
    <row r="4957" spans="6:22" x14ac:dyDescent="0.25">
      <c r="F4957" s="31"/>
      <c r="G4957" s="31"/>
      <c r="H4957" s="31"/>
      <c r="I4957" s="31"/>
      <c r="J4957" s="31"/>
      <c r="K4957" s="31"/>
      <c r="L4957" s="31"/>
      <c r="M4957" s="31"/>
      <c r="N4957" s="31"/>
      <c r="O4957" s="31"/>
      <c r="P4957" s="31"/>
      <c r="Q4957" s="31"/>
      <c r="R4957" s="31"/>
      <c r="S4957" s="31"/>
      <c r="T4957" s="31"/>
      <c r="U4957" s="31"/>
      <c r="V4957" s="31"/>
    </row>
    <row r="4958" spans="6:22" x14ac:dyDescent="0.25">
      <c r="F4958" s="31"/>
      <c r="G4958" s="31"/>
      <c r="H4958" s="31"/>
      <c r="I4958" s="31"/>
      <c r="J4958" s="31"/>
      <c r="K4958" s="31"/>
      <c r="L4958" s="31"/>
      <c r="M4958" s="31"/>
      <c r="N4958" s="31"/>
      <c r="O4958" s="31"/>
      <c r="P4958" s="31"/>
      <c r="Q4958" s="31"/>
      <c r="R4958" s="31"/>
      <c r="S4958" s="31"/>
      <c r="T4958" s="31"/>
      <c r="U4958" s="31"/>
      <c r="V4958" s="31"/>
    </row>
    <row r="4959" spans="6:22" x14ac:dyDescent="0.25">
      <c r="F4959" s="31"/>
      <c r="G4959" s="31"/>
      <c r="H4959" s="31"/>
      <c r="I4959" s="31"/>
      <c r="J4959" s="31"/>
      <c r="K4959" s="31"/>
      <c r="L4959" s="31"/>
      <c r="M4959" s="31"/>
      <c r="N4959" s="31"/>
      <c r="O4959" s="31"/>
      <c r="P4959" s="31"/>
      <c r="Q4959" s="31"/>
      <c r="R4959" s="31"/>
      <c r="S4959" s="31"/>
      <c r="T4959" s="31"/>
      <c r="U4959" s="31"/>
      <c r="V4959" s="31"/>
    </row>
    <row r="4960" spans="6:22" x14ac:dyDescent="0.25">
      <c r="F4960" s="31"/>
      <c r="G4960" s="31"/>
      <c r="H4960" s="31"/>
      <c r="I4960" s="31"/>
      <c r="J4960" s="31"/>
      <c r="K4960" s="31"/>
      <c r="L4960" s="31"/>
      <c r="M4960" s="31"/>
      <c r="N4960" s="31"/>
      <c r="O4960" s="31"/>
      <c r="P4960" s="31"/>
      <c r="Q4960" s="31"/>
      <c r="R4960" s="31"/>
      <c r="S4960" s="31"/>
      <c r="T4960" s="31"/>
      <c r="U4960" s="31"/>
      <c r="V4960" s="31"/>
    </row>
    <row r="4961" spans="6:22" x14ac:dyDescent="0.25">
      <c r="F4961" s="31"/>
      <c r="G4961" s="31"/>
      <c r="H4961" s="31"/>
      <c r="I4961" s="31"/>
      <c r="J4961" s="31"/>
      <c r="K4961" s="31"/>
      <c r="L4961" s="31"/>
      <c r="M4961" s="31"/>
      <c r="N4961" s="31"/>
      <c r="O4961" s="31"/>
      <c r="P4961" s="31"/>
      <c r="Q4961" s="31"/>
      <c r="R4961" s="31"/>
      <c r="S4961" s="31"/>
      <c r="T4961" s="31"/>
      <c r="U4961" s="31"/>
      <c r="V4961" s="31"/>
    </row>
    <row r="4962" spans="6:22" x14ac:dyDescent="0.25">
      <c r="F4962" s="31"/>
      <c r="G4962" s="31"/>
      <c r="H4962" s="31"/>
      <c r="I4962" s="31"/>
      <c r="J4962" s="31"/>
      <c r="K4962" s="31"/>
      <c r="L4962" s="31"/>
      <c r="M4962" s="31"/>
      <c r="N4962" s="31"/>
      <c r="O4962" s="31"/>
      <c r="P4962" s="31"/>
      <c r="Q4962" s="31"/>
      <c r="R4962" s="31"/>
      <c r="S4962" s="31"/>
      <c r="T4962" s="31"/>
      <c r="U4962" s="31"/>
      <c r="V4962" s="31"/>
    </row>
    <row r="4963" spans="6:22" x14ac:dyDescent="0.25">
      <c r="F4963" s="31"/>
      <c r="G4963" s="31"/>
      <c r="H4963" s="31"/>
      <c r="I4963" s="31"/>
      <c r="J4963" s="31"/>
      <c r="K4963" s="31"/>
      <c r="L4963" s="31"/>
      <c r="M4963" s="31"/>
      <c r="N4963" s="31"/>
      <c r="O4963" s="31"/>
      <c r="P4963" s="31"/>
      <c r="Q4963" s="31"/>
      <c r="R4963" s="31"/>
      <c r="S4963" s="31"/>
      <c r="T4963" s="31"/>
      <c r="U4963" s="31"/>
      <c r="V4963" s="31"/>
    </row>
    <row r="4964" spans="6:22" x14ac:dyDescent="0.25">
      <c r="F4964" s="31"/>
      <c r="G4964" s="31"/>
      <c r="H4964" s="31"/>
      <c r="I4964" s="31"/>
      <c r="J4964" s="31"/>
      <c r="K4964" s="31"/>
      <c r="L4964" s="31"/>
      <c r="M4964" s="31"/>
      <c r="N4964" s="31"/>
      <c r="O4964" s="31"/>
      <c r="P4964" s="31"/>
      <c r="Q4964" s="31"/>
      <c r="R4964" s="31"/>
      <c r="S4964" s="31"/>
      <c r="T4964" s="31"/>
      <c r="U4964" s="31"/>
      <c r="V4964" s="31"/>
    </row>
    <row r="4965" spans="6:22" x14ac:dyDescent="0.25">
      <c r="F4965" s="31"/>
      <c r="G4965" s="31"/>
      <c r="H4965" s="31"/>
      <c r="I4965" s="31"/>
      <c r="J4965" s="31"/>
      <c r="K4965" s="31"/>
      <c r="L4965" s="31"/>
      <c r="M4965" s="31"/>
      <c r="N4965" s="31"/>
      <c r="O4965" s="31"/>
      <c r="P4965" s="31"/>
      <c r="Q4965" s="31"/>
      <c r="R4965" s="31"/>
      <c r="S4965" s="31"/>
      <c r="T4965" s="31"/>
      <c r="U4965" s="31"/>
      <c r="V4965" s="31"/>
    </row>
    <row r="4966" spans="6:22" x14ac:dyDescent="0.25">
      <c r="F4966" s="31"/>
      <c r="G4966" s="31"/>
      <c r="H4966" s="31"/>
      <c r="I4966" s="31"/>
      <c r="J4966" s="31"/>
      <c r="K4966" s="31"/>
      <c r="L4966" s="31"/>
      <c r="M4966" s="31"/>
      <c r="N4966" s="31"/>
      <c r="O4966" s="31"/>
      <c r="P4966" s="31"/>
      <c r="Q4966" s="31"/>
      <c r="R4966" s="31"/>
      <c r="S4966" s="31"/>
      <c r="T4966" s="31"/>
      <c r="U4966" s="31"/>
      <c r="V4966" s="31"/>
    </row>
    <row r="4967" spans="6:22" x14ac:dyDescent="0.25">
      <c r="F4967" s="31"/>
      <c r="G4967" s="31"/>
      <c r="H4967" s="31"/>
      <c r="I4967" s="31"/>
      <c r="J4967" s="31"/>
      <c r="K4967" s="31"/>
      <c r="L4967" s="31"/>
      <c r="M4967" s="31"/>
      <c r="N4967" s="31"/>
      <c r="O4967" s="31"/>
      <c r="P4967" s="31"/>
      <c r="Q4967" s="31"/>
      <c r="R4967" s="31"/>
      <c r="S4967" s="31"/>
      <c r="T4967" s="31"/>
      <c r="U4967" s="31"/>
      <c r="V4967" s="31"/>
    </row>
    <row r="4968" spans="6:22" x14ac:dyDescent="0.25">
      <c r="F4968" s="31"/>
      <c r="G4968" s="31"/>
      <c r="H4968" s="31"/>
      <c r="I4968" s="31"/>
      <c r="J4968" s="31"/>
      <c r="K4968" s="31"/>
      <c r="L4968" s="31"/>
      <c r="M4968" s="31"/>
      <c r="N4968" s="31"/>
      <c r="O4968" s="31"/>
      <c r="P4968" s="31"/>
      <c r="Q4968" s="31"/>
      <c r="R4968" s="31"/>
      <c r="S4968" s="31"/>
      <c r="T4968" s="31"/>
      <c r="U4968" s="31"/>
      <c r="V4968" s="31"/>
    </row>
    <row r="4969" spans="6:22" x14ac:dyDescent="0.25">
      <c r="F4969" s="31"/>
      <c r="G4969" s="31"/>
      <c r="H4969" s="31"/>
      <c r="I4969" s="31"/>
      <c r="J4969" s="31"/>
      <c r="K4969" s="31"/>
      <c r="L4969" s="31"/>
      <c r="M4969" s="31"/>
      <c r="N4969" s="31"/>
      <c r="O4969" s="31"/>
      <c r="P4969" s="31"/>
      <c r="Q4969" s="31"/>
      <c r="R4969" s="31"/>
      <c r="S4969" s="31"/>
      <c r="T4969" s="31"/>
      <c r="U4969" s="31"/>
      <c r="V4969" s="31"/>
    </row>
    <row r="4970" spans="6:22" x14ac:dyDescent="0.25">
      <c r="F4970" s="31"/>
      <c r="G4970" s="31"/>
      <c r="H4970" s="31"/>
      <c r="I4970" s="31"/>
      <c r="J4970" s="31"/>
      <c r="K4970" s="31"/>
      <c r="L4970" s="31"/>
      <c r="M4970" s="31"/>
      <c r="N4970" s="31"/>
      <c r="O4970" s="31"/>
      <c r="P4970" s="31"/>
      <c r="Q4970" s="31"/>
      <c r="R4970" s="31"/>
      <c r="S4970" s="31"/>
      <c r="T4970" s="31"/>
      <c r="U4970" s="31"/>
      <c r="V4970" s="31"/>
    </row>
    <row r="4971" spans="6:22" x14ac:dyDescent="0.25">
      <c r="F4971" s="31"/>
      <c r="G4971" s="31"/>
      <c r="H4971" s="31"/>
      <c r="I4971" s="31"/>
      <c r="J4971" s="31"/>
      <c r="K4971" s="31"/>
      <c r="L4971" s="31"/>
      <c r="M4971" s="31"/>
      <c r="N4971" s="31"/>
      <c r="O4971" s="31"/>
      <c r="P4971" s="31"/>
      <c r="Q4971" s="31"/>
      <c r="R4971" s="31"/>
      <c r="S4971" s="31"/>
      <c r="T4971" s="31"/>
      <c r="U4971" s="31"/>
      <c r="V4971" s="31"/>
    </row>
    <row r="4972" spans="6:22" x14ac:dyDescent="0.25">
      <c r="F4972" s="31"/>
      <c r="G4972" s="31"/>
      <c r="H4972" s="31"/>
      <c r="I4972" s="31"/>
      <c r="J4972" s="31"/>
      <c r="K4972" s="31"/>
      <c r="L4972" s="31"/>
      <c r="M4972" s="31"/>
      <c r="N4972" s="31"/>
      <c r="O4972" s="31"/>
      <c r="P4972" s="31"/>
      <c r="Q4972" s="31"/>
      <c r="R4972" s="31"/>
      <c r="S4972" s="31"/>
      <c r="T4972" s="31"/>
      <c r="U4972" s="31"/>
      <c r="V4972" s="31"/>
    </row>
    <row r="4973" spans="6:22" x14ac:dyDescent="0.25">
      <c r="F4973" s="31"/>
      <c r="G4973" s="31"/>
      <c r="H4973" s="31"/>
      <c r="I4973" s="31"/>
      <c r="J4973" s="31"/>
      <c r="K4973" s="31"/>
      <c r="L4973" s="31"/>
      <c r="M4973" s="31"/>
      <c r="N4973" s="31"/>
      <c r="O4973" s="31"/>
      <c r="P4973" s="31"/>
      <c r="Q4973" s="31"/>
      <c r="R4973" s="31"/>
      <c r="S4973" s="31"/>
      <c r="T4973" s="31"/>
      <c r="U4973" s="31"/>
      <c r="V4973" s="31"/>
    </row>
    <row r="4974" spans="6:22" x14ac:dyDescent="0.25">
      <c r="F4974" s="31"/>
      <c r="G4974" s="31"/>
      <c r="H4974" s="31"/>
      <c r="I4974" s="31"/>
      <c r="J4974" s="31"/>
      <c r="K4974" s="31"/>
      <c r="L4974" s="31"/>
      <c r="M4974" s="31"/>
      <c r="N4974" s="31"/>
      <c r="O4974" s="31"/>
      <c r="P4974" s="31"/>
      <c r="Q4974" s="31"/>
      <c r="R4974" s="31"/>
      <c r="S4974" s="31"/>
      <c r="T4974" s="31"/>
      <c r="U4974" s="31"/>
      <c r="V4974" s="31"/>
    </row>
    <row r="4975" spans="6:22" x14ac:dyDescent="0.25">
      <c r="F4975" s="31"/>
      <c r="G4975" s="31"/>
      <c r="H4975" s="31"/>
      <c r="I4975" s="31"/>
      <c r="J4975" s="31"/>
      <c r="K4975" s="31"/>
      <c r="L4975" s="31"/>
      <c r="M4975" s="31"/>
      <c r="N4975" s="31"/>
      <c r="O4975" s="31"/>
      <c r="P4975" s="31"/>
      <c r="Q4975" s="31"/>
      <c r="R4975" s="31"/>
      <c r="S4975" s="31"/>
      <c r="T4975" s="31"/>
      <c r="U4975" s="31"/>
      <c r="V4975" s="31"/>
    </row>
    <row r="4976" spans="6:22" x14ac:dyDescent="0.25">
      <c r="F4976" s="31"/>
      <c r="G4976" s="31"/>
      <c r="H4976" s="31"/>
      <c r="I4976" s="31"/>
      <c r="J4976" s="31"/>
      <c r="K4976" s="31"/>
      <c r="L4976" s="31"/>
      <c r="M4976" s="31"/>
      <c r="N4976" s="31"/>
      <c r="O4976" s="31"/>
      <c r="P4976" s="31"/>
      <c r="Q4976" s="31"/>
      <c r="R4976" s="31"/>
      <c r="S4976" s="31"/>
      <c r="T4976" s="31"/>
      <c r="U4976" s="31"/>
      <c r="V4976" s="31"/>
    </row>
    <row r="4977" spans="6:22" x14ac:dyDescent="0.25">
      <c r="F4977" s="31"/>
      <c r="G4977" s="31"/>
      <c r="H4977" s="31"/>
      <c r="I4977" s="31"/>
      <c r="J4977" s="31"/>
      <c r="K4977" s="31"/>
      <c r="L4977" s="31"/>
      <c r="M4977" s="31"/>
      <c r="N4977" s="31"/>
      <c r="O4977" s="31"/>
      <c r="P4977" s="31"/>
      <c r="Q4977" s="31"/>
      <c r="R4977" s="31"/>
      <c r="S4977" s="31"/>
      <c r="T4977" s="31"/>
      <c r="U4977" s="31"/>
      <c r="V4977" s="31"/>
    </row>
    <row r="4978" spans="6:22" x14ac:dyDescent="0.25">
      <c r="F4978" s="31"/>
      <c r="G4978" s="31"/>
      <c r="H4978" s="31"/>
      <c r="I4978" s="31"/>
      <c r="J4978" s="31"/>
      <c r="K4978" s="31"/>
      <c r="L4978" s="31"/>
      <c r="M4978" s="31"/>
      <c r="N4978" s="31"/>
      <c r="O4978" s="31"/>
      <c r="P4978" s="31"/>
      <c r="Q4978" s="31"/>
      <c r="R4978" s="31"/>
      <c r="S4978" s="31"/>
      <c r="T4978" s="31"/>
      <c r="U4978" s="31"/>
      <c r="V4978" s="31"/>
    </row>
    <row r="4979" spans="6:22" x14ac:dyDescent="0.25">
      <c r="F4979" s="31"/>
      <c r="G4979" s="31"/>
      <c r="H4979" s="31"/>
      <c r="I4979" s="31"/>
      <c r="J4979" s="31"/>
      <c r="K4979" s="31"/>
      <c r="L4979" s="31"/>
      <c r="M4979" s="31"/>
      <c r="N4979" s="31"/>
      <c r="O4979" s="31"/>
      <c r="P4979" s="31"/>
      <c r="Q4979" s="31"/>
      <c r="R4979" s="31"/>
      <c r="S4979" s="31"/>
      <c r="T4979" s="31"/>
      <c r="U4979" s="31"/>
      <c r="V4979" s="31"/>
    </row>
    <row r="4980" spans="6:22" x14ac:dyDescent="0.25">
      <c r="F4980" s="31"/>
      <c r="G4980" s="31"/>
      <c r="H4980" s="31"/>
      <c r="I4980" s="31"/>
      <c r="J4980" s="31"/>
      <c r="K4980" s="31"/>
      <c r="L4980" s="31"/>
      <c r="M4980" s="31"/>
      <c r="N4980" s="31"/>
      <c r="O4980" s="31"/>
      <c r="P4980" s="31"/>
      <c r="Q4980" s="31"/>
      <c r="R4980" s="31"/>
      <c r="S4980" s="31"/>
      <c r="T4980" s="31"/>
      <c r="U4980" s="31"/>
      <c r="V4980" s="31"/>
    </row>
    <row r="4981" spans="6:22" x14ac:dyDescent="0.25">
      <c r="F4981" s="31"/>
      <c r="G4981" s="31"/>
      <c r="H4981" s="31"/>
      <c r="I4981" s="31"/>
      <c r="J4981" s="31"/>
      <c r="K4981" s="31"/>
      <c r="L4981" s="31"/>
      <c r="M4981" s="31"/>
      <c r="N4981" s="31"/>
      <c r="O4981" s="31"/>
      <c r="P4981" s="31"/>
      <c r="Q4981" s="31"/>
      <c r="R4981" s="31"/>
      <c r="S4981" s="31"/>
      <c r="T4981" s="31"/>
      <c r="U4981" s="31"/>
      <c r="V4981" s="31"/>
    </row>
    <row r="4982" spans="6:22" x14ac:dyDescent="0.25">
      <c r="F4982" s="31"/>
      <c r="G4982" s="31"/>
      <c r="H4982" s="31"/>
      <c r="I4982" s="31"/>
      <c r="J4982" s="31"/>
      <c r="K4982" s="31"/>
      <c r="L4982" s="31"/>
      <c r="M4982" s="31"/>
      <c r="N4982" s="31"/>
      <c r="O4982" s="31"/>
      <c r="P4982" s="31"/>
      <c r="Q4982" s="31"/>
      <c r="R4982" s="31"/>
      <c r="S4982" s="31"/>
      <c r="T4982" s="31"/>
      <c r="U4982" s="31"/>
      <c r="V4982" s="31"/>
    </row>
    <row r="4983" spans="6:22" x14ac:dyDescent="0.25">
      <c r="F4983" s="31"/>
      <c r="G4983" s="31"/>
      <c r="H4983" s="31"/>
      <c r="I4983" s="31"/>
      <c r="J4983" s="31"/>
      <c r="K4983" s="31"/>
      <c r="L4983" s="31"/>
      <c r="M4983" s="31"/>
      <c r="N4983" s="31"/>
      <c r="O4983" s="31"/>
      <c r="P4983" s="31"/>
      <c r="Q4983" s="31"/>
      <c r="R4983" s="31"/>
      <c r="S4983" s="31"/>
      <c r="T4983" s="31"/>
      <c r="U4983" s="31"/>
      <c r="V4983" s="31"/>
    </row>
    <row r="4984" spans="6:22" x14ac:dyDescent="0.25">
      <c r="F4984" s="31"/>
      <c r="G4984" s="31"/>
      <c r="H4984" s="31"/>
      <c r="I4984" s="31"/>
      <c r="J4984" s="31"/>
      <c r="K4984" s="31"/>
      <c r="L4984" s="31"/>
      <c r="M4984" s="31"/>
      <c r="N4984" s="31"/>
      <c r="O4984" s="31"/>
      <c r="P4984" s="31"/>
      <c r="Q4984" s="31"/>
      <c r="R4984" s="31"/>
      <c r="S4984" s="31"/>
      <c r="T4984" s="31"/>
      <c r="U4984" s="31"/>
      <c r="V4984" s="31"/>
    </row>
    <row r="4985" spans="6:22" x14ac:dyDescent="0.25">
      <c r="F4985" s="31"/>
      <c r="G4985" s="31"/>
      <c r="H4985" s="31"/>
      <c r="I4985" s="31"/>
      <c r="J4985" s="31"/>
      <c r="K4985" s="31"/>
      <c r="L4985" s="31"/>
      <c r="M4985" s="31"/>
      <c r="N4985" s="31"/>
      <c r="O4985" s="31"/>
      <c r="P4985" s="31"/>
      <c r="Q4985" s="31"/>
      <c r="R4985" s="31"/>
      <c r="S4985" s="31"/>
      <c r="T4985" s="31"/>
      <c r="U4985" s="31"/>
      <c r="V4985" s="31"/>
    </row>
    <row r="4986" spans="6:22" x14ac:dyDescent="0.25">
      <c r="F4986" s="31"/>
      <c r="G4986" s="31"/>
      <c r="H4986" s="31"/>
      <c r="I4986" s="31"/>
      <c r="J4986" s="31"/>
      <c r="K4986" s="31"/>
      <c r="L4986" s="31"/>
      <c r="M4986" s="31"/>
      <c r="N4986" s="31"/>
      <c r="O4986" s="31"/>
      <c r="P4986" s="31"/>
      <c r="Q4986" s="31"/>
      <c r="R4986" s="31"/>
      <c r="S4986" s="31"/>
      <c r="T4986" s="31"/>
      <c r="U4986" s="31"/>
      <c r="V4986" s="31"/>
    </row>
    <row r="4987" spans="6:22" x14ac:dyDescent="0.25">
      <c r="F4987" s="31"/>
      <c r="G4987" s="31"/>
      <c r="H4987" s="31"/>
      <c r="I4987" s="31"/>
      <c r="J4987" s="31"/>
      <c r="K4987" s="31"/>
      <c r="L4987" s="31"/>
      <c r="M4987" s="31"/>
      <c r="N4987" s="31"/>
      <c r="O4987" s="31"/>
      <c r="P4987" s="31"/>
      <c r="Q4987" s="31"/>
      <c r="R4987" s="31"/>
      <c r="S4987" s="31"/>
      <c r="T4987" s="31"/>
      <c r="U4987" s="31"/>
      <c r="V4987" s="31"/>
    </row>
    <row r="4988" spans="6:22" x14ac:dyDescent="0.25">
      <c r="F4988" s="31"/>
      <c r="G4988" s="31"/>
      <c r="H4988" s="31"/>
      <c r="I4988" s="31"/>
      <c r="J4988" s="31"/>
      <c r="K4988" s="31"/>
      <c r="L4988" s="31"/>
      <c r="M4988" s="31"/>
      <c r="N4988" s="31"/>
      <c r="O4988" s="31"/>
      <c r="P4988" s="31"/>
      <c r="Q4988" s="31"/>
      <c r="R4988" s="31"/>
      <c r="S4988" s="31"/>
      <c r="T4988" s="31"/>
      <c r="U4988" s="31"/>
      <c r="V4988" s="31"/>
    </row>
    <row r="4989" spans="6:22" x14ac:dyDescent="0.25">
      <c r="F4989" s="31"/>
      <c r="G4989" s="31"/>
      <c r="H4989" s="31"/>
      <c r="I4989" s="31"/>
      <c r="J4989" s="31"/>
      <c r="K4989" s="31"/>
      <c r="L4989" s="31"/>
      <c r="M4989" s="31"/>
      <c r="N4989" s="31"/>
      <c r="O4989" s="31"/>
      <c r="P4989" s="31"/>
      <c r="Q4989" s="31"/>
      <c r="R4989" s="31"/>
      <c r="S4989" s="31"/>
      <c r="T4989" s="31"/>
      <c r="U4989" s="31"/>
      <c r="V4989" s="31"/>
    </row>
    <row r="4990" spans="6:22" x14ac:dyDescent="0.25">
      <c r="F4990" s="31"/>
      <c r="G4990" s="31"/>
      <c r="H4990" s="31"/>
      <c r="I4990" s="31"/>
      <c r="J4990" s="31"/>
      <c r="K4990" s="31"/>
      <c r="L4990" s="31"/>
      <c r="M4990" s="31"/>
      <c r="N4990" s="31"/>
      <c r="O4990" s="31"/>
      <c r="P4990" s="31"/>
      <c r="Q4990" s="31"/>
      <c r="R4990" s="31"/>
      <c r="S4990" s="31"/>
      <c r="T4990" s="31"/>
      <c r="U4990" s="31"/>
      <c r="V4990" s="31"/>
    </row>
    <row r="4991" spans="6:22" x14ac:dyDescent="0.25">
      <c r="F4991" s="31"/>
      <c r="G4991" s="31"/>
      <c r="H4991" s="31"/>
      <c r="I4991" s="31"/>
      <c r="J4991" s="31"/>
      <c r="K4991" s="31"/>
      <c r="L4991" s="31"/>
      <c r="M4991" s="31"/>
      <c r="N4991" s="31"/>
      <c r="O4991" s="31"/>
      <c r="P4991" s="31"/>
      <c r="Q4991" s="31"/>
      <c r="R4991" s="31"/>
      <c r="S4991" s="31"/>
      <c r="T4991" s="31"/>
      <c r="U4991" s="31"/>
      <c r="V4991" s="31"/>
    </row>
    <row r="4992" spans="6:22" x14ac:dyDescent="0.25">
      <c r="F4992" s="31"/>
      <c r="G4992" s="31"/>
      <c r="H4992" s="31"/>
      <c r="I4992" s="31"/>
      <c r="J4992" s="31"/>
      <c r="K4992" s="31"/>
      <c r="L4992" s="31"/>
      <c r="M4992" s="31"/>
      <c r="N4992" s="31"/>
      <c r="O4992" s="31"/>
      <c r="P4992" s="31"/>
      <c r="Q4992" s="31"/>
      <c r="R4992" s="31"/>
      <c r="S4992" s="31"/>
      <c r="T4992" s="31"/>
      <c r="U4992" s="31"/>
      <c r="V4992" s="31"/>
    </row>
    <row r="4993" spans="6:22" x14ac:dyDescent="0.25">
      <c r="F4993" s="31"/>
      <c r="G4993" s="31"/>
      <c r="H4993" s="31"/>
      <c r="I4993" s="31"/>
      <c r="J4993" s="31"/>
      <c r="K4993" s="31"/>
      <c r="L4993" s="31"/>
      <c r="M4993" s="31"/>
      <c r="N4993" s="31"/>
      <c r="O4993" s="31"/>
      <c r="P4993" s="31"/>
      <c r="Q4993" s="31"/>
      <c r="R4993" s="31"/>
      <c r="S4993" s="31"/>
      <c r="T4993" s="31"/>
      <c r="U4993" s="31"/>
      <c r="V4993" s="31"/>
    </row>
    <row r="4994" spans="6:22" x14ac:dyDescent="0.25">
      <c r="F4994" s="31"/>
      <c r="G4994" s="31"/>
      <c r="H4994" s="31"/>
      <c r="I4994" s="31"/>
      <c r="J4994" s="31"/>
      <c r="K4994" s="31"/>
      <c r="L4994" s="31"/>
      <c r="M4994" s="31"/>
      <c r="N4994" s="31"/>
      <c r="O4994" s="31"/>
      <c r="P4994" s="31"/>
      <c r="Q4994" s="31"/>
      <c r="R4994" s="31"/>
      <c r="S4994" s="31"/>
      <c r="T4994" s="31"/>
      <c r="U4994" s="31"/>
      <c r="V4994" s="31"/>
    </row>
    <row r="4995" spans="6:22" x14ac:dyDescent="0.25">
      <c r="F4995" s="31"/>
      <c r="G4995" s="31"/>
      <c r="H4995" s="31"/>
      <c r="I4995" s="31"/>
      <c r="J4995" s="31"/>
      <c r="K4995" s="31"/>
      <c r="L4995" s="31"/>
      <c r="M4995" s="31"/>
      <c r="N4995" s="31"/>
      <c r="O4995" s="31"/>
      <c r="P4995" s="31"/>
      <c r="Q4995" s="31"/>
      <c r="R4995" s="31"/>
      <c r="S4995" s="31"/>
      <c r="T4995" s="31"/>
      <c r="U4995" s="31"/>
      <c r="V4995" s="31"/>
    </row>
    <row r="4996" spans="6:22" x14ac:dyDescent="0.25">
      <c r="F4996" s="31"/>
      <c r="G4996" s="31"/>
      <c r="H4996" s="31"/>
      <c r="I4996" s="31"/>
      <c r="J4996" s="31"/>
      <c r="K4996" s="31"/>
      <c r="L4996" s="31"/>
      <c r="M4996" s="31"/>
      <c r="N4996" s="31"/>
      <c r="O4996" s="31"/>
      <c r="P4996" s="31"/>
      <c r="Q4996" s="31"/>
      <c r="R4996" s="31"/>
      <c r="S4996" s="31"/>
      <c r="T4996" s="31"/>
      <c r="U4996" s="31"/>
      <c r="V4996" s="31"/>
    </row>
    <row r="4997" spans="6:22" x14ac:dyDescent="0.25">
      <c r="F4997" s="31"/>
      <c r="G4997" s="31"/>
      <c r="H4997" s="31"/>
      <c r="I4997" s="31"/>
      <c r="J4997" s="31"/>
      <c r="K4997" s="31"/>
      <c r="L4997" s="31"/>
      <c r="M4997" s="31"/>
      <c r="N4997" s="31"/>
      <c r="O4997" s="31"/>
      <c r="P4997" s="31"/>
      <c r="Q4997" s="31"/>
      <c r="R4997" s="31"/>
      <c r="S4997" s="31"/>
      <c r="T4997" s="31"/>
      <c r="U4997" s="31"/>
      <c r="V4997" s="31"/>
    </row>
    <row r="4998" spans="6:22" x14ac:dyDescent="0.25">
      <c r="F4998" s="31"/>
      <c r="G4998" s="31"/>
      <c r="H4998" s="31"/>
      <c r="I4998" s="31"/>
      <c r="J4998" s="31"/>
      <c r="K4998" s="31"/>
      <c r="L4998" s="31"/>
      <c r="M4998" s="31"/>
      <c r="N4998" s="31"/>
      <c r="O4998" s="31"/>
      <c r="P4998" s="31"/>
      <c r="Q4998" s="31"/>
      <c r="R4998" s="31"/>
      <c r="S4998" s="31"/>
      <c r="T4998" s="31"/>
      <c r="U4998" s="31"/>
      <c r="V4998" s="31"/>
    </row>
    <row r="4999" spans="6:22" x14ac:dyDescent="0.25">
      <c r="F4999" s="31"/>
      <c r="G4999" s="31"/>
      <c r="H4999" s="31"/>
      <c r="I4999" s="31"/>
      <c r="J4999" s="31"/>
      <c r="K4999" s="31"/>
      <c r="L4999" s="31"/>
      <c r="M4999" s="31"/>
      <c r="N4999" s="31"/>
      <c r="O4999" s="31"/>
      <c r="P4999" s="31"/>
      <c r="Q4999" s="31"/>
      <c r="R4999" s="31"/>
      <c r="S4999" s="31"/>
      <c r="T4999" s="31"/>
      <c r="U4999" s="31"/>
      <c r="V4999" s="31"/>
    </row>
    <row r="5000" spans="6:22" x14ac:dyDescent="0.25">
      <c r="F5000" s="31"/>
      <c r="G5000" s="31"/>
      <c r="H5000" s="31"/>
      <c r="I5000" s="31"/>
      <c r="J5000" s="31"/>
      <c r="K5000" s="31"/>
      <c r="L5000" s="31"/>
      <c r="M5000" s="31"/>
      <c r="N5000" s="31"/>
      <c r="O5000" s="31"/>
      <c r="P5000" s="31"/>
      <c r="Q5000" s="31"/>
      <c r="R5000" s="31"/>
      <c r="S5000" s="31"/>
      <c r="T5000" s="31"/>
      <c r="U5000" s="31"/>
      <c r="V5000" s="31"/>
    </row>
    <row r="5001" spans="6:22" x14ac:dyDescent="0.25">
      <c r="F5001" s="31"/>
      <c r="G5001" s="31"/>
      <c r="H5001" s="31"/>
      <c r="I5001" s="31"/>
      <c r="J5001" s="31"/>
      <c r="K5001" s="31"/>
      <c r="L5001" s="31"/>
      <c r="M5001" s="31"/>
      <c r="N5001" s="31"/>
      <c r="O5001" s="31"/>
      <c r="P5001" s="31"/>
      <c r="Q5001" s="31"/>
      <c r="R5001" s="31"/>
      <c r="S5001" s="31"/>
      <c r="T5001" s="31"/>
      <c r="U5001" s="31"/>
      <c r="V5001" s="31"/>
    </row>
    <row r="5002" spans="6:22" x14ac:dyDescent="0.25">
      <c r="F5002" s="31"/>
      <c r="G5002" s="31"/>
      <c r="H5002" s="31"/>
      <c r="I5002" s="31"/>
      <c r="J5002" s="31"/>
      <c r="K5002" s="31"/>
      <c r="L5002" s="31"/>
      <c r="M5002" s="31"/>
      <c r="N5002" s="31"/>
      <c r="O5002" s="31"/>
      <c r="P5002" s="31"/>
      <c r="Q5002" s="31"/>
      <c r="R5002" s="31"/>
      <c r="S5002" s="31"/>
      <c r="T5002" s="31"/>
      <c r="U5002" s="31"/>
      <c r="V5002" s="31"/>
    </row>
    <row r="5003" spans="6:22" x14ac:dyDescent="0.25">
      <c r="F5003" s="31"/>
      <c r="G5003" s="31"/>
      <c r="H5003" s="31"/>
      <c r="I5003" s="31"/>
      <c r="J5003" s="31"/>
      <c r="K5003" s="31"/>
      <c r="L5003" s="31"/>
      <c r="M5003" s="31"/>
      <c r="N5003" s="31"/>
      <c r="O5003" s="31"/>
      <c r="P5003" s="31"/>
      <c r="Q5003" s="31"/>
      <c r="R5003" s="31"/>
      <c r="S5003" s="31"/>
      <c r="T5003" s="31"/>
      <c r="U5003" s="31"/>
      <c r="V5003" s="31"/>
    </row>
    <row r="5004" spans="6:22" x14ac:dyDescent="0.25">
      <c r="F5004" s="31"/>
      <c r="G5004" s="31"/>
      <c r="H5004" s="31"/>
      <c r="I5004" s="31"/>
      <c r="J5004" s="31"/>
      <c r="K5004" s="31"/>
      <c r="L5004" s="31"/>
      <c r="M5004" s="31"/>
      <c r="N5004" s="31"/>
      <c r="O5004" s="31"/>
      <c r="P5004" s="31"/>
      <c r="Q5004" s="31"/>
      <c r="R5004" s="31"/>
      <c r="S5004" s="31"/>
      <c r="T5004" s="31"/>
      <c r="U5004" s="31"/>
      <c r="V5004" s="31"/>
    </row>
    <row r="5005" spans="6:22" x14ac:dyDescent="0.25">
      <c r="F5005" s="31"/>
      <c r="G5005" s="31"/>
      <c r="H5005" s="31"/>
      <c r="I5005" s="31"/>
      <c r="J5005" s="31"/>
      <c r="K5005" s="31"/>
      <c r="L5005" s="31"/>
      <c r="M5005" s="31"/>
      <c r="N5005" s="31"/>
      <c r="O5005" s="31"/>
      <c r="P5005" s="31"/>
      <c r="Q5005" s="31"/>
      <c r="R5005" s="31"/>
      <c r="S5005" s="31"/>
      <c r="T5005" s="31"/>
      <c r="U5005" s="31"/>
      <c r="V5005" s="31"/>
    </row>
    <row r="5006" spans="6:22" x14ac:dyDescent="0.25">
      <c r="F5006" s="31"/>
      <c r="G5006" s="31"/>
      <c r="H5006" s="31"/>
      <c r="I5006" s="31"/>
      <c r="J5006" s="31"/>
      <c r="K5006" s="31"/>
      <c r="L5006" s="31"/>
      <c r="M5006" s="31"/>
      <c r="N5006" s="31"/>
      <c r="O5006" s="31"/>
      <c r="P5006" s="31"/>
      <c r="Q5006" s="31"/>
      <c r="R5006" s="31"/>
      <c r="S5006" s="31"/>
      <c r="T5006" s="31"/>
      <c r="U5006" s="31"/>
      <c r="V5006" s="31"/>
    </row>
    <row r="5007" spans="6:22" x14ac:dyDescent="0.25">
      <c r="F5007" s="31"/>
      <c r="G5007" s="31"/>
      <c r="H5007" s="31"/>
      <c r="I5007" s="31"/>
      <c r="J5007" s="31"/>
      <c r="K5007" s="31"/>
      <c r="L5007" s="31"/>
      <c r="M5007" s="31"/>
      <c r="N5007" s="31"/>
      <c r="O5007" s="31"/>
      <c r="P5007" s="31"/>
      <c r="Q5007" s="31"/>
      <c r="R5007" s="31"/>
      <c r="S5007" s="31"/>
      <c r="T5007" s="31"/>
      <c r="U5007" s="31"/>
      <c r="V5007" s="31"/>
    </row>
    <row r="5008" spans="6:22" x14ac:dyDescent="0.25">
      <c r="F5008" s="31"/>
      <c r="G5008" s="31"/>
      <c r="H5008" s="31"/>
      <c r="I5008" s="31"/>
      <c r="J5008" s="31"/>
      <c r="K5008" s="31"/>
      <c r="L5008" s="31"/>
      <c r="M5008" s="31"/>
      <c r="N5008" s="31"/>
      <c r="O5008" s="31"/>
      <c r="P5008" s="31"/>
      <c r="Q5008" s="31"/>
      <c r="R5008" s="31"/>
      <c r="S5008" s="31"/>
      <c r="T5008" s="31"/>
      <c r="U5008" s="31"/>
      <c r="V5008" s="31"/>
    </row>
    <row r="5009" spans="6:22" x14ac:dyDescent="0.25">
      <c r="F5009" s="31"/>
      <c r="G5009" s="31"/>
      <c r="H5009" s="31"/>
      <c r="I5009" s="31"/>
      <c r="J5009" s="31"/>
      <c r="K5009" s="31"/>
      <c r="L5009" s="31"/>
      <c r="M5009" s="31"/>
      <c r="N5009" s="31"/>
      <c r="O5009" s="31"/>
      <c r="P5009" s="31"/>
      <c r="Q5009" s="31"/>
      <c r="R5009" s="31"/>
      <c r="S5009" s="31"/>
      <c r="T5009" s="31"/>
      <c r="U5009" s="31"/>
      <c r="V5009" s="31"/>
    </row>
    <row r="5010" spans="6:22" x14ac:dyDescent="0.25">
      <c r="F5010" s="31"/>
      <c r="G5010" s="31"/>
      <c r="H5010" s="31"/>
      <c r="I5010" s="31"/>
      <c r="J5010" s="31"/>
      <c r="K5010" s="31"/>
      <c r="L5010" s="31"/>
      <c r="M5010" s="31"/>
      <c r="N5010" s="31"/>
      <c r="O5010" s="31"/>
      <c r="P5010" s="31"/>
      <c r="Q5010" s="31"/>
      <c r="R5010" s="31"/>
      <c r="S5010" s="31"/>
      <c r="T5010" s="31"/>
      <c r="U5010" s="31"/>
      <c r="V5010" s="31"/>
    </row>
    <row r="5011" spans="6:22" x14ac:dyDescent="0.25">
      <c r="F5011" s="31"/>
      <c r="G5011" s="31"/>
      <c r="H5011" s="31"/>
      <c r="I5011" s="31"/>
      <c r="J5011" s="31"/>
      <c r="K5011" s="31"/>
      <c r="L5011" s="31"/>
      <c r="M5011" s="31"/>
      <c r="N5011" s="31"/>
      <c r="O5011" s="31"/>
      <c r="P5011" s="31"/>
      <c r="Q5011" s="31"/>
      <c r="R5011" s="31"/>
      <c r="S5011" s="31"/>
      <c r="T5011" s="31"/>
      <c r="U5011" s="31"/>
      <c r="V5011" s="31"/>
    </row>
    <row r="5012" spans="6:22" x14ac:dyDescent="0.25">
      <c r="F5012" s="31"/>
      <c r="G5012" s="31"/>
      <c r="H5012" s="31"/>
      <c r="I5012" s="31"/>
      <c r="J5012" s="31"/>
      <c r="K5012" s="31"/>
      <c r="L5012" s="31"/>
      <c r="M5012" s="31"/>
      <c r="N5012" s="31"/>
      <c r="O5012" s="31"/>
      <c r="P5012" s="31"/>
      <c r="Q5012" s="31"/>
      <c r="R5012" s="31"/>
      <c r="S5012" s="31"/>
      <c r="T5012" s="31"/>
      <c r="U5012" s="31"/>
      <c r="V5012" s="31"/>
    </row>
    <row r="5013" spans="6:22" x14ac:dyDescent="0.25">
      <c r="F5013" s="31"/>
      <c r="G5013" s="31"/>
      <c r="H5013" s="31"/>
      <c r="I5013" s="31"/>
      <c r="J5013" s="31"/>
      <c r="K5013" s="31"/>
      <c r="L5013" s="31"/>
      <c r="M5013" s="31"/>
      <c r="N5013" s="31"/>
      <c r="O5013" s="31"/>
      <c r="P5013" s="31"/>
      <c r="Q5013" s="31"/>
      <c r="R5013" s="31"/>
      <c r="S5013" s="31"/>
      <c r="T5013" s="31"/>
      <c r="U5013" s="31"/>
      <c r="V5013" s="31"/>
    </row>
    <row r="5014" spans="6:22" x14ac:dyDescent="0.25">
      <c r="F5014" s="31"/>
      <c r="G5014" s="31"/>
      <c r="H5014" s="31"/>
      <c r="I5014" s="31"/>
      <c r="J5014" s="31"/>
      <c r="K5014" s="31"/>
      <c r="L5014" s="31"/>
      <c r="M5014" s="31"/>
      <c r="N5014" s="31"/>
      <c r="O5014" s="31"/>
      <c r="P5014" s="31"/>
      <c r="Q5014" s="31"/>
      <c r="R5014" s="31"/>
      <c r="S5014" s="31"/>
      <c r="T5014" s="31"/>
      <c r="U5014" s="31"/>
      <c r="V5014" s="31"/>
    </row>
    <row r="5015" spans="6:22" x14ac:dyDescent="0.25">
      <c r="F5015" s="31"/>
      <c r="G5015" s="31"/>
      <c r="H5015" s="31"/>
      <c r="I5015" s="31"/>
      <c r="J5015" s="31"/>
      <c r="K5015" s="31"/>
      <c r="L5015" s="31"/>
      <c r="M5015" s="31"/>
      <c r="N5015" s="31"/>
      <c r="O5015" s="31"/>
      <c r="P5015" s="31"/>
      <c r="Q5015" s="31"/>
      <c r="R5015" s="31"/>
      <c r="S5015" s="31"/>
      <c r="T5015" s="31"/>
      <c r="U5015" s="31"/>
      <c r="V5015" s="31"/>
    </row>
    <row r="5016" spans="6:22" x14ac:dyDescent="0.25">
      <c r="F5016" s="31"/>
      <c r="G5016" s="31"/>
      <c r="H5016" s="31"/>
      <c r="I5016" s="31"/>
      <c r="J5016" s="31"/>
      <c r="K5016" s="31"/>
      <c r="L5016" s="31"/>
      <c r="M5016" s="31"/>
      <c r="N5016" s="31"/>
      <c r="O5016" s="31"/>
      <c r="P5016" s="31"/>
      <c r="Q5016" s="31"/>
      <c r="R5016" s="31"/>
      <c r="S5016" s="31"/>
      <c r="T5016" s="31"/>
      <c r="U5016" s="31"/>
      <c r="V5016" s="31"/>
    </row>
    <row r="5017" spans="6:22" x14ac:dyDescent="0.25">
      <c r="F5017" s="14"/>
      <c r="G5017" s="14"/>
      <c r="H5017" s="14"/>
      <c r="I5017" s="14"/>
      <c r="J5017" s="14"/>
      <c r="K5017" s="14"/>
      <c r="L5017" s="14"/>
      <c r="M5017" s="14"/>
      <c r="N5017" s="14"/>
      <c r="O5017" s="14"/>
      <c r="P5017" s="14"/>
      <c r="Q5017" s="14"/>
      <c r="R5017" s="14"/>
      <c r="S5017" s="14"/>
      <c r="T5017" s="14"/>
      <c r="U5017" s="14"/>
      <c r="V5017" s="14"/>
    </row>
  </sheetData>
  <mergeCells count="6">
    <mergeCell ref="B15:D27"/>
    <mergeCell ref="S11:V11"/>
    <mergeCell ref="F7:V9"/>
    <mergeCell ref="G11:J11"/>
    <mergeCell ref="K11:N11"/>
    <mergeCell ref="O11:R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7856D-F1AA-4F5C-96BA-B3AA494BB143}">
  <dimension ref="A1:Z27"/>
  <sheetViews>
    <sheetView topLeftCell="A13" zoomScale="110" zoomScaleNormal="110" workbookViewId="0">
      <selection activeCell="A3" sqref="A3:B7"/>
    </sheetView>
  </sheetViews>
  <sheetFormatPr defaultRowHeight="14.4" x14ac:dyDescent="0.3"/>
  <cols>
    <col min="1" max="1" width="30.33203125" customWidth="1"/>
    <col min="2" max="2" width="13.33203125" customWidth="1"/>
    <col min="3" max="3" width="22.33203125" customWidth="1"/>
    <col min="4" max="4" width="10.5546875" bestFit="1" customWidth="1"/>
    <col min="6" max="6" width="23.33203125" customWidth="1"/>
    <col min="7" max="7" width="14.44140625" customWidth="1"/>
    <col min="8" max="9" width="10.5546875" bestFit="1" customWidth="1"/>
    <col min="10" max="10" width="18.5546875" customWidth="1"/>
    <col min="11" max="11" width="17.6640625" customWidth="1"/>
    <col min="12" max="12" width="14.5546875" bestFit="1" customWidth="1"/>
    <col min="13" max="14" width="16.5546875" customWidth="1"/>
    <col min="15" max="15" width="14.5546875" bestFit="1" customWidth="1"/>
    <col min="16" max="16" width="13.5546875" bestFit="1" customWidth="1"/>
    <col min="17" max="17" width="17.5546875" customWidth="1"/>
    <col min="18" max="26" width="10.5546875" bestFit="1" customWidth="1"/>
  </cols>
  <sheetData>
    <row r="1" spans="1:26" ht="29.4" x14ac:dyDescent="0.45">
      <c r="A1" s="2" t="s">
        <v>703</v>
      </c>
      <c r="J1" s="2"/>
    </row>
    <row r="2" spans="1:26" ht="15.6" x14ac:dyDescent="0.3">
      <c r="A2" s="223" t="s">
        <v>767</v>
      </c>
    </row>
    <row r="3" spans="1:26" x14ac:dyDescent="0.3">
      <c r="A3" t="s">
        <v>796</v>
      </c>
      <c r="B3" s="467">
        <f>B6+B7</f>
        <v>707</v>
      </c>
      <c r="F3" s="245" t="s">
        <v>537</v>
      </c>
      <c r="G3" s="245">
        <f>UPFRONTS!O30+1</f>
        <v>2029</v>
      </c>
      <c r="H3" s="245">
        <f>G3+1</f>
        <v>2030</v>
      </c>
      <c r="I3" s="245">
        <f t="shared" ref="I3:Z3" si="0">H3+1</f>
        <v>2031</v>
      </c>
      <c r="J3" s="245">
        <f t="shared" si="0"/>
        <v>2032</v>
      </c>
      <c r="K3" s="245">
        <f t="shared" si="0"/>
        <v>2033</v>
      </c>
      <c r="L3" s="245">
        <f t="shared" si="0"/>
        <v>2034</v>
      </c>
      <c r="M3" s="245">
        <f t="shared" si="0"/>
        <v>2035</v>
      </c>
      <c r="N3" s="245">
        <f t="shared" si="0"/>
        <v>2036</v>
      </c>
      <c r="O3" s="245">
        <f t="shared" si="0"/>
        <v>2037</v>
      </c>
      <c r="P3" s="245">
        <f t="shared" si="0"/>
        <v>2038</v>
      </c>
      <c r="Q3" s="245">
        <f t="shared" si="0"/>
        <v>2039</v>
      </c>
      <c r="R3" s="245">
        <f t="shared" si="0"/>
        <v>2040</v>
      </c>
      <c r="S3" s="245">
        <f t="shared" si="0"/>
        <v>2041</v>
      </c>
      <c r="T3" s="245">
        <f t="shared" si="0"/>
        <v>2042</v>
      </c>
      <c r="U3" s="245">
        <f t="shared" si="0"/>
        <v>2043</v>
      </c>
      <c r="V3" s="245">
        <f t="shared" si="0"/>
        <v>2044</v>
      </c>
      <c r="W3" s="245">
        <f t="shared" si="0"/>
        <v>2045</v>
      </c>
      <c r="X3" s="245">
        <f t="shared" si="0"/>
        <v>2046</v>
      </c>
      <c r="Y3" s="245">
        <f t="shared" si="0"/>
        <v>2047</v>
      </c>
      <c r="Z3" s="245">
        <f t="shared" si="0"/>
        <v>2048</v>
      </c>
    </row>
    <row r="4" spans="1:26" x14ac:dyDescent="0.3">
      <c r="A4" t="s">
        <v>707</v>
      </c>
      <c r="B4" s="215">
        <f>B6/707</f>
        <v>0.78642149929278637</v>
      </c>
      <c r="F4" s="245" t="s">
        <v>720</v>
      </c>
      <c r="G4">
        <v>1</v>
      </c>
      <c r="H4" s="244">
        <f>INDEX('CBI - BUILD_SCENARIO'!$G$55:$AG$55,  MATCH(DEMAND!H3, 'CBI - BUILD_SCENARIO'!$G$54:$AG$54, 0))/INDEX('CBI - BUILD_SCENARIO'!$G$55:$AG$55,  MATCH(DEMAND!G3, 'CBI - BUILD_SCENARIO'!$G$54:$AG$54, 0))</f>
        <v>1.0145405301890407</v>
      </c>
      <c r="I4" s="244">
        <f>INDEX('CBI - BUILD_SCENARIO'!$G$55:$AG$55,  MATCH(DEMAND!I3, 'CBI - BUILD_SCENARIO'!$G$54:$AG$54, 0))/INDEX('CBI - BUILD_SCENARIO'!$G$55:$AG$55,  MATCH(DEMAND!H3, 'CBI - BUILD_SCENARIO'!$G$54:$AG$54, 0))</f>
        <v>1.0143321333710849</v>
      </c>
      <c r="J4" s="244">
        <f>INDEX('CBI - BUILD_SCENARIO'!$G$55:$AG$55,  MATCH(DEMAND!J3, 'CBI - BUILD_SCENARIO'!$G$54:$AG$54, 0))/INDEX('CBI - BUILD_SCENARIO'!$G$55:$AG$55,  MATCH(DEMAND!I3, 'CBI - BUILD_SCENARIO'!$G$54:$AG$54, 0))</f>
        <v>1.0141296256911951</v>
      </c>
      <c r="K4" s="244">
        <f>INDEX('CBI - BUILD_SCENARIO'!$G$55:$AG$55,  MATCH(DEMAND!K3, 'CBI - BUILD_SCENARIO'!$G$54:$AG$54, 0))/INDEX('CBI - BUILD_SCENARIO'!$G$55:$AG$55,  MATCH(DEMAND!J3, 'CBI - BUILD_SCENARIO'!$G$54:$AG$54, 0))</f>
        <v>1.013932760993512</v>
      </c>
      <c r="L4" s="244">
        <f>INDEX('CBI - BUILD_SCENARIO'!$G$55:$AG$55,  MATCH(DEMAND!L3, 'CBI - BUILD_SCENARIO'!$G$54:$AG$54, 0))/INDEX('CBI - BUILD_SCENARIO'!$G$55:$AG$55,  MATCH(DEMAND!K3, 'CBI - BUILD_SCENARIO'!$G$54:$AG$54, 0))</f>
        <v>1.0137413066521885</v>
      </c>
      <c r="M4" s="244">
        <f>INDEX('CBI - BUILD_SCENARIO'!$G$55:$AG$55,  MATCH(DEMAND!M3, 'CBI - BUILD_SCENARIO'!$G$54:$AG$54, 0))/INDEX('CBI - BUILD_SCENARIO'!$G$55:$AG$55,  MATCH(DEMAND!L3, 'CBI - BUILD_SCENARIO'!$G$54:$AG$54, 0))</f>
        <v>1.0135550426543909</v>
      </c>
      <c r="N4" s="244">
        <f>INDEX('CBI - BUILD_SCENARIO'!$G$55:$AG$55,  MATCH(DEMAND!N3, 'CBI - BUILD_SCENARIO'!$G$54:$AG$54, 0))/INDEX('CBI - BUILD_SCENARIO'!$G$55:$AG$55,  MATCH(DEMAND!M3, 'CBI - BUILD_SCENARIO'!$G$54:$AG$54, 0))</f>
        <v>1.013373760756882</v>
      </c>
      <c r="O4" s="244">
        <f>INDEX('CBI - BUILD_SCENARIO'!$G$55:$AG$55,  MATCH(DEMAND!O3, 'CBI - BUILD_SCENARIO'!$G$54:$AG$54, 0))/INDEX('CBI - BUILD_SCENARIO'!$G$55:$AG$55,  MATCH(DEMAND!N3, 'CBI - BUILD_SCENARIO'!$G$54:$AG$54, 0))</f>
        <v>1.0131972637093871</v>
      </c>
      <c r="P4" s="244">
        <f>INDEX('CBI - BUILD_SCENARIO'!$G$55:$AG$55,  MATCH(DEMAND!P3, 'CBI - BUILD_SCENARIO'!$G$54:$AG$54, 0))/INDEX('CBI - BUILD_SCENARIO'!$G$55:$AG$55,  MATCH(DEMAND!O3, 'CBI - BUILD_SCENARIO'!$G$54:$AG$54, 0))</f>
        <v>1.0130253645386593</v>
      </c>
      <c r="Q4" s="244">
        <f>INDEX('CBI - BUILD_SCENARIO'!$G$55:$AG$55,  MATCH(DEMAND!Q3, 'CBI - BUILD_SCENARIO'!$G$54:$AG$54, 0))/INDEX('CBI - BUILD_SCENARIO'!$G$55:$AG$55,  MATCH(DEMAND!P3, 'CBI - BUILD_SCENARIO'!$G$54:$AG$54, 0))</f>
        <v>1.0128578858877748</v>
      </c>
      <c r="R4" s="244">
        <f>INDEX('CBI - BUILD_SCENARIO'!$G$55:$AG$55,  MATCH(DEMAND!R3, 'CBI - BUILD_SCENARIO'!$G$54:$AG$54, 0))/INDEX('CBI - BUILD_SCENARIO'!$G$55:$AG$55,  MATCH(DEMAND!Q3, 'CBI - BUILD_SCENARIO'!$G$54:$AG$54, 0))</f>
        <v>1.0126946594057513</v>
      </c>
      <c r="S4" s="244">
        <f>INDEX('CBI - BUILD_SCENARIO'!$G$55:$AG$55,  MATCH(DEMAND!S3, 'CBI - BUILD_SCENARIO'!$G$54:$AG$54, 0))/INDEX('CBI - BUILD_SCENARIO'!$G$55:$AG$55,  MATCH(DEMAND!R3, 'CBI - BUILD_SCENARIO'!$G$54:$AG$54, 0))</f>
        <v>1.0125355251830799</v>
      </c>
      <c r="T4" s="244">
        <f>INDEX('CBI - BUILD_SCENARIO'!$G$55:$AG$55,  MATCH(DEMAND!T3, 'CBI - BUILD_SCENARIO'!$G$54:$AG$54, 0))/INDEX('CBI - BUILD_SCENARIO'!$G$55:$AG$55,  MATCH(DEMAND!S3, 'CBI - BUILD_SCENARIO'!$G$54:$AG$54, 0))</f>
        <v>1.0123803312291817</v>
      </c>
      <c r="U4" s="244">
        <f>INDEX('CBI - BUILD_SCENARIO'!$G$55:$AG$55,  MATCH(DEMAND!U3, 'CBI - BUILD_SCENARIO'!$G$54:$AG$54, 0))/INDEX('CBI - BUILD_SCENARIO'!$G$55:$AG$55,  MATCH(DEMAND!T3, 'CBI - BUILD_SCENARIO'!$G$54:$AG$54, 0))</f>
        <v>1.0122289329882082</v>
      </c>
      <c r="V4" s="244">
        <f>INDEX('CBI - BUILD_SCENARIO'!$G$55:$AG$55,  MATCH(DEMAND!V3, 'CBI - BUILD_SCENARIO'!$G$54:$AG$54, 0))/INDEX('CBI - BUILD_SCENARIO'!$G$55:$AG$55,  MATCH(DEMAND!U3, 'CBI - BUILD_SCENARIO'!$G$54:$AG$54, 0))</f>
        <v>1.0120811928899396</v>
      </c>
      <c r="W4" s="244">
        <f>INDEX('CBI - BUILD_SCENARIO'!$G$55:$AG$55,  MATCH(DEMAND!W3, 'CBI - BUILD_SCENARIO'!$G$54:$AG$54, 0))/INDEX('CBI - BUILD_SCENARIO'!$G$55:$AG$55,  MATCH(DEMAND!V3, 'CBI - BUILD_SCENARIO'!$G$54:$AG$54, 0))</f>
        <v>1.0119369799328475</v>
      </c>
      <c r="X4" s="244">
        <f>INDEX('CBI - BUILD_SCENARIO'!$G$55:$AG$55,  MATCH(DEMAND!X3, 'CBI - BUILD_SCENARIO'!$G$54:$AG$54, 0))/INDEX('CBI - BUILD_SCENARIO'!$G$55:$AG$55,  MATCH(DEMAND!W3, 'CBI - BUILD_SCENARIO'!$G$54:$AG$54, 0))</f>
        <v>1.0117961692966686</v>
      </c>
      <c r="Y4" s="244">
        <f>INDEX('CBI - BUILD_SCENARIO'!$G$55:$AG$55,  MATCH(DEMAND!Y3, 'CBI - BUILD_SCENARIO'!$G$54:$AG$54, 0))/INDEX('CBI - BUILD_SCENARIO'!$G$55:$AG$55,  MATCH(DEMAND!X3, 'CBI - BUILD_SCENARIO'!$G$54:$AG$54, 0))</f>
        <v>1.0116586419820788</v>
      </c>
      <c r="Z4" s="244">
        <f>INDEX('CBI - BUILD_SCENARIO'!$G$55:$AG$55,  MATCH(DEMAND!Z3, 'CBI - BUILD_SCENARIO'!$G$54:$AG$54, 0))/INDEX('CBI - BUILD_SCENARIO'!$G$55:$AG$55,  MATCH(DEMAND!Y3, 'CBI - BUILD_SCENARIO'!$G$54:$AG$54, 0))</f>
        <v>1.0115242844752819</v>
      </c>
    </row>
    <row r="5" spans="1:26" x14ac:dyDescent="0.3">
      <c r="A5" t="s">
        <v>696</v>
      </c>
      <c r="B5" s="215">
        <f>1-B4</f>
        <v>0.21357850070721363</v>
      </c>
      <c r="F5" s="245" t="s">
        <v>719</v>
      </c>
      <c r="G5" s="222">
        <f>B3</f>
        <v>707</v>
      </c>
      <c r="H5" s="222">
        <f>G5*H4</f>
        <v>717.28015484365176</v>
      </c>
      <c r="I5" s="222">
        <f t="shared" ref="I5:Z5" si="1">H5*I4</f>
        <v>727.5603096873034</v>
      </c>
      <c r="J5" s="222">
        <f t="shared" si="1"/>
        <v>737.84046453095505</v>
      </c>
      <c r="K5" s="222">
        <f t="shared" si="1"/>
        <v>748.12061937460669</v>
      </c>
      <c r="L5" s="222">
        <f t="shared" si="1"/>
        <v>758.40077421825833</v>
      </c>
      <c r="M5" s="222">
        <f t="shared" si="1"/>
        <v>768.68092906190986</v>
      </c>
      <c r="N5" s="222">
        <f t="shared" si="1"/>
        <v>778.96108390556162</v>
      </c>
      <c r="O5" s="222">
        <f t="shared" si="1"/>
        <v>789.24123874921338</v>
      </c>
      <c r="P5" s="222">
        <f t="shared" si="1"/>
        <v>799.52139359286491</v>
      </c>
      <c r="Q5" s="222">
        <f t="shared" si="1"/>
        <v>809.80154843651667</v>
      </c>
      <c r="R5" s="222">
        <f t="shared" si="1"/>
        <v>820.08170328016831</v>
      </c>
      <c r="S5" s="222">
        <f t="shared" si="1"/>
        <v>830.36185812381996</v>
      </c>
      <c r="T5" s="222">
        <f t="shared" si="1"/>
        <v>840.6420129674716</v>
      </c>
      <c r="U5" s="222">
        <f t="shared" si="1"/>
        <v>850.92216781112324</v>
      </c>
      <c r="V5" s="222">
        <f t="shared" si="1"/>
        <v>861.202322654775</v>
      </c>
      <c r="W5" s="222">
        <f t="shared" si="1"/>
        <v>871.48247749842665</v>
      </c>
      <c r="X5" s="222">
        <f t="shared" si="1"/>
        <v>881.76263234207829</v>
      </c>
      <c r="Y5" s="222">
        <f t="shared" si="1"/>
        <v>892.04278718572994</v>
      </c>
      <c r="Z5" s="222">
        <f t="shared" si="1"/>
        <v>902.32294202938158</v>
      </c>
    </row>
    <row r="6" spans="1:26" x14ac:dyDescent="0.3">
      <c r="A6" t="s">
        <v>708</v>
      </c>
      <c r="B6" s="222">
        <v>556</v>
      </c>
      <c r="C6" s="216"/>
      <c r="F6" s="245" t="s">
        <v>708</v>
      </c>
      <c r="G6" s="222">
        <f>G5*$B$4</f>
        <v>556</v>
      </c>
      <c r="H6" s="222">
        <f t="shared" ref="H6:Z6" si="2">H5*$B$4</f>
        <v>564.0845347851066</v>
      </c>
      <c r="I6" s="222">
        <f t="shared" si="2"/>
        <v>572.16906957021308</v>
      </c>
      <c r="J6" s="222">
        <f t="shared" si="2"/>
        <v>580.25360435531968</v>
      </c>
      <c r="K6" s="222">
        <f t="shared" si="2"/>
        <v>588.33813914042616</v>
      </c>
      <c r="L6" s="222">
        <f t="shared" si="2"/>
        <v>596.42267392553265</v>
      </c>
      <c r="M6" s="222">
        <f t="shared" si="2"/>
        <v>604.50720871063913</v>
      </c>
      <c r="N6" s="222">
        <f t="shared" si="2"/>
        <v>612.59174349574573</v>
      </c>
      <c r="O6" s="222">
        <f t="shared" si="2"/>
        <v>620.67627828085233</v>
      </c>
      <c r="P6" s="222">
        <f t="shared" si="2"/>
        <v>628.76081306595881</v>
      </c>
      <c r="Q6" s="222">
        <f t="shared" si="2"/>
        <v>636.84534785106541</v>
      </c>
      <c r="R6" s="222">
        <f t="shared" si="2"/>
        <v>644.9298826361719</v>
      </c>
      <c r="S6" s="222">
        <f t="shared" si="2"/>
        <v>653.01441742127849</v>
      </c>
      <c r="T6" s="222">
        <f t="shared" si="2"/>
        <v>661.09895220638498</v>
      </c>
      <c r="U6" s="222">
        <f t="shared" si="2"/>
        <v>669.18348699149146</v>
      </c>
      <c r="V6" s="222">
        <f t="shared" si="2"/>
        <v>677.26802177659818</v>
      </c>
      <c r="W6" s="222">
        <f t="shared" si="2"/>
        <v>685.35255656170466</v>
      </c>
      <c r="X6" s="222">
        <f t="shared" si="2"/>
        <v>693.43709134681114</v>
      </c>
      <c r="Y6" s="222">
        <f t="shared" si="2"/>
        <v>701.52162613191774</v>
      </c>
      <c r="Z6" s="222">
        <f t="shared" si="2"/>
        <v>709.60616091702423</v>
      </c>
    </row>
    <row r="7" spans="1:26" x14ac:dyDescent="0.3">
      <c r="A7" t="s">
        <v>709</v>
      </c>
      <c r="B7" s="222">
        <v>151</v>
      </c>
      <c r="C7" s="216"/>
      <c r="F7" s="245" t="s">
        <v>709</v>
      </c>
      <c r="G7" s="222">
        <f>G5*$B$5</f>
        <v>151.00000000000003</v>
      </c>
      <c r="H7" s="222">
        <f t="shared" ref="H7:Z7" si="3">H5*$B$5</f>
        <v>153.19562005854519</v>
      </c>
      <c r="I7" s="222">
        <f t="shared" si="3"/>
        <v>155.39124011709029</v>
      </c>
      <c r="J7" s="222">
        <f t="shared" si="3"/>
        <v>157.58686017563542</v>
      </c>
      <c r="K7" s="222">
        <f t="shared" si="3"/>
        <v>159.78248023418053</v>
      </c>
      <c r="L7" s="222">
        <f t="shared" si="3"/>
        <v>161.97810029272566</v>
      </c>
      <c r="M7" s="222">
        <f t="shared" si="3"/>
        <v>164.17372035127073</v>
      </c>
      <c r="N7" s="222">
        <f t="shared" si="3"/>
        <v>166.36934040981589</v>
      </c>
      <c r="O7" s="222">
        <f t="shared" si="3"/>
        <v>168.56496046836102</v>
      </c>
      <c r="P7" s="222">
        <f t="shared" si="3"/>
        <v>170.76058052690612</v>
      </c>
      <c r="Q7" s="222">
        <f t="shared" si="3"/>
        <v>172.95620058545126</v>
      </c>
      <c r="R7" s="222">
        <f t="shared" si="3"/>
        <v>175.15182064399639</v>
      </c>
      <c r="S7" s="222">
        <f t="shared" si="3"/>
        <v>177.34744070254149</v>
      </c>
      <c r="T7" s="222">
        <f t="shared" si="3"/>
        <v>179.54306076108662</v>
      </c>
      <c r="U7" s="222">
        <f t="shared" si="3"/>
        <v>181.73868081963172</v>
      </c>
      <c r="V7" s="222">
        <f t="shared" si="3"/>
        <v>183.93430087817688</v>
      </c>
      <c r="W7" s="222">
        <f t="shared" si="3"/>
        <v>186.12992093672199</v>
      </c>
      <c r="X7" s="222">
        <f t="shared" si="3"/>
        <v>188.32554099526712</v>
      </c>
      <c r="Y7" s="222">
        <f t="shared" si="3"/>
        <v>190.52116105381222</v>
      </c>
      <c r="Z7" s="222">
        <f t="shared" si="3"/>
        <v>192.71678111235735</v>
      </c>
    </row>
    <row r="8" spans="1:26" x14ac:dyDescent="0.3">
      <c r="L8" s="217"/>
    </row>
    <row r="9" spans="1:26" x14ac:dyDescent="0.3">
      <c r="L9" s="217"/>
    </row>
    <row r="10" spans="1:26" x14ac:dyDescent="0.3">
      <c r="L10" s="207"/>
      <c r="O10" s="217"/>
    </row>
    <row r="11" spans="1:26" ht="15.6" x14ac:dyDescent="0.3">
      <c r="A11" s="223" t="s">
        <v>721</v>
      </c>
      <c r="L11" s="207"/>
      <c r="O11" s="217"/>
    </row>
    <row r="12" spans="1:26" x14ac:dyDescent="0.3">
      <c r="A12" s="245" t="s">
        <v>533</v>
      </c>
      <c r="B12" t="s">
        <v>697</v>
      </c>
      <c r="C12" t="s">
        <v>701</v>
      </c>
    </row>
    <row r="13" spans="1:26" x14ac:dyDescent="0.3">
      <c r="A13" t="s">
        <v>535</v>
      </c>
      <c r="B13" s="221">
        <f>'CBI - BASELINE'!O86</f>
        <v>194.97841152449485</v>
      </c>
      <c r="C13" s="215">
        <f>B13/$B$18</f>
        <v>0.1490902942526037</v>
      </c>
      <c r="G13" s="215"/>
    </row>
    <row r="14" spans="1:26" x14ac:dyDescent="0.3">
      <c r="A14" t="s">
        <v>536</v>
      </c>
      <c r="B14" s="221">
        <f>'CBI - BASELINE'!O90</f>
        <v>24.356429320057654</v>
      </c>
      <c r="C14" s="215">
        <f>B14/$B$18</f>
        <v>1.8624150160408626E-2</v>
      </c>
      <c r="G14" s="215"/>
    </row>
    <row r="15" spans="1:26" x14ac:dyDescent="0.3">
      <c r="A15" t="s">
        <v>698</v>
      </c>
      <c r="B15" s="221">
        <f>'CBI - BASELINE'!O94</f>
        <v>48.859166965057959</v>
      </c>
      <c r="C15" s="215">
        <f>B15/$B$18</f>
        <v>3.7360175020414776E-2</v>
      </c>
      <c r="F15" s="216"/>
      <c r="G15" s="215"/>
      <c r="I15" s="437"/>
    </row>
    <row r="16" spans="1:26" x14ac:dyDescent="0.3">
      <c r="A16" t="s">
        <v>700</v>
      </c>
      <c r="B16" s="221">
        <f>'CBI - BASELINE'!O98</f>
        <v>1039.5934139131136</v>
      </c>
      <c r="C16" s="215">
        <f>B16/$B$18</f>
        <v>0.79492538056657291</v>
      </c>
      <c r="G16" s="215"/>
      <c r="I16" s="436"/>
    </row>
    <row r="17" spans="1:16" x14ac:dyDescent="0.3">
      <c r="A17" t="s">
        <v>699</v>
      </c>
      <c r="C17" s="215">
        <f>B17/$B$18</f>
        <v>0</v>
      </c>
      <c r="O17" s="216"/>
      <c r="P17" s="217"/>
    </row>
    <row r="18" spans="1:16" x14ac:dyDescent="0.3">
      <c r="A18" s="245" t="s">
        <v>795</v>
      </c>
      <c r="B18" s="207">
        <f>SUM(B13:B17)</f>
        <v>1307.787421722724</v>
      </c>
      <c r="O18" s="216"/>
      <c r="P18" s="217"/>
    </row>
    <row r="19" spans="1:16" x14ac:dyDescent="0.3">
      <c r="O19" s="216"/>
      <c r="P19" s="217"/>
    </row>
    <row r="20" spans="1:16" x14ac:dyDescent="0.3">
      <c r="O20" s="216"/>
      <c r="P20" s="217"/>
    </row>
    <row r="21" spans="1:16" x14ac:dyDescent="0.3">
      <c r="A21" s="245" t="s">
        <v>534</v>
      </c>
      <c r="O21" s="216"/>
    </row>
    <row r="22" spans="1:16" x14ac:dyDescent="0.3">
      <c r="A22" t="s">
        <v>535</v>
      </c>
      <c r="B22" s="207">
        <f>'CBI - BASELINE'!O110</f>
        <v>46.391415155828085</v>
      </c>
      <c r="C22" s="215">
        <f>B22/$B$27</f>
        <v>9.6527168701870711E-2</v>
      </c>
      <c r="D22" s="207"/>
    </row>
    <row r="23" spans="1:16" x14ac:dyDescent="0.3">
      <c r="A23" t="s">
        <v>536</v>
      </c>
      <c r="B23" s="207">
        <f>'CBI - BASELINE'!O114</f>
        <v>15.193104529441689</v>
      </c>
      <c r="C23" s="215">
        <f>B23/$B$27</f>
        <v>3.1612473107200174E-2</v>
      </c>
      <c r="D23" s="207"/>
    </row>
    <row r="24" spans="1:16" x14ac:dyDescent="0.3">
      <c r="A24" t="s">
        <v>698</v>
      </c>
      <c r="B24" s="207">
        <f>'CBI - BASELINE'!O118</f>
        <v>11.988580694404936</v>
      </c>
      <c r="C24" s="215">
        <f>B24/$B$27</f>
        <v>2.4944782289949938E-2</v>
      </c>
      <c r="D24" s="207"/>
    </row>
    <row r="25" spans="1:16" x14ac:dyDescent="0.3">
      <c r="A25" t="s">
        <v>700</v>
      </c>
      <c r="B25" s="207">
        <f>'CBI - BASELINE'!O122</f>
        <v>407.03164313155821</v>
      </c>
      <c r="C25" s="215">
        <f>B25/$B$27</f>
        <v>0.84691557590097921</v>
      </c>
      <c r="D25" s="207"/>
    </row>
    <row r="26" spans="1:16" x14ac:dyDescent="0.3">
      <c r="A26" t="s">
        <v>699</v>
      </c>
      <c r="B26" s="207"/>
      <c r="C26" s="215">
        <f>B26/$B$27</f>
        <v>0</v>
      </c>
      <c r="D26" s="207"/>
    </row>
    <row r="27" spans="1:16" x14ac:dyDescent="0.3">
      <c r="A27" s="245" t="s">
        <v>795</v>
      </c>
      <c r="B27" s="207">
        <f>SUM(B22:B26)</f>
        <v>480.60474351123293</v>
      </c>
      <c r="D27" s="207"/>
    </row>
  </sheetData>
  <pageMargins left="0.7" right="0.7" top="0.75" bottom="0.75" header="0.3" footer="0.3"/>
  <pageSetup orientation="portrait" horizontalDpi="30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DC44-C718-4881-8CC2-077BE5AC882D}">
  <dimension ref="B3:R36"/>
  <sheetViews>
    <sheetView zoomScale="90" zoomScaleNormal="90" workbookViewId="0">
      <selection activeCell="M19" sqref="M19"/>
    </sheetView>
  </sheetViews>
  <sheetFormatPr defaultRowHeight="14.4" x14ac:dyDescent="0.3"/>
  <cols>
    <col min="5" max="5" width="16.6640625" customWidth="1"/>
    <col min="9" max="9" width="9.33203125" customWidth="1"/>
    <col min="10" max="10" width="12.6640625" customWidth="1"/>
    <col min="14" max="14" width="34.5546875" customWidth="1"/>
    <col min="15" max="15" width="15.33203125" bestFit="1" customWidth="1"/>
  </cols>
  <sheetData>
    <row r="3" spans="2:18" x14ac:dyDescent="0.3">
      <c r="B3" s="131" t="s">
        <v>722</v>
      </c>
      <c r="C3" s="132"/>
      <c r="D3" s="132"/>
      <c r="E3" s="132"/>
      <c r="F3" s="133"/>
      <c r="G3" s="132"/>
      <c r="H3" s="132"/>
      <c r="I3" s="132"/>
      <c r="J3" s="132"/>
      <c r="N3" s="131" t="s">
        <v>723</v>
      </c>
    </row>
    <row r="4" spans="2:18" x14ac:dyDescent="0.3">
      <c r="B4" s="129"/>
      <c r="C4" s="129"/>
      <c r="D4" s="129"/>
      <c r="E4" s="129"/>
      <c r="F4" s="129"/>
      <c r="G4" s="129"/>
      <c r="H4" s="129"/>
      <c r="I4" s="129"/>
      <c r="J4" s="129"/>
      <c r="N4" s="203" t="s">
        <v>727</v>
      </c>
      <c r="O4" s="203" t="s">
        <v>728</v>
      </c>
    </row>
    <row r="5" spans="2:18" x14ac:dyDescent="0.3">
      <c r="B5" s="130" t="s">
        <v>632</v>
      </c>
      <c r="C5" s="129"/>
      <c r="D5" s="129"/>
      <c r="E5" s="541" t="s">
        <v>799</v>
      </c>
      <c r="F5" s="542"/>
      <c r="G5" s="542"/>
      <c r="H5" s="542"/>
      <c r="I5" s="543"/>
      <c r="J5" s="129"/>
      <c r="N5" s="203" t="s">
        <v>71</v>
      </c>
      <c r="O5" s="247">
        <f>'CBI - MULTIPLIERS'!H456</f>
        <v>4600</v>
      </c>
    </row>
    <row r="6" spans="2:18" x14ac:dyDescent="0.3">
      <c r="B6" s="130" t="s">
        <v>633</v>
      </c>
      <c r="C6" s="129"/>
      <c r="D6" s="129"/>
      <c r="E6" s="541" t="s">
        <v>710</v>
      </c>
      <c r="F6" s="542"/>
      <c r="G6" s="542"/>
      <c r="H6" s="542"/>
      <c r="I6" s="543"/>
      <c r="J6" s="129"/>
      <c r="N6" s="31" t="s">
        <v>75</v>
      </c>
      <c r="O6" s="247">
        <f>'CBI - MULTIPLIERS'!H457</f>
        <v>34800</v>
      </c>
    </row>
    <row r="7" spans="2:18" x14ac:dyDescent="0.3">
      <c r="B7" s="130" t="s">
        <v>631</v>
      </c>
      <c r="C7" s="129"/>
      <c r="D7" s="129"/>
      <c r="E7" s="544" t="s">
        <v>629</v>
      </c>
      <c r="F7" s="542"/>
      <c r="G7" s="542"/>
      <c r="H7" s="542"/>
      <c r="I7" s="543"/>
      <c r="J7" s="134" t="s">
        <v>66</v>
      </c>
      <c r="N7" s="31" t="s">
        <v>76</v>
      </c>
      <c r="O7" s="247">
        <f>'CBI - MULTIPLIERS'!H458</f>
        <v>545200</v>
      </c>
    </row>
    <row r="8" spans="2:18" x14ac:dyDescent="0.3">
      <c r="B8" s="129"/>
      <c r="C8" s="129"/>
      <c r="D8" s="129"/>
      <c r="E8" s="129"/>
      <c r="F8" s="129"/>
      <c r="G8" s="129"/>
      <c r="H8" s="129"/>
      <c r="I8" s="129"/>
      <c r="J8" s="135"/>
      <c r="N8" s="31" t="s">
        <v>77</v>
      </c>
      <c r="O8" s="247">
        <f>'CBI - MULTIPLIERS'!H459</f>
        <v>1218000</v>
      </c>
    </row>
    <row r="9" spans="2:18" x14ac:dyDescent="0.3">
      <c r="B9" s="130" t="s">
        <v>636</v>
      </c>
      <c r="C9" s="129"/>
      <c r="D9" s="129"/>
      <c r="E9" s="129"/>
      <c r="F9" s="129"/>
      <c r="G9" s="129"/>
      <c r="H9" s="129"/>
      <c r="I9" s="129"/>
      <c r="J9" s="129"/>
      <c r="N9" s="31" t="s">
        <v>74</v>
      </c>
      <c r="O9" s="247">
        <f>'CBI - MULTIPLIERS'!H460</f>
        <v>3085600</v>
      </c>
    </row>
    <row r="10" spans="2:18" x14ac:dyDescent="0.3">
      <c r="B10" s="137" t="s">
        <v>634</v>
      </c>
      <c r="C10" s="129"/>
      <c r="D10" s="129"/>
      <c r="E10" s="545">
        <v>42005</v>
      </c>
      <c r="F10" s="546"/>
      <c r="G10" s="546"/>
      <c r="H10" s="546"/>
      <c r="I10" s="547"/>
      <c r="J10" s="138" t="s">
        <v>664</v>
      </c>
      <c r="N10" s="31" t="s">
        <v>73</v>
      </c>
      <c r="O10" s="247">
        <f>'CBI - MULTIPLIERS'!H461</f>
        <v>6878800</v>
      </c>
    </row>
    <row r="11" spans="2:18" x14ac:dyDescent="0.3">
      <c r="B11" s="137" t="s">
        <v>635</v>
      </c>
      <c r="C11" s="129"/>
      <c r="D11" s="129"/>
      <c r="E11" s="545">
        <v>43830</v>
      </c>
      <c r="F11" s="546"/>
      <c r="G11" s="546"/>
      <c r="H11" s="546"/>
      <c r="I11" s="547"/>
      <c r="J11" s="138" t="s">
        <v>664</v>
      </c>
      <c r="N11" s="31" t="s">
        <v>72</v>
      </c>
      <c r="O11" s="247">
        <f>'CBI - MULTIPLIERS'!H462</f>
        <v>11600000</v>
      </c>
    </row>
    <row r="12" spans="2:18" x14ac:dyDescent="0.3">
      <c r="B12" s="137" t="s">
        <v>130</v>
      </c>
      <c r="C12" s="129"/>
      <c r="D12" s="129"/>
      <c r="E12" s="548">
        <f>ABS(E11-E10)/365</f>
        <v>5</v>
      </c>
      <c r="F12" s="548"/>
      <c r="G12" s="548"/>
      <c r="H12" s="548"/>
      <c r="I12" s="548"/>
      <c r="J12" s="140"/>
    </row>
    <row r="13" spans="2:18" x14ac:dyDescent="0.3">
      <c r="B13" s="129"/>
      <c r="C13" s="129"/>
      <c r="D13" s="129"/>
      <c r="E13" s="129"/>
      <c r="F13" s="129"/>
      <c r="G13" s="129"/>
      <c r="H13" s="129"/>
      <c r="I13" s="129"/>
      <c r="J13" s="129"/>
    </row>
    <row r="14" spans="2:18" ht="27" x14ac:dyDescent="0.3">
      <c r="B14" s="141" t="s">
        <v>659</v>
      </c>
      <c r="C14" s="142"/>
      <c r="D14" s="143" t="s">
        <v>130</v>
      </c>
      <c r="E14" s="144"/>
      <c r="F14" s="145" t="s">
        <v>637</v>
      </c>
      <c r="G14" s="463" t="s">
        <v>732</v>
      </c>
      <c r="H14" s="145" t="s">
        <v>638</v>
      </c>
      <c r="I14" s="248" t="s">
        <v>726</v>
      </c>
      <c r="J14" s="248" t="s">
        <v>729</v>
      </c>
      <c r="K14" s="248" t="s">
        <v>730</v>
      </c>
      <c r="L14" s="248" t="s">
        <v>731</v>
      </c>
      <c r="N14" s="131" t="s">
        <v>630</v>
      </c>
    </row>
    <row r="15" spans="2:18" ht="40.200000000000003" x14ac:dyDescent="0.3">
      <c r="B15" s="137" t="s">
        <v>658</v>
      </c>
      <c r="C15" s="129"/>
      <c r="D15" s="146">
        <f>SUM(F15:L15)</f>
        <v>0</v>
      </c>
      <c r="E15" s="147"/>
      <c r="F15" s="201"/>
      <c r="G15" s="201"/>
      <c r="H15" s="201"/>
      <c r="I15" s="201"/>
      <c r="J15" s="201"/>
      <c r="K15" s="201"/>
      <c r="L15" s="201"/>
      <c r="N15" t="s">
        <v>724</v>
      </c>
      <c r="O15" s="458" t="s">
        <v>551</v>
      </c>
      <c r="P15" s="458" t="s">
        <v>640</v>
      </c>
      <c r="Q15" s="458" t="s">
        <v>552</v>
      </c>
      <c r="R15" s="136"/>
    </row>
    <row r="16" spans="2:18" x14ac:dyDescent="0.3">
      <c r="B16" s="137" t="s">
        <v>657</v>
      </c>
      <c r="C16" s="129"/>
      <c r="D16" s="146">
        <f>SUM(F16:L16)</f>
        <v>5</v>
      </c>
      <c r="E16" s="146"/>
      <c r="F16" s="464">
        <v>1</v>
      </c>
      <c r="G16" s="464"/>
      <c r="H16" s="464">
        <v>0</v>
      </c>
      <c r="I16" s="465">
        <v>1</v>
      </c>
      <c r="J16" s="464">
        <v>0</v>
      </c>
      <c r="K16" s="464">
        <v>3</v>
      </c>
      <c r="L16" s="464">
        <v>0</v>
      </c>
      <c r="N16" s="454" t="s">
        <v>725</v>
      </c>
      <c r="O16" s="454" t="s">
        <v>624</v>
      </c>
      <c r="P16" s="454" t="s">
        <v>646</v>
      </c>
      <c r="Q16" s="459">
        <v>0.8</v>
      </c>
    </row>
    <row r="17" spans="2:12" x14ac:dyDescent="0.3">
      <c r="B17" s="454" t="s">
        <v>655</v>
      </c>
      <c r="C17" s="455"/>
      <c r="D17" s="456">
        <f>SUM(F17:L17)</f>
        <v>0</v>
      </c>
      <c r="E17" s="456"/>
      <c r="F17" s="457"/>
      <c r="G17" s="457"/>
      <c r="H17" s="457"/>
      <c r="I17" s="457"/>
      <c r="J17" s="457"/>
      <c r="K17" s="457"/>
      <c r="L17" s="457"/>
    </row>
    <row r="18" spans="2:12" x14ac:dyDescent="0.3">
      <c r="B18" s="137" t="s">
        <v>639</v>
      </c>
      <c r="C18" s="129"/>
      <c r="D18" s="146">
        <f>SUM(F18:L18)</f>
        <v>0</v>
      </c>
      <c r="E18" s="146"/>
      <c r="F18" s="202"/>
      <c r="G18" s="249"/>
      <c r="H18" s="202"/>
      <c r="I18" s="202"/>
      <c r="J18" s="202"/>
      <c r="K18" s="202"/>
      <c r="L18" s="249"/>
    </row>
    <row r="19" spans="2:12" x14ac:dyDescent="0.3">
      <c r="B19" s="148"/>
      <c r="C19" s="149"/>
      <c r="D19" s="150"/>
      <c r="E19" s="150"/>
      <c r="F19" s="150"/>
      <c r="H19" s="150"/>
      <c r="I19" s="150"/>
      <c r="J19" s="150"/>
      <c r="K19" s="150"/>
    </row>
    <row r="20" spans="2:12" ht="27" x14ac:dyDescent="0.3">
      <c r="B20" s="141" t="s">
        <v>656</v>
      </c>
      <c r="C20" s="142"/>
      <c r="D20" s="143" t="s">
        <v>130</v>
      </c>
      <c r="E20" s="144"/>
      <c r="F20" s="145" t="s">
        <v>637</v>
      </c>
      <c r="G20" s="145" t="s">
        <v>732</v>
      </c>
      <c r="H20" s="145" t="s">
        <v>638</v>
      </c>
      <c r="I20" s="248" t="s">
        <v>726</v>
      </c>
      <c r="J20" s="248" t="s">
        <v>729</v>
      </c>
      <c r="K20" s="248" t="s">
        <v>730</v>
      </c>
      <c r="L20" s="248" t="s">
        <v>731</v>
      </c>
    </row>
    <row r="21" spans="2:12" x14ac:dyDescent="0.3">
      <c r="B21" s="137" t="s">
        <v>658</v>
      </c>
      <c r="C21" s="129"/>
      <c r="D21" s="151">
        <f>SUM(F21:L21)</f>
        <v>0</v>
      </c>
      <c r="E21" s="152"/>
      <c r="F21" s="153">
        <f t="shared" ref="F21:L21" si="0">F15/$E$12</f>
        <v>0</v>
      </c>
      <c r="G21" s="153">
        <f t="shared" si="0"/>
        <v>0</v>
      </c>
      <c r="H21" s="153">
        <f t="shared" si="0"/>
        <v>0</v>
      </c>
      <c r="I21" s="153">
        <f t="shared" si="0"/>
        <v>0</v>
      </c>
      <c r="J21" s="153">
        <f t="shared" si="0"/>
        <v>0</v>
      </c>
      <c r="K21" s="153">
        <f t="shared" si="0"/>
        <v>0</v>
      </c>
      <c r="L21" s="153">
        <f t="shared" si="0"/>
        <v>0</v>
      </c>
    </row>
    <row r="22" spans="2:12" x14ac:dyDescent="0.3">
      <c r="B22" s="137" t="s">
        <v>657</v>
      </c>
      <c r="C22" s="129"/>
      <c r="D22" s="151">
        <f>SUM(F22:L22)</f>
        <v>1</v>
      </c>
      <c r="E22" s="139"/>
      <c r="F22" s="153">
        <f t="shared" ref="F22:K24" si="1">F16/$E$12</f>
        <v>0.2</v>
      </c>
      <c r="G22" s="153">
        <f t="shared" si="1"/>
        <v>0</v>
      </c>
      <c r="H22" s="153">
        <f t="shared" si="1"/>
        <v>0</v>
      </c>
      <c r="I22" s="153">
        <f t="shared" si="1"/>
        <v>0.2</v>
      </c>
      <c r="J22" s="153">
        <f t="shared" si="1"/>
        <v>0</v>
      </c>
      <c r="K22" s="153">
        <f t="shared" si="1"/>
        <v>0.6</v>
      </c>
      <c r="L22" s="153">
        <f t="shared" ref="L22:L24" si="2">L16/$E$12</f>
        <v>0</v>
      </c>
    </row>
    <row r="23" spans="2:12" x14ac:dyDescent="0.3">
      <c r="B23" s="137" t="s">
        <v>655</v>
      </c>
      <c r="C23" s="129"/>
      <c r="D23" s="151">
        <f>SUM(F23:L23)</f>
        <v>0</v>
      </c>
      <c r="E23" s="139"/>
      <c r="F23" s="153">
        <f t="shared" si="1"/>
        <v>0</v>
      </c>
      <c r="G23" s="153">
        <f t="shared" si="1"/>
        <v>0</v>
      </c>
      <c r="H23" s="153">
        <f t="shared" si="1"/>
        <v>0</v>
      </c>
      <c r="I23" s="153">
        <f t="shared" si="1"/>
        <v>0</v>
      </c>
      <c r="J23" s="153">
        <f t="shared" si="1"/>
        <v>0</v>
      </c>
      <c r="K23" s="153">
        <f t="shared" si="1"/>
        <v>0</v>
      </c>
      <c r="L23" s="153">
        <f t="shared" si="2"/>
        <v>0</v>
      </c>
    </row>
    <row r="24" spans="2:12" x14ac:dyDescent="0.3">
      <c r="B24" s="137" t="s">
        <v>639</v>
      </c>
      <c r="C24" s="129"/>
      <c r="D24" s="151">
        <f>SUM(F24:L24)</f>
        <v>0</v>
      </c>
      <c r="E24" s="139"/>
      <c r="F24" s="153">
        <f t="shared" si="1"/>
        <v>0</v>
      </c>
      <c r="G24" s="153">
        <f t="shared" si="1"/>
        <v>0</v>
      </c>
      <c r="H24" s="153">
        <f t="shared" si="1"/>
        <v>0</v>
      </c>
      <c r="I24" s="153">
        <f t="shared" si="1"/>
        <v>0</v>
      </c>
      <c r="J24" s="153">
        <f t="shared" si="1"/>
        <v>0</v>
      </c>
      <c r="K24" s="153">
        <f t="shared" si="1"/>
        <v>0</v>
      </c>
      <c r="L24" s="153">
        <f t="shared" si="2"/>
        <v>0</v>
      </c>
    </row>
    <row r="27" spans="2:12" x14ac:dyDescent="0.3">
      <c r="B27" s="539" t="s">
        <v>481</v>
      </c>
      <c r="C27" s="540"/>
      <c r="D27" s="540"/>
      <c r="E27" s="540"/>
      <c r="F27" s="540"/>
      <c r="G27" s="540"/>
      <c r="H27" s="540"/>
      <c r="I27" s="540"/>
      <c r="J27" s="540"/>
    </row>
    <row r="29" spans="2:12" x14ac:dyDescent="0.3">
      <c r="B29" s="203" t="s">
        <v>71</v>
      </c>
      <c r="E29" s="247">
        <f>$Q$16*O5*INDEX($L$21:$L$24, MATCH($P$16, $B$21:$B$24, 0))</f>
        <v>0</v>
      </c>
    </row>
    <row r="30" spans="2:12" x14ac:dyDescent="0.3">
      <c r="B30" s="31" t="s">
        <v>75</v>
      </c>
      <c r="E30" s="247">
        <f>$Q$16*O6*INDEX($K$21:$K$24, MATCH($P$16, $B$21:$B$24, 0))</f>
        <v>16704</v>
      </c>
    </row>
    <row r="31" spans="2:12" x14ac:dyDescent="0.3">
      <c r="B31" s="31" t="s">
        <v>76</v>
      </c>
      <c r="E31" s="247">
        <f>$Q$16*O7*INDEX($J$21:$J$24, MATCH($P$16, $B$21:$B$24, 0))</f>
        <v>0</v>
      </c>
    </row>
    <row r="32" spans="2:12" x14ac:dyDescent="0.3">
      <c r="B32" s="31" t="s">
        <v>77</v>
      </c>
      <c r="E32" s="247">
        <f>$Q$16*O8*INDEX($I$21:$I$24, MATCH($P$16, $B$21:$B$24, 0))</f>
        <v>194880</v>
      </c>
    </row>
    <row r="33" spans="2:5" x14ac:dyDescent="0.3">
      <c r="B33" s="31" t="s">
        <v>74</v>
      </c>
      <c r="E33" s="247">
        <f>$Q$16*O9*INDEX($H$21:$H$24, MATCH($P$16, $B$21:$B$24, 0))</f>
        <v>0</v>
      </c>
    </row>
    <row r="34" spans="2:5" x14ac:dyDescent="0.3">
      <c r="B34" s="31" t="s">
        <v>73</v>
      </c>
      <c r="E34" s="247">
        <f>$Q$16*O10*INDEX($G$21:$G$24, MATCH($P$16, $B$21:$B$24, 0))</f>
        <v>0</v>
      </c>
    </row>
    <row r="35" spans="2:5" x14ac:dyDescent="0.3">
      <c r="B35" s="31" t="s">
        <v>72</v>
      </c>
      <c r="E35" s="247">
        <f>$Q$16*O11*INDEX($F$21:$F$24, MATCH($P$16, $B$21:$B$24, 0))</f>
        <v>1856000</v>
      </c>
    </row>
    <row r="36" spans="2:5" x14ac:dyDescent="0.3">
      <c r="B36" s="233" t="s">
        <v>130</v>
      </c>
      <c r="E36" s="247">
        <f>SUM(E29:E35)</f>
        <v>2067584</v>
      </c>
    </row>
  </sheetData>
  <mergeCells count="7">
    <mergeCell ref="B27:J27"/>
    <mergeCell ref="E5:I5"/>
    <mergeCell ref="E6:I6"/>
    <mergeCell ref="E7:I7"/>
    <mergeCell ref="E10:I10"/>
    <mergeCell ref="E11:I11"/>
    <mergeCell ref="E12:I12"/>
  </mergeCells>
  <dataValidations count="1">
    <dataValidation type="list" allowBlank="1" showInputMessage="1" showErrorMessage="1" sqref="E7:I7" xr:uid="{BD5BC911-AB13-42BD-AC0E-5BF650B5BB0D}">
      <formula1>Location</formula1>
    </dataValidation>
  </dataValidations>
  <pageMargins left="0.7" right="0.7" top="0.75" bottom="0.75" header="0.3" footer="0.3"/>
  <pageSetup orientation="portrait" horizontalDpi="300" verticalDpi="0" copies="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2:CZ261"/>
  <sheetViews>
    <sheetView tabSelected="1" zoomScale="70" zoomScaleNormal="70" workbookViewId="0">
      <selection activeCell="G24" sqref="G24"/>
    </sheetView>
  </sheetViews>
  <sheetFormatPr defaultColWidth="9.33203125" defaultRowHeight="13.2" x14ac:dyDescent="0.25"/>
  <cols>
    <col min="1" max="1" width="4.6640625" style="4" customWidth="1"/>
    <col min="2" max="2" width="9.33203125" style="4"/>
    <col min="3" max="3" width="13.33203125" style="4" bestFit="1" customWidth="1"/>
    <col min="4" max="4" width="9.33203125" style="4"/>
    <col min="5" max="5" width="4.6640625" style="4" customWidth="1"/>
    <col min="6" max="6" width="83.44140625" style="4" customWidth="1"/>
    <col min="7" max="55" width="20.6640625" style="4" customWidth="1"/>
    <col min="56" max="16384" width="9.33203125" style="4"/>
  </cols>
  <sheetData>
    <row r="2" spans="4:55" ht="29.4" x14ac:dyDescent="0.45">
      <c r="F2" s="2" t="str">
        <f>CONCATENATE("ANALYSIS - ",UPFRONTS!F26)</f>
        <v>ANALYSIS - BASELINE</v>
      </c>
    </row>
    <row r="3" spans="4:55" ht="15" x14ac:dyDescent="0.25">
      <c r="F3" s="3" t="str">
        <f>UPFRONTS!F4</f>
        <v>ALTA PLANNING + DESIGN</v>
      </c>
    </row>
    <row r="4" spans="4:55" ht="15" x14ac:dyDescent="0.25">
      <c r="F4" s="3" t="str">
        <f>UPFRONTS!F5</f>
        <v>2022 RAISE GRANT</v>
      </c>
    </row>
    <row r="5" spans="4:55" ht="13.8" x14ac:dyDescent="0.25">
      <c r="F5" s="1"/>
    </row>
    <row r="6" spans="4:55" x14ac:dyDescent="0.25">
      <c r="F6" s="5" t="s">
        <v>148</v>
      </c>
    </row>
    <row r="7" spans="4:55" x14ac:dyDescent="0.25">
      <c r="F7" s="532" t="s">
        <v>382</v>
      </c>
      <c r="G7" s="532"/>
      <c r="H7" s="532"/>
      <c r="I7" s="532"/>
      <c r="J7" s="532"/>
      <c r="K7" s="532"/>
      <c r="L7" s="532"/>
      <c r="M7" s="532"/>
      <c r="N7" s="532"/>
    </row>
    <row r="8" spans="4:55" x14ac:dyDescent="0.25">
      <c r="F8" s="532"/>
      <c r="G8" s="532"/>
      <c r="H8" s="532"/>
      <c r="I8" s="532"/>
      <c r="J8" s="532"/>
      <c r="K8" s="532"/>
      <c r="L8" s="532"/>
      <c r="M8" s="532"/>
      <c r="N8" s="532"/>
    </row>
    <row r="9" spans="4:55" x14ac:dyDescent="0.25">
      <c r="F9" s="532"/>
      <c r="G9" s="532"/>
      <c r="H9" s="532"/>
      <c r="I9" s="532"/>
      <c r="J9" s="532"/>
      <c r="K9" s="532"/>
      <c r="L9" s="532"/>
      <c r="M9" s="532"/>
      <c r="N9" s="532"/>
    </row>
    <row r="10" spans="4:55" x14ac:dyDescent="0.25">
      <c r="F10" s="20">
        <f>COUNTA(#REF!)+13</f>
        <v>14</v>
      </c>
    </row>
    <row r="12" spans="4:55" x14ac:dyDescent="0.25">
      <c r="D12" s="27" t="s">
        <v>457</v>
      </c>
      <c r="F12" s="47" t="s">
        <v>406</v>
      </c>
      <c r="G12" s="48"/>
      <c r="H12" s="49"/>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row>
    <row r="13" spans="4:55" x14ac:dyDescent="0.25">
      <c r="F13" s="50" t="str">
        <f>CONCATENATE("BASELINE MODE SHARE (",UPFRONTS!F20,")")</f>
        <v>BASELINE MODE SHARE (2022)</v>
      </c>
      <c r="G13" s="42" t="s">
        <v>128</v>
      </c>
      <c r="H13" s="51" t="s">
        <v>129</v>
      </c>
      <c r="J13" s="4" t="str">
        <f>UPFRONTS!B27</f>
        <v>IS THIS THE BASELINE?</v>
      </c>
    </row>
    <row r="14" spans="4:55" x14ac:dyDescent="0.25">
      <c r="F14" s="55" t="s">
        <v>384</v>
      </c>
      <c r="G14" s="211">
        <f>'CBI - MULTIPLIERS'!H281</f>
        <v>1.0724111747709724E-2</v>
      </c>
      <c r="H14" s="212">
        <f>'CBI - MULTIPLIERS'!H275</f>
        <v>2.6269035532994922E-2</v>
      </c>
      <c r="J14" s="4" t="str">
        <f>UPFRONTS!F27</f>
        <v>Yes</v>
      </c>
    </row>
    <row r="15" spans="4:55" x14ac:dyDescent="0.25">
      <c r="F15" s="10" t="s">
        <v>385</v>
      </c>
      <c r="G15" s="213">
        <f>'CBI - MULTIPLIERS'!J295</f>
        <v>1.9258876265650815E-2</v>
      </c>
      <c r="H15" s="214">
        <f>'CBI - MULTIPLIERS'!J289</f>
        <v>0.10367593578341057</v>
      </c>
    </row>
    <row r="16" spans="4:55" x14ac:dyDescent="0.25">
      <c r="F16" s="10" t="s">
        <v>386</v>
      </c>
      <c r="G16" s="213">
        <f>'CBI - MULTIPLIERS'!J309</f>
        <v>1.053361681780174E-2</v>
      </c>
      <c r="H16" s="214">
        <f>'CBI - MULTIPLIERS'!J303</f>
        <v>2.6269035532994922E-2</v>
      </c>
    </row>
    <row r="17" spans="6:55" x14ac:dyDescent="0.25">
      <c r="F17" s="10" t="s">
        <v>504</v>
      </c>
      <c r="G17" s="213">
        <f>'CBI - MULTIPLIERS'!J323</f>
        <v>1.1468041074041363E-2</v>
      </c>
      <c r="H17" s="214">
        <f>'CBI - MULTIPLIERS'!J317</f>
        <v>2.8039282086014219E-2</v>
      </c>
    </row>
    <row r="18" spans="6:55" x14ac:dyDescent="0.25">
      <c r="F18" s="50" t="str">
        <f>CONCATENATE("PLANNING HORIZON MODE SHARE (",UPFRONTS!F21+20,")")</f>
        <v>PLANNING HORIZON MODE SHARE (2039)</v>
      </c>
      <c r="G18" s="53" t="str">
        <f>G13</f>
        <v>BIKE</v>
      </c>
      <c r="H18" s="54" t="str">
        <f>H13</f>
        <v>WALK</v>
      </c>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row>
    <row r="19" spans="6:55" x14ac:dyDescent="0.25">
      <c r="F19" s="55" t="s">
        <v>384</v>
      </c>
      <c r="G19" s="211">
        <f>G14</f>
        <v>1.0724111747709724E-2</v>
      </c>
      <c r="H19" s="211">
        <f>H14</f>
        <v>2.6269035532994922E-2</v>
      </c>
    </row>
    <row r="20" spans="6:55" x14ac:dyDescent="0.25">
      <c r="F20" s="10" t="s">
        <v>385</v>
      </c>
      <c r="G20" s="211">
        <f t="shared" ref="G20:H22" si="0">G15</f>
        <v>1.9258876265650815E-2</v>
      </c>
      <c r="H20" s="211">
        <f t="shared" si="0"/>
        <v>0.10367593578341057</v>
      </c>
    </row>
    <row r="21" spans="6:55" x14ac:dyDescent="0.25">
      <c r="F21" s="10" t="s">
        <v>386</v>
      </c>
      <c r="G21" s="211">
        <f t="shared" si="0"/>
        <v>1.053361681780174E-2</v>
      </c>
      <c r="H21" s="211">
        <f t="shared" si="0"/>
        <v>2.6269035532994922E-2</v>
      </c>
    </row>
    <row r="22" spans="6:55" x14ac:dyDescent="0.25">
      <c r="F22" s="10" t="s">
        <v>504</v>
      </c>
      <c r="G22" s="211">
        <f t="shared" si="0"/>
        <v>1.1468041074041363E-2</v>
      </c>
      <c r="H22" s="211">
        <f t="shared" si="0"/>
        <v>2.8039282086014219E-2</v>
      </c>
    </row>
    <row r="23" spans="6:55" x14ac:dyDescent="0.25">
      <c r="F23" s="50" t="s">
        <v>395</v>
      </c>
      <c r="G23" s="53" t="s">
        <v>164</v>
      </c>
      <c r="H23" s="54" t="s">
        <v>153</v>
      </c>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row>
    <row r="24" spans="6:55" x14ac:dyDescent="0.25">
      <c r="F24" s="55" t="s">
        <v>788</v>
      </c>
      <c r="G24" s="79">
        <f>'CBI - BUILD_SCENARIO'!G24</f>
        <v>0.20100000000000001</v>
      </c>
      <c r="H24" s="80" t="s">
        <v>789</v>
      </c>
    </row>
    <row r="25" spans="6:55" x14ac:dyDescent="0.25">
      <c r="F25" s="50" t="s">
        <v>394</v>
      </c>
      <c r="G25" s="53" t="str">
        <f>G13</f>
        <v>BIKE</v>
      </c>
      <c r="H25" s="54" t="str">
        <f>H13</f>
        <v>WALK</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row>
    <row r="26" spans="6:55" x14ac:dyDescent="0.25">
      <c r="F26" s="55" t="s">
        <v>387</v>
      </c>
      <c r="G26" s="56">
        <f>'CBI - MULTIPLIERS'!J226</f>
        <v>2.4700000000000002</v>
      </c>
      <c r="H26" s="57">
        <f>'CBI - MULTIPLIERS'!J227</f>
        <v>0.72</v>
      </c>
    </row>
    <row r="27" spans="6:55" x14ac:dyDescent="0.25">
      <c r="F27" s="10" t="s">
        <v>388</v>
      </c>
      <c r="G27" s="22">
        <f>'CBI - MULTIPLIERS'!J228</f>
        <v>1.31</v>
      </c>
      <c r="H27" s="58">
        <f>'CBI - MULTIPLIERS'!J229</f>
        <v>0.43</v>
      </c>
    </row>
    <row r="28" spans="6:55" x14ac:dyDescent="0.25">
      <c r="F28" s="10" t="s">
        <v>389</v>
      </c>
      <c r="G28" s="22">
        <f>'CBI - MULTIPLIERS'!J230</f>
        <v>1.36</v>
      </c>
      <c r="H28" s="58">
        <f>'CBI - MULTIPLIERS'!J231</f>
        <v>0.69</v>
      </c>
    </row>
    <row r="29" spans="6:55" x14ac:dyDescent="0.25">
      <c r="F29" s="10" t="s">
        <v>414</v>
      </c>
      <c r="G29" s="61">
        <f>'CBI - MULTIPLIERS'!J232</f>
        <v>2.2806258148631029</v>
      </c>
      <c r="H29" s="81">
        <f>'CBI - MULTIPLIERS'!J233</f>
        <v>0.83261611522805545</v>
      </c>
    </row>
    <row r="30" spans="6:55" x14ac:dyDescent="0.25">
      <c r="F30" s="10" t="s">
        <v>390</v>
      </c>
      <c r="G30" s="22">
        <f>'CBI - MULTIPLIERS'!J234</f>
        <v>2.73</v>
      </c>
      <c r="H30" s="58">
        <f>'CBI - MULTIPLIERS'!J235</f>
        <v>1.1200000000000001</v>
      </c>
    </row>
    <row r="31" spans="6:55" x14ac:dyDescent="0.25">
      <c r="F31" s="84" t="s">
        <v>505</v>
      </c>
      <c r="G31" s="85" t="str">
        <f>G13</f>
        <v>BIKE</v>
      </c>
      <c r="H31" s="86" t="str">
        <f>H13</f>
        <v>WALK</v>
      </c>
    </row>
    <row r="32" spans="6:55" x14ac:dyDescent="0.25">
      <c r="F32" s="10" t="s">
        <v>391</v>
      </c>
      <c r="G32" s="61">
        <f>'CBI - MULTIPLIERS'!J415</f>
        <v>5.3318385650224212</v>
      </c>
      <c r="H32" s="81">
        <f>'CBI - MULTIPLIERS'!J414</f>
        <v>8.7738570113531757</v>
      </c>
    </row>
    <row r="33" spans="6:55" x14ac:dyDescent="0.25">
      <c r="F33" s="19" t="s">
        <v>392</v>
      </c>
      <c r="G33" s="82">
        <f>'CBI - MULTIPLIERS'!J403</f>
        <v>1.6838565022421526</v>
      </c>
      <c r="H33" s="83">
        <f>'CBI - MULTIPLIERS'!J402</f>
        <v>2.1764344891070881</v>
      </c>
    </row>
    <row r="34" spans="6:55" x14ac:dyDescent="0.25">
      <c r="F34" s="50" t="s">
        <v>393</v>
      </c>
      <c r="G34" s="53" t="s">
        <v>506</v>
      </c>
      <c r="H34" s="54" t="s">
        <v>507</v>
      </c>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row>
    <row r="35" spans="6:55" x14ac:dyDescent="0.25">
      <c r="F35" s="55" t="str">
        <f>'CBI - MULTIPLIERS'!G83</f>
        <v>PARTICUlATE MATTER (PM)</v>
      </c>
      <c r="G35" s="101">
        <f>'CBI - MULTIPLIERS'!H75</f>
        <v>4.4489907578881806E-9</v>
      </c>
      <c r="H35" s="199">
        <f>'CBI - MULTIPLIERS'!J83</f>
        <v>1.8422391983320376E-2</v>
      </c>
    </row>
    <row r="36" spans="6:55" x14ac:dyDescent="0.25">
      <c r="F36" s="10" t="str">
        <f>'CBI - MULTIPLIERS'!G84</f>
        <v>NITROUS OXIDES (NOx)</v>
      </c>
      <c r="G36" s="102">
        <f>'CBI - MULTIPLIERS'!H77</f>
        <v>8.2842445557149045E-7</v>
      </c>
      <c r="H36" s="198">
        <f>'CBI - MULTIPLIERS'!J84</f>
        <v>7.3447941421802242E-3</v>
      </c>
    </row>
    <row r="37" spans="6:55" x14ac:dyDescent="0.25">
      <c r="F37" s="10" t="str">
        <f>'CBI - MULTIPLIERS'!G86</f>
        <v>SULFUR OXIDES (SOx)</v>
      </c>
      <c r="G37" s="102">
        <f>'CBI - MULTIPLIERS'!H79</f>
        <v>7.6809714996901566E-9</v>
      </c>
      <c r="H37" s="198">
        <f>'CBI - MULTIPLIERS'!J86</f>
        <v>3.9671821869533696E-4</v>
      </c>
    </row>
    <row r="38" spans="6:55" x14ac:dyDescent="0.25">
      <c r="F38" s="10" t="str">
        <f>'CBI - MULTIPLIERS'!G87</f>
        <v>VOLATILE ORGANIC COMPOUNDS (VOC)</v>
      </c>
      <c r="G38" s="102">
        <f>'CBI - MULTIPLIERS'!H80</f>
        <v>1.1338632273989127E-6</v>
      </c>
      <c r="H38" s="198">
        <f>'CBI - MULTIPLIERS'!J87</f>
        <v>2.4547554407605325E-3</v>
      </c>
    </row>
    <row r="39" spans="6:55" x14ac:dyDescent="0.25">
      <c r="F39" s="19" t="str">
        <f>'CBI - MULTIPLIERS'!G88</f>
        <v>CARBON DIOXIDE</v>
      </c>
      <c r="G39" s="103">
        <f>'CBI - MULTIPLIERS'!J90</f>
        <v>4.2046615460289845E-4</v>
      </c>
      <c r="H39" s="200">
        <f>'CBI - MULTIPLIERS'!J91</f>
        <v>5.2011663324378534E-3</v>
      </c>
    </row>
    <row r="40" spans="6:55" x14ac:dyDescent="0.25">
      <c r="F40" s="50" t="s">
        <v>397</v>
      </c>
      <c r="G40" s="53" t="s">
        <v>785</v>
      </c>
      <c r="H40" s="53" t="s">
        <v>785</v>
      </c>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row>
    <row r="41" spans="6:55" hidden="1" x14ac:dyDescent="0.25">
      <c r="F41" s="55"/>
      <c r="G41" s="60"/>
      <c r="H41" s="57"/>
    </row>
    <row r="42" spans="6:55" x14ac:dyDescent="0.25">
      <c r="F42" s="10" t="s">
        <v>784</v>
      </c>
      <c r="G42" s="433">
        <f>'CBI - MULTIPLIERS'!H446*'CBI - MULTIPLIERS'!H448*'CBI - MULTIPLIERS'!H449</f>
        <v>3.3133809999999997</v>
      </c>
      <c r="H42" s="432">
        <f>'CBI - MULTIPLIERS'!H445*'CBI - MULTIPLIERS'!H447*'CBI - MULTIPLIERS'!H449</f>
        <v>4.2848160000000002</v>
      </c>
    </row>
    <row r="43" spans="6:55" x14ac:dyDescent="0.25">
      <c r="F43" s="50" t="s">
        <v>398</v>
      </c>
      <c r="G43" s="53" t="s">
        <v>164</v>
      </c>
      <c r="H43" s="54" t="s">
        <v>153</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row>
    <row r="44" spans="6:55" x14ac:dyDescent="0.25">
      <c r="F44" s="55" t="s">
        <v>383</v>
      </c>
      <c r="G44" s="62">
        <f>'CBI - MULTIPLIERS'!J423</f>
        <v>0.43</v>
      </c>
      <c r="H44" s="57" t="s">
        <v>396</v>
      </c>
    </row>
    <row r="45" spans="6:55" x14ac:dyDescent="0.25">
      <c r="F45" s="10" t="s">
        <v>399</v>
      </c>
      <c r="G45" s="63">
        <f>VLOOKUP('CBI - MULTIPLIERS'!H444,'CBI - MULTIPLIERS'!G439:J443,4,FALSE)</f>
        <v>6.2698953372471611E-2</v>
      </c>
      <c r="H45" s="58" t="s">
        <v>396</v>
      </c>
    </row>
    <row r="46" spans="6:55" x14ac:dyDescent="0.25">
      <c r="F46" s="19" t="s">
        <v>404</v>
      </c>
      <c r="G46" s="64">
        <f>'CBI - MULTIPLIERS'!J51</f>
        <v>0</v>
      </c>
      <c r="H46" s="59" t="s">
        <v>405</v>
      </c>
    </row>
    <row r="47" spans="6:55" x14ac:dyDescent="0.25">
      <c r="F47" s="50"/>
      <c r="G47" s="53"/>
      <c r="H47" s="54"/>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row>
    <row r="48" spans="6:55" x14ac:dyDescent="0.25">
      <c r="F48" s="65"/>
      <c r="G48" s="66"/>
      <c r="H48" s="67"/>
    </row>
    <row r="49" spans="4:55" x14ac:dyDescent="0.25">
      <c r="F49" s="50" t="s">
        <v>402</v>
      </c>
      <c r="G49" s="53" t="s">
        <v>164</v>
      </c>
      <c r="H49" s="54" t="s">
        <v>153</v>
      </c>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row>
    <row r="50" spans="4:55" x14ac:dyDescent="0.25">
      <c r="F50" s="68" t="s">
        <v>403</v>
      </c>
      <c r="G50" s="69">
        <f>'CBI - MULTIPLIERS'!J416</f>
        <v>6.4285714285714279E-2</v>
      </c>
      <c r="H50" s="70" t="s">
        <v>396</v>
      </c>
    </row>
    <row r="51" spans="4:55" x14ac:dyDescent="0.25">
      <c r="G51" s="44"/>
      <c r="H51" s="43"/>
    </row>
    <row r="52" spans="4:55" x14ac:dyDescent="0.25">
      <c r="D52" s="27" t="s">
        <v>458</v>
      </c>
      <c r="F52" s="27" t="s">
        <v>408</v>
      </c>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row>
    <row r="53" spans="4:55" x14ac:dyDescent="0.25">
      <c r="F53" s="42" t="s">
        <v>407</v>
      </c>
      <c r="G53" s="46">
        <f>-1*(UPFRONTS!F30-UPFRONTS!F20)</f>
        <v>-6</v>
      </c>
      <c r="H53" s="46">
        <f>IF(G53="","",IF(G53=21,"",G53+1))</f>
        <v>-5</v>
      </c>
      <c r="I53" s="46">
        <f t="shared" ref="I53:BC53" si="1">IF(H53="","",IF(H53=21,"",H53+1))</f>
        <v>-4</v>
      </c>
      <c r="J53" s="46">
        <f t="shared" si="1"/>
        <v>-3</v>
      </c>
      <c r="K53" s="46">
        <f t="shared" si="1"/>
        <v>-2</v>
      </c>
      <c r="L53" s="46">
        <f t="shared" si="1"/>
        <v>-1</v>
      </c>
      <c r="M53" s="46">
        <f t="shared" si="1"/>
        <v>0</v>
      </c>
      <c r="N53" s="46">
        <f t="shared" si="1"/>
        <v>1</v>
      </c>
      <c r="O53" s="46">
        <f t="shared" si="1"/>
        <v>2</v>
      </c>
      <c r="P53" s="46">
        <f t="shared" si="1"/>
        <v>3</v>
      </c>
      <c r="Q53" s="46">
        <f t="shared" si="1"/>
        <v>4</v>
      </c>
      <c r="R53" s="46">
        <f t="shared" si="1"/>
        <v>5</v>
      </c>
      <c r="S53" s="46">
        <f t="shared" si="1"/>
        <v>6</v>
      </c>
      <c r="T53" s="46">
        <f t="shared" si="1"/>
        <v>7</v>
      </c>
      <c r="U53" s="46">
        <f t="shared" si="1"/>
        <v>8</v>
      </c>
      <c r="V53" s="46">
        <f t="shared" si="1"/>
        <v>9</v>
      </c>
      <c r="W53" s="46">
        <f t="shared" si="1"/>
        <v>10</v>
      </c>
      <c r="X53" s="46">
        <f t="shared" si="1"/>
        <v>11</v>
      </c>
      <c r="Y53" s="46">
        <f t="shared" si="1"/>
        <v>12</v>
      </c>
      <c r="Z53" s="46">
        <f t="shared" si="1"/>
        <v>13</v>
      </c>
      <c r="AA53" s="46">
        <f t="shared" si="1"/>
        <v>14</v>
      </c>
      <c r="AB53" s="46">
        <f t="shared" si="1"/>
        <v>15</v>
      </c>
      <c r="AC53" s="46">
        <f t="shared" si="1"/>
        <v>16</v>
      </c>
      <c r="AD53" s="46">
        <f t="shared" si="1"/>
        <v>17</v>
      </c>
      <c r="AE53" s="46">
        <f t="shared" si="1"/>
        <v>18</v>
      </c>
      <c r="AF53" s="46">
        <f t="shared" si="1"/>
        <v>19</v>
      </c>
      <c r="AG53" s="46">
        <f t="shared" si="1"/>
        <v>20</v>
      </c>
      <c r="AH53" s="46">
        <f t="shared" si="1"/>
        <v>21</v>
      </c>
      <c r="AI53" s="46" t="str">
        <f t="shared" si="1"/>
        <v/>
      </c>
      <c r="AJ53" s="46" t="str">
        <f t="shared" si="1"/>
        <v/>
      </c>
      <c r="AK53" s="46" t="str">
        <f t="shared" si="1"/>
        <v/>
      </c>
      <c r="AL53" s="46" t="str">
        <f t="shared" si="1"/>
        <v/>
      </c>
      <c r="AM53" s="46" t="str">
        <f t="shared" si="1"/>
        <v/>
      </c>
      <c r="AN53" s="46" t="str">
        <f t="shared" si="1"/>
        <v/>
      </c>
      <c r="AO53" s="46" t="str">
        <f t="shared" si="1"/>
        <v/>
      </c>
      <c r="AP53" s="46" t="str">
        <f t="shared" si="1"/>
        <v/>
      </c>
      <c r="AQ53" s="46" t="str">
        <f t="shared" si="1"/>
        <v/>
      </c>
      <c r="AR53" s="46" t="str">
        <f t="shared" si="1"/>
        <v/>
      </c>
      <c r="AS53" s="46" t="str">
        <f t="shared" si="1"/>
        <v/>
      </c>
      <c r="AT53" s="46" t="str">
        <f t="shared" si="1"/>
        <v/>
      </c>
      <c r="AU53" s="46" t="str">
        <f t="shared" si="1"/>
        <v/>
      </c>
      <c r="AV53" s="46" t="str">
        <f t="shared" si="1"/>
        <v/>
      </c>
      <c r="AW53" s="46" t="str">
        <f t="shared" si="1"/>
        <v/>
      </c>
      <c r="AX53" s="46" t="str">
        <f t="shared" si="1"/>
        <v/>
      </c>
      <c r="AY53" s="46" t="str">
        <f t="shared" si="1"/>
        <v/>
      </c>
      <c r="AZ53" s="46" t="str">
        <f t="shared" si="1"/>
        <v/>
      </c>
      <c r="BA53" s="46" t="str">
        <f t="shared" si="1"/>
        <v/>
      </c>
      <c r="BB53" s="46" t="str">
        <f t="shared" si="1"/>
        <v/>
      </c>
      <c r="BC53" s="46" t="str">
        <f t="shared" si="1"/>
        <v/>
      </c>
    </row>
    <row r="54" spans="4:55" x14ac:dyDescent="0.25">
      <c r="F54" s="75" t="s">
        <v>409</v>
      </c>
      <c r="G54" s="76">
        <f>UPFRONTS!F20</f>
        <v>2022</v>
      </c>
      <c r="H54" s="76">
        <f>IF(H53="","",G54+1)</f>
        <v>2023</v>
      </c>
      <c r="I54" s="76">
        <f t="shared" ref="I54:BC54" si="2">IF(I53="","",H54+1)</f>
        <v>2024</v>
      </c>
      <c r="J54" s="76">
        <f t="shared" si="2"/>
        <v>2025</v>
      </c>
      <c r="K54" s="76">
        <f t="shared" si="2"/>
        <v>2026</v>
      </c>
      <c r="L54" s="76">
        <f t="shared" si="2"/>
        <v>2027</v>
      </c>
      <c r="M54" s="76">
        <f t="shared" si="2"/>
        <v>2028</v>
      </c>
      <c r="N54" s="76">
        <f t="shared" si="2"/>
        <v>2029</v>
      </c>
      <c r="O54" s="76">
        <f t="shared" si="2"/>
        <v>2030</v>
      </c>
      <c r="P54" s="76">
        <f t="shared" si="2"/>
        <v>2031</v>
      </c>
      <c r="Q54" s="76">
        <f t="shared" si="2"/>
        <v>2032</v>
      </c>
      <c r="R54" s="76">
        <f t="shared" si="2"/>
        <v>2033</v>
      </c>
      <c r="S54" s="76">
        <f t="shared" si="2"/>
        <v>2034</v>
      </c>
      <c r="T54" s="76">
        <f t="shared" si="2"/>
        <v>2035</v>
      </c>
      <c r="U54" s="76">
        <f t="shared" si="2"/>
        <v>2036</v>
      </c>
      <c r="V54" s="76">
        <f t="shared" si="2"/>
        <v>2037</v>
      </c>
      <c r="W54" s="76">
        <f t="shared" si="2"/>
        <v>2038</v>
      </c>
      <c r="X54" s="76">
        <f t="shared" si="2"/>
        <v>2039</v>
      </c>
      <c r="Y54" s="76">
        <f t="shared" si="2"/>
        <v>2040</v>
      </c>
      <c r="Z54" s="76">
        <f t="shared" si="2"/>
        <v>2041</v>
      </c>
      <c r="AA54" s="76">
        <f t="shared" si="2"/>
        <v>2042</v>
      </c>
      <c r="AB54" s="76">
        <f t="shared" si="2"/>
        <v>2043</v>
      </c>
      <c r="AC54" s="76">
        <f t="shared" si="2"/>
        <v>2044</v>
      </c>
      <c r="AD54" s="76">
        <f t="shared" si="2"/>
        <v>2045</v>
      </c>
      <c r="AE54" s="76">
        <f t="shared" si="2"/>
        <v>2046</v>
      </c>
      <c r="AF54" s="76">
        <f t="shared" si="2"/>
        <v>2047</v>
      </c>
      <c r="AG54" s="76">
        <f t="shared" si="2"/>
        <v>2048</v>
      </c>
      <c r="AH54" s="76">
        <f t="shared" si="2"/>
        <v>2049</v>
      </c>
      <c r="AI54" s="76" t="str">
        <f t="shared" si="2"/>
        <v/>
      </c>
      <c r="AJ54" s="76" t="str">
        <f t="shared" si="2"/>
        <v/>
      </c>
      <c r="AK54" s="76" t="str">
        <f t="shared" si="2"/>
        <v/>
      </c>
      <c r="AL54" s="76" t="str">
        <f t="shared" si="2"/>
        <v/>
      </c>
      <c r="AM54" s="76" t="str">
        <f t="shared" si="2"/>
        <v/>
      </c>
      <c r="AN54" s="76" t="str">
        <f t="shared" si="2"/>
        <v/>
      </c>
      <c r="AO54" s="76" t="str">
        <f t="shared" si="2"/>
        <v/>
      </c>
      <c r="AP54" s="76" t="str">
        <f t="shared" si="2"/>
        <v/>
      </c>
      <c r="AQ54" s="76" t="str">
        <f t="shared" si="2"/>
        <v/>
      </c>
      <c r="AR54" s="76" t="str">
        <f t="shared" si="2"/>
        <v/>
      </c>
      <c r="AS54" s="76" t="str">
        <f t="shared" si="2"/>
        <v/>
      </c>
      <c r="AT54" s="76" t="str">
        <f t="shared" si="2"/>
        <v/>
      </c>
      <c r="AU54" s="76" t="str">
        <f t="shared" si="2"/>
        <v/>
      </c>
      <c r="AV54" s="76" t="str">
        <f t="shared" si="2"/>
        <v/>
      </c>
      <c r="AW54" s="76" t="str">
        <f t="shared" si="2"/>
        <v/>
      </c>
      <c r="AX54" s="76" t="str">
        <f t="shared" si="2"/>
        <v/>
      </c>
      <c r="AY54" s="76" t="str">
        <f t="shared" si="2"/>
        <v/>
      </c>
      <c r="AZ54" s="76" t="str">
        <f t="shared" si="2"/>
        <v/>
      </c>
      <c r="BA54" s="76" t="str">
        <f t="shared" si="2"/>
        <v/>
      </c>
      <c r="BB54" s="76" t="str">
        <f t="shared" si="2"/>
        <v/>
      </c>
      <c r="BC54" s="77" t="str">
        <f t="shared" si="2"/>
        <v/>
      </c>
    </row>
    <row r="55" spans="4:55" x14ac:dyDescent="0.25">
      <c r="F55" s="55" t="s">
        <v>410</v>
      </c>
      <c r="G55" s="87">
        <f>IF(G54="","",TAZ!$G$13+((TAZ!$S$13-TAZ!$G$13)/(TAZ!$S$11-TAZ!$G$11))*(G$54-TAZ!$G$11))</f>
        <v>21888.333333333332</v>
      </c>
      <c r="H55" s="87">
        <f>IF(H54="","",TAZ!$G$13+((TAZ!$S$13-TAZ!$G$13)/(TAZ!$S$11-TAZ!$G$11))*(H$54-TAZ!$G$11))</f>
        <v>22242.666666666668</v>
      </c>
      <c r="I55" s="87">
        <f>IF(I54="","",TAZ!$G$13+((TAZ!$S$13-TAZ!$G$13)/(TAZ!$S$11-TAZ!$G$11))*(I$54-TAZ!$G$11))</f>
        <v>22597</v>
      </c>
      <c r="J55" s="87">
        <f>IF(J54="","",TAZ!$G$13+((TAZ!$S$13-TAZ!$G$13)/(TAZ!$S$11-TAZ!$G$11))*(J$54-TAZ!$G$11))</f>
        <v>22951.333333333332</v>
      </c>
      <c r="K55" s="87">
        <f>IF(K54="","",TAZ!$G$13+((TAZ!$S$13-TAZ!$G$13)/(TAZ!$S$11-TAZ!$G$11))*(K$54-TAZ!$G$11))</f>
        <v>23305.666666666668</v>
      </c>
      <c r="L55" s="87">
        <f>IF(L54="","",TAZ!$G$13+((TAZ!$S$13-TAZ!$G$13)/(TAZ!$S$11-TAZ!$G$11))*(L$54-TAZ!$G$11))</f>
        <v>23660</v>
      </c>
      <c r="M55" s="87">
        <f>IF(M54="","",TAZ!$G$13+((TAZ!$S$13-TAZ!$G$13)/(TAZ!$S$11-TAZ!$G$11))*(M$54-TAZ!$G$11))</f>
        <v>24014.333333333332</v>
      </c>
      <c r="N55" s="87">
        <f>IF(N54="","",TAZ!$G$13+((TAZ!$S$13-TAZ!$G$13)/(TAZ!$S$11-TAZ!$G$11))*(N$54-TAZ!$G$11))</f>
        <v>24368.666666666664</v>
      </c>
      <c r="O55" s="87">
        <f>IF(O54="","",TAZ!$G$13+((TAZ!$S$13-TAZ!$G$13)/(TAZ!$S$11-TAZ!$G$11))*(O$54-TAZ!$G$11))</f>
        <v>24723</v>
      </c>
      <c r="P55" s="87">
        <f>IF(P54="","",TAZ!$G$13+((TAZ!$S$13-TAZ!$G$13)/(TAZ!$S$11-TAZ!$G$11))*(P$54-TAZ!$G$11))</f>
        <v>25077.333333333332</v>
      </c>
      <c r="Q55" s="87">
        <f>IF(Q54="","",TAZ!$G$13+((TAZ!$S$13-TAZ!$G$13)/(TAZ!$S$11-TAZ!$G$11))*(Q$54-TAZ!$G$11))</f>
        <v>25431.666666666664</v>
      </c>
      <c r="R55" s="87">
        <f>IF(R54="","",TAZ!$G$13+((TAZ!$S$13-TAZ!$G$13)/(TAZ!$S$11-TAZ!$G$11))*(R$54-TAZ!$G$11))</f>
        <v>25786</v>
      </c>
      <c r="S55" s="87">
        <f>IF(S54="","",TAZ!$G$13+((TAZ!$S$13-TAZ!$G$13)/(TAZ!$S$11-TAZ!$G$11))*(S$54-TAZ!$G$11))</f>
        <v>26140.333333333332</v>
      </c>
      <c r="T55" s="87">
        <f>IF(T54="","",TAZ!$G$13+((TAZ!$S$13-TAZ!$G$13)/(TAZ!$S$11-TAZ!$G$11))*(T$54-TAZ!$G$11))</f>
        <v>26494.666666666664</v>
      </c>
      <c r="U55" s="87">
        <f>IF(U54="","",TAZ!$G$13+((TAZ!$S$13-TAZ!$G$13)/(TAZ!$S$11-TAZ!$G$11))*(U$54-TAZ!$G$11))</f>
        <v>26849</v>
      </c>
      <c r="V55" s="87">
        <f>IF(V54="","",TAZ!$G$13+((TAZ!$S$13-TAZ!$G$13)/(TAZ!$S$11-TAZ!$G$11))*(V$54-TAZ!$G$11))</f>
        <v>27203.333333333332</v>
      </c>
      <c r="W55" s="87">
        <f>IF(W54="","",TAZ!$G$13+((TAZ!$S$13-TAZ!$G$13)/(TAZ!$S$11-TAZ!$G$11))*(W$54-TAZ!$G$11))</f>
        <v>27557.666666666664</v>
      </c>
      <c r="X55" s="87">
        <f>IF(X54="","",TAZ!$G$13+((TAZ!$S$13-TAZ!$G$13)/(TAZ!$S$11-TAZ!$G$11))*(X$54-TAZ!$G$11))</f>
        <v>27912</v>
      </c>
      <c r="Y55" s="87">
        <f>IF(Y54="","",TAZ!$G$13+((TAZ!$S$13-TAZ!$G$13)/(TAZ!$S$11-TAZ!$G$11))*(Y$54-TAZ!$G$11))</f>
        <v>28266.333333333332</v>
      </c>
      <c r="Z55" s="87">
        <f>IF(Z54="","",TAZ!$G$13+((TAZ!$S$13-TAZ!$G$13)/(TAZ!$S$11-TAZ!$G$11))*(Z$54-TAZ!$G$11))</f>
        <v>28620.666666666664</v>
      </c>
      <c r="AA55" s="87">
        <f>IF(AA54="","",TAZ!$G$13+((TAZ!$S$13-TAZ!$G$13)/(TAZ!$S$11-TAZ!$G$11))*(AA$54-TAZ!$G$11))</f>
        <v>28975</v>
      </c>
      <c r="AB55" s="87">
        <f>IF(AB54="","",TAZ!$G$13+((TAZ!$S$13-TAZ!$G$13)/(TAZ!$S$11-TAZ!$G$11))*(AB$54-TAZ!$G$11))</f>
        <v>29329.333333333332</v>
      </c>
      <c r="AC55" s="87">
        <f>IF(AC54="","",TAZ!$G$13+((TAZ!$S$13-TAZ!$G$13)/(TAZ!$S$11-TAZ!$G$11))*(AC$54-TAZ!$G$11))</f>
        <v>29683.666666666664</v>
      </c>
      <c r="AD55" s="87">
        <f>IF(AD54="","",TAZ!$G$13+((TAZ!$S$13-TAZ!$G$13)/(TAZ!$S$11-TAZ!$G$11))*(AD$54-TAZ!$G$11))</f>
        <v>30038</v>
      </c>
      <c r="AE55" s="87">
        <f>IF(AE54="","",TAZ!$G$13+((TAZ!$S$13-TAZ!$G$13)/(TAZ!$S$11-TAZ!$G$11))*(AE$54-TAZ!$G$11))</f>
        <v>30392.333333333332</v>
      </c>
      <c r="AF55" s="87">
        <f>IF(AF54="","",TAZ!$G$13+((TAZ!$S$13-TAZ!$G$13)/(TAZ!$S$11-TAZ!$G$11))*(AF$54-TAZ!$G$11))</f>
        <v>30746.666666666664</v>
      </c>
      <c r="AG55" s="87">
        <f>IF(AG54="","",TAZ!$G$13+((TAZ!$S$13-TAZ!$G$13)/(TAZ!$S$11-TAZ!$G$11))*(AG$54-TAZ!$G$11))</f>
        <v>31101</v>
      </c>
      <c r="AH55" s="87">
        <f>IF(AH54="","",TAZ!$G$13+((TAZ!$S$13-TAZ!$G$13)/(TAZ!$S$11-TAZ!$G$11))*(AH$54-TAZ!$G$11))</f>
        <v>31455.333333333332</v>
      </c>
      <c r="AI55" s="87" t="str">
        <f>IF(AI54="","",TAZ!$G$13+((TAZ!$S$13-TAZ!$G$13)/(TAZ!$S$11-TAZ!$G$11))*(AI$54-TAZ!$G$11))</f>
        <v/>
      </c>
      <c r="AJ55" s="87" t="str">
        <f>IF(AJ54="","",TAZ!$G$13+((TAZ!$S$13-TAZ!$G$13)/(TAZ!$S$11-TAZ!$G$11))*(AJ$54-TAZ!$G$11))</f>
        <v/>
      </c>
      <c r="AK55" s="87" t="str">
        <f>IF(AK54="","",TAZ!$G$13+((TAZ!$S$13-TAZ!$G$13)/(TAZ!$S$11-TAZ!$G$11))*(AK$54-TAZ!$G$11))</f>
        <v/>
      </c>
      <c r="AL55" s="87" t="str">
        <f>IF(AL54="","",TAZ!$G$13+((TAZ!$S$13-TAZ!$G$13)/(TAZ!$S$11-TAZ!$G$11))*(AL$54-TAZ!$G$11))</f>
        <v/>
      </c>
      <c r="AM55" s="87" t="str">
        <f>IF(AM54="","",TAZ!$G$13+((TAZ!$S$13-TAZ!$G$13)/(TAZ!$S$11-TAZ!$G$11))*(AM$54-TAZ!$G$11))</f>
        <v/>
      </c>
      <c r="AN55" s="87" t="str">
        <f>IF(AN54="","",TAZ!$G$13+((TAZ!$S$13-TAZ!$G$13)/(TAZ!$S$11-TAZ!$G$11))*(AN$54-TAZ!$G$11))</f>
        <v/>
      </c>
      <c r="AO55" s="87" t="str">
        <f>IF(AO54="","",TAZ!$G$13+((TAZ!$S$13-TAZ!$G$13)/(TAZ!$S$11-TAZ!$G$11))*(AO$54-TAZ!$G$11))</f>
        <v/>
      </c>
      <c r="AP55" s="87" t="str">
        <f>IF(AP54="","",TAZ!$G$13+((TAZ!$S$13-TAZ!$G$13)/(TAZ!$S$11-TAZ!$G$11))*(AP$54-TAZ!$G$11))</f>
        <v/>
      </c>
      <c r="AQ55" s="87" t="str">
        <f>IF(AQ54="","",TAZ!$G$13+((TAZ!$S$13-TAZ!$G$13)/(TAZ!$S$11-TAZ!$G$11))*(AQ$54-TAZ!$G$11))</f>
        <v/>
      </c>
      <c r="AR55" s="87" t="str">
        <f>IF(AR54="","",TAZ!$G$13+((TAZ!$S$13-TAZ!$G$13)/(TAZ!$S$11-TAZ!$G$11))*(AR$54-TAZ!$G$11))</f>
        <v/>
      </c>
      <c r="AS55" s="87" t="str">
        <f>IF(AS54="","",TAZ!$G$13+((TAZ!$S$13-TAZ!$G$13)/(TAZ!$S$11-TAZ!$G$11))*(AS$54-TAZ!$G$11))</f>
        <v/>
      </c>
      <c r="AT55" s="87" t="str">
        <f>IF(AT54="","",TAZ!$G$13+((TAZ!$S$13-TAZ!$G$13)/(TAZ!$S$11-TAZ!$G$11))*(AT$54-TAZ!$G$11))</f>
        <v/>
      </c>
      <c r="AU55" s="87" t="str">
        <f>IF(AU54="","",TAZ!$G$13+((TAZ!$S$13-TAZ!$G$13)/(TAZ!$S$11-TAZ!$G$11))*(AU$54-TAZ!$G$11))</f>
        <v/>
      </c>
      <c r="AV55" s="87" t="str">
        <f>IF(AV54="","",TAZ!$G$13+((TAZ!$S$13-TAZ!$G$13)/(TAZ!$S$11-TAZ!$G$11))*(AV$54-TAZ!$G$11))</f>
        <v/>
      </c>
      <c r="AW55" s="87" t="str">
        <f>IF(AW54="","",TAZ!$G$13+((TAZ!$S$13-TAZ!$G$13)/(TAZ!$S$11-TAZ!$G$11))*(AW$54-TAZ!$G$11))</f>
        <v/>
      </c>
      <c r="AX55" s="87" t="str">
        <f>IF(AX54="","",TAZ!$G$13+((TAZ!$S$13-TAZ!$G$13)/(TAZ!$S$11-TAZ!$G$11))*(AX$54-TAZ!$G$11))</f>
        <v/>
      </c>
      <c r="AY55" s="87" t="str">
        <f>IF(AY54="","",TAZ!$G$13+((TAZ!$S$13-TAZ!$G$13)/(TAZ!$S$11-TAZ!$G$11))*(AY$54-TAZ!$G$11))</f>
        <v/>
      </c>
      <c r="AZ55" s="87" t="str">
        <f>IF(AZ54="","",TAZ!$G$13+((TAZ!$S$13-TAZ!$G$13)/(TAZ!$S$11-TAZ!$G$11))*(AZ$54-TAZ!$G$11))</f>
        <v/>
      </c>
      <c r="BA55" s="87" t="str">
        <f>IF(BA54="","",TAZ!$G$13+((TAZ!$S$13-TAZ!$G$13)/(TAZ!$S$11-TAZ!$G$11))*(BA$54-TAZ!$G$11))</f>
        <v/>
      </c>
      <c r="BB55" s="87" t="str">
        <f>IF(BB54="","",TAZ!$G$13+((TAZ!$S$13-TAZ!$G$13)/(TAZ!$S$11-TAZ!$G$11))*(BB$54-TAZ!$G$11))</f>
        <v/>
      </c>
      <c r="BC55" s="94" t="str">
        <f>IF(BC54="","",TAZ!$G$13+((TAZ!$S$13-TAZ!$G$13)/(TAZ!$S$11-TAZ!$G$11))*(BC$54-TAZ!$G$11))</f>
        <v/>
      </c>
    </row>
    <row r="56" spans="4:55" x14ac:dyDescent="0.25">
      <c r="F56" s="10" t="s">
        <v>384</v>
      </c>
      <c r="G56" s="88">
        <f>IF(G54="","",TAZ!$H$13+((TAZ!$T$13-TAZ!$H$13)/(TAZ!$S$11-TAZ!$G$11))*(G$54-TAZ!$G$11))</f>
        <v>12335.066666666666</v>
      </c>
      <c r="H56" s="88">
        <f>IF(H54="","",TAZ!$H$13+((TAZ!$T$13-TAZ!$H$13)/(TAZ!$S$11-TAZ!$G$11))*(H$54-TAZ!$G$11))</f>
        <v>12444.933333333332</v>
      </c>
      <c r="I56" s="88">
        <f>IF(I54="","",TAZ!$H$13+((TAZ!$T$13-TAZ!$H$13)/(TAZ!$S$11-TAZ!$G$11))*(I$54-TAZ!$G$11))</f>
        <v>12554.8</v>
      </c>
      <c r="J56" s="88">
        <f>IF(J54="","",TAZ!$H$13+((TAZ!$T$13-TAZ!$H$13)/(TAZ!$S$11-TAZ!$G$11))*(J$54-TAZ!$G$11))</f>
        <v>12664.666666666666</v>
      </c>
      <c r="K56" s="88">
        <f>IF(K54="","",TAZ!$H$13+((TAZ!$T$13-TAZ!$H$13)/(TAZ!$S$11-TAZ!$G$11))*(K$54-TAZ!$G$11))</f>
        <v>12774.533333333333</v>
      </c>
      <c r="L56" s="88">
        <f>IF(L54="","",TAZ!$H$13+((TAZ!$T$13-TAZ!$H$13)/(TAZ!$S$11-TAZ!$G$11))*(L$54-TAZ!$G$11))</f>
        <v>12884.4</v>
      </c>
      <c r="M56" s="88">
        <f>IF(M54="","",TAZ!$H$13+((TAZ!$T$13-TAZ!$H$13)/(TAZ!$S$11-TAZ!$G$11))*(M$54-TAZ!$G$11))</f>
        <v>12994.266666666666</v>
      </c>
      <c r="N56" s="88">
        <f>IF(N54="","",TAZ!$H$13+((TAZ!$T$13-TAZ!$H$13)/(TAZ!$S$11-TAZ!$G$11))*(N$54-TAZ!$G$11))</f>
        <v>13104.133333333333</v>
      </c>
      <c r="O56" s="88">
        <f>IF(O54="","",TAZ!$H$13+((TAZ!$T$13-TAZ!$H$13)/(TAZ!$S$11-TAZ!$G$11))*(O$54-TAZ!$G$11))</f>
        <v>13214</v>
      </c>
      <c r="P56" s="88">
        <f>IF(P54="","",TAZ!$H$13+((TAZ!$T$13-TAZ!$H$13)/(TAZ!$S$11-TAZ!$G$11))*(P$54-TAZ!$G$11))</f>
        <v>13323.866666666667</v>
      </c>
      <c r="Q56" s="88">
        <f>IF(Q54="","",TAZ!$H$13+((TAZ!$T$13-TAZ!$H$13)/(TAZ!$S$11-TAZ!$G$11))*(Q$54-TAZ!$G$11))</f>
        <v>13433.733333333334</v>
      </c>
      <c r="R56" s="88">
        <f>IF(R54="","",TAZ!$H$13+((TAZ!$T$13-TAZ!$H$13)/(TAZ!$S$11-TAZ!$G$11))*(R$54-TAZ!$G$11))</f>
        <v>13543.6</v>
      </c>
      <c r="S56" s="88">
        <f>IF(S54="","",TAZ!$H$13+((TAZ!$T$13-TAZ!$H$13)/(TAZ!$S$11-TAZ!$G$11))*(S$54-TAZ!$G$11))</f>
        <v>13653.466666666667</v>
      </c>
      <c r="T56" s="88">
        <f>IF(T54="","",TAZ!$H$13+((TAZ!$T$13-TAZ!$H$13)/(TAZ!$S$11-TAZ!$G$11))*(T$54-TAZ!$G$11))</f>
        <v>13763.333333333332</v>
      </c>
      <c r="U56" s="88">
        <f>IF(U54="","",TAZ!$H$13+((TAZ!$T$13-TAZ!$H$13)/(TAZ!$S$11-TAZ!$G$11))*(U$54-TAZ!$G$11))</f>
        <v>13873.2</v>
      </c>
      <c r="V56" s="88">
        <f>IF(V54="","",TAZ!$H$13+((TAZ!$T$13-TAZ!$H$13)/(TAZ!$S$11-TAZ!$G$11))*(V$54-TAZ!$G$11))</f>
        <v>13983.066666666666</v>
      </c>
      <c r="W56" s="88">
        <f>IF(W54="","",TAZ!$H$13+((TAZ!$T$13-TAZ!$H$13)/(TAZ!$S$11-TAZ!$G$11))*(W$54-TAZ!$G$11))</f>
        <v>14092.933333333334</v>
      </c>
      <c r="X56" s="88">
        <f>IF(X54="","",TAZ!$H$13+((TAZ!$T$13-TAZ!$H$13)/(TAZ!$S$11-TAZ!$G$11))*(X$54-TAZ!$G$11))</f>
        <v>14202.8</v>
      </c>
      <c r="Y56" s="88">
        <f>IF(Y54="","",TAZ!$H$13+((TAZ!$T$13-TAZ!$H$13)/(TAZ!$S$11-TAZ!$G$11))*(Y$54-TAZ!$G$11))</f>
        <v>14312.666666666666</v>
      </c>
      <c r="Z56" s="88">
        <f>IF(Z54="","",TAZ!$H$13+((TAZ!$T$13-TAZ!$H$13)/(TAZ!$S$11-TAZ!$G$11))*(Z$54-TAZ!$G$11))</f>
        <v>14422.533333333333</v>
      </c>
      <c r="AA56" s="88">
        <f>IF(AA54="","",TAZ!$H$13+((TAZ!$T$13-TAZ!$H$13)/(TAZ!$S$11-TAZ!$G$11))*(AA$54-TAZ!$G$11))</f>
        <v>14532.4</v>
      </c>
      <c r="AB56" s="88">
        <f>IF(AB54="","",TAZ!$H$13+((TAZ!$T$13-TAZ!$H$13)/(TAZ!$S$11-TAZ!$G$11))*(AB$54-TAZ!$G$11))</f>
        <v>14642.266666666666</v>
      </c>
      <c r="AC56" s="88">
        <f>IF(AC54="","",TAZ!$H$13+((TAZ!$T$13-TAZ!$H$13)/(TAZ!$S$11-TAZ!$G$11))*(AC$54-TAZ!$G$11))</f>
        <v>14752.133333333333</v>
      </c>
      <c r="AD56" s="88">
        <f>IF(AD54="","",TAZ!$H$13+((TAZ!$T$13-TAZ!$H$13)/(TAZ!$S$11-TAZ!$G$11))*(AD$54-TAZ!$G$11))</f>
        <v>14862</v>
      </c>
      <c r="AE56" s="88">
        <f>IF(AE54="","",TAZ!$H$13+((TAZ!$T$13-TAZ!$H$13)/(TAZ!$S$11-TAZ!$G$11))*(AE$54-TAZ!$G$11))</f>
        <v>14971.866666666667</v>
      </c>
      <c r="AF56" s="88">
        <f>IF(AF54="","",TAZ!$H$13+((TAZ!$T$13-TAZ!$H$13)/(TAZ!$S$11-TAZ!$G$11))*(AF$54-TAZ!$G$11))</f>
        <v>15081.733333333334</v>
      </c>
      <c r="AG56" s="88">
        <f>IF(AG54="","",TAZ!$H$13+((TAZ!$T$13-TAZ!$H$13)/(TAZ!$S$11-TAZ!$G$11))*(AG$54-TAZ!$G$11))</f>
        <v>15191.6</v>
      </c>
      <c r="AH56" s="88">
        <f>IF(AH54="","",TAZ!$H$13+((TAZ!$T$13-TAZ!$H$13)/(TAZ!$S$11-TAZ!$G$11))*(AH$54-TAZ!$G$11))</f>
        <v>15301.466666666667</v>
      </c>
      <c r="AI56" s="88" t="str">
        <f>IF(AI54="","",TAZ!$H$13+((TAZ!$T$13-TAZ!$H$13)/(TAZ!$S$11-TAZ!$G$11))*(AI$54-TAZ!$G$11))</f>
        <v/>
      </c>
      <c r="AJ56" s="88" t="str">
        <f>IF(AJ54="","",TAZ!$H$13+((TAZ!$T$13-TAZ!$H$13)/(TAZ!$S$11-TAZ!$G$11))*(AJ$54-TAZ!$G$11))</f>
        <v/>
      </c>
      <c r="AK56" s="88" t="str">
        <f>IF(AK54="","",TAZ!$H$13+((TAZ!$T$13-TAZ!$H$13)/(TAZ!$S$11-TAZ!$G$11))*(AK$54-TAZ!$G$11))</f>
        <v/>
      </c>
      <c r="AL56" s="88" t="str">
        <f>IF(AL54="","",TAZ!$H$13+((TAZ!$T$13-TAZ!$H$13)/(TAZ!$S$11-TAZ!$G$11))*(AL$54-TAZ!$G$11))</f>
        <v/>
      </c>
      <c r="AM56" s="88" t="str">
        <f>IF(AM54="","",TAZ!$H$13+((TAZ!$T$13-TAZ!$H$13)/(TAZ!$S$11-TAZ!$G$11))*(AM$54-TAZ!$G$11))</f>
        <v/>
      </c>
      <c r="AN56" s="88" t="str">
        <f>IF(AN54="","",TAZ!$H$13+((TAZ!$T$13-TAZ!$H$13)/(TAZ!$S$11-TAZ!$G$11))*(AN$54-TAZ!$G$11))</f>
        <v/>
      </c>
      <c r="AO56" s="88" t="str">
        <f>IF(AO54="","",TAZ!$H$13+((TAZ!$T$13-TAZ!$H$13)/(TAZ!$S$11-TAZ!$G$11))*(AO$54-TAZ!$G$11))</f>
        <v/>
      </c>
      <c r="AP56" s="88" t="str">
        <f>IF(AP54="","",TAZ!$H$13+((TAZ!$T$13-TAZ!$H$13)/(TAZ!$S$11-TAZ!$G$11))*(AP$54-TAZ!$G$11))</f>
        <v/>
      </c>
      <c r="AQ56" s="88" t="str">
        <f>IF(AQ54="","",TAZ!$H$13+((TAZ!$T$13-TAZ!$H$13)/(TAZ!$S$11-TAZ!$G$11))*(AQ$54-TAZ!$G$11))</f>
        <v/>
      </c>
      <c r="AR56" s="88" t="str">
        <f>IF(AR54="","",TAZ!$H$13+((TAZ!$T$13-TAZ!$H$13)/(TAZ!$S$11-TAZ!$G$11))*(AR$54-TAZ!$G$11))</f>
        <v/>
      </c>
      <c r="AS56" s="88" t="str">
        <f>IF(AS54="","",TAZ!$H$13+((TAZ!$T$13-TAZ!$H$13)/(TAZ!$S$11-TAZ!$G$11))*(AS$54-TAZ!$G$11))</f>
        <v/>
      </c>
      <c r="AT56" s="88" t="str">
        <f>IF(AT54="","",TAZ!$H$13+((TAZ!$T$13-TAZ!$H$13)/(TAZ!$S$11-TAZ!$G$11))*(AT$54-TAZ!$G$11))</f>
        <v/>
      </c>
      <c r="AU56" s="88" t="str">
        <f>IF(AU54="","",TAZ!$H$13+((TAZ!$T$13-TAZ!$H$13)/(TAZ!$S$11-TAZ!$G$11))*(AU$54-TAZ!$G$11))</f>
        <v/>
      </c>
      <c r="AV56" s="88" t="str">
        <f>IF(AV54="","",TAZ!$H$13+((TAZ!$T$13-TAZ!$H$13)/(TAZ!$S$11-TAZ!$G$11))*(AV$54-TAZ!$G$11))</f>
        <v/>
      </c>
      <c r="AW56" s="88" t="str">
        <f>IF(AW54="","",TAZ!$H$13+((TAZ!$T$13-TAZ!$H$13)/(TAZ!$S$11-TAZ!$G$11))*(AW$54-TAZ!$G$11))</f>
        <v/>
      </c>
      <c r="AX56" s="88" t="str">
        <f>IF(AX54="","",TAZ!$H$13+((TAZ!$T$13-TAZ!$H$13)/(TAZ!$S$11-TAZ!$G$11))*(AX$54-TAZ!$G$11))</f>
        <v/>
      </c>
      <c r="AY56" s="88" t="str">
        <f>IF(AY54="","",TAZ!$H$13+((TAZ!$T$13-TAZ!$H$13)/(TAZ!$S$11-TAZ!$G$11))*(AY$54-TAZ!$G$11))</f>
        <v/>
      </c>
      <c r="AZ56" s="88" t="str">
        <f>IF(AZ54="","",TAZ!$H$13+((TAZ!$T$13-TAZ!$H$13)/(TAZ!$S$11-TAZ!$G$11))*(AZ$54-TAZ!$G$11))</f>
        <v/>
      </c>
      <c r="BA56" s="88" t="str">
        <f>IF(BA54="","",TAZ!$H$13+((TAZ!$T$13-TAZ!$H$13)/(TAZ!$S$11-TAZ!$G$11))*(BA$54-TAZ!$G$11))</f>
        <v/>
      </c>
      <c r="BB56" s="88" t="str">
        <f>IF(BB54="","",TAZ!$H$13+((TAZ!$T$13-TAZ!$H$13)/(TAZ!$S$11-TAZ!$G$11))*(BB$54-TAZ!$G$11))</f>
        <v/>
      </c>
      <c r="BC56" s="95" t="str">
        <f>IF(BC54="","",TAZ!$H$13+((TAZ!$T$13-TAZ!$H$13)/(TAZ!$S$11-TAZ!$G$11))*(BC$54-TAZ!$G$11))</f>
        <v/>
      </c>
    </row>
    <row r="57" spans="4:55" x14ac:dyDescent="0.25">
      <c r="F57" s="10" t="s">
        <v>385</v>
      </c>
      <c r="G57" s="88">
        <f>IF(G54="","",TAZ!$J$13+((TAZ!$U$13-TAZ!$J$13)/(TAZ!$S$11-TAZ!$G$11))*(G$54-TAZ!$G$11))</f>
        <v>1555.5666666666666</v>
      </c>
      <c r="H57" s="88">
        <f>IF(H54="","",TAZ!$J$13+((TAZ!$U$13-TAZ!$J$13)/(TAZ!$S$11-TAZ!$G$11))*(H$54-TAZ!$G$11))</f>
        <v>1578.9333333333334</v>
      </c>
      <c r="I57" s="88">
        <f>IF(I54="","",TAZ!$J$13+((TAZ!$U$13-TAZ!$J$13)/(TAZ!$S$11-TAZ!$G$11))*(I$54-TAZ!$G$11))</f>
        <v>1602.3</v>
      </c>
      <c r="J57" s="88">
        <f>IF(J54="","",TAZ!$J$13+((TAZ!$U$13-TAZ!$J$13)/(TAZ!$S$11-TAZ!$G$11))*(J$54-TAZ!$G$11))</f>
        <v>1625.6666666666667</v>
      </c>
      <c r="K57" s="88">
        <f>IF(K54="","",TAZ!$J$13+((TAZ!$U$13-TAZ!$J$13)/(TAZ!$S$11-TAZ!$G$11))*(K$54-TAZ!$G$11))</f>
        <v>1649.0333333333333</v>
      </c>
      <c r="L57" s="88">
        <f>IF(L54="","",TAZ!$J$13+((TAZ!$U$13-TAZ!$J$13)/(TAZ!$S$11-TAZ!$G$11))*(L$54-TAZ!$G$11))</f>
        <v>1672.4</v>
      </c>
      <c r="M57" s="88">
        <f>IF(M54="","",TAZ!$J$13+((TAZ!$U$13-TAZ!$J$13)/(TAZ!$S$11-TAZ!$G$11))*(M$54-TAZ!$G$11))</f>
        <v>1695.7666666666667</v>
      </c>
      <c r="N57" s="88">
        <f>IF(N54="","",TAZ!$J$13+((TAZ!$U$13-TAZ!$J$13)/(TAZ!$S$11-TAZ!$G$11))*(N$54-TAZ!$G$11))</f>
        <v>1719.1333333333332</v>
      </c>
      <c r="O57" s="88">
        <f>IF(O54="","",TAZ!$J$13+((TAZ!$U$13-TAZ!$J$13)/(TAZ!$S$11-TAZ!$G$11))*(O$54-TAZ!$G$11))</f>
        <v>1742.5</v>
      </c>
      <c r="P57" s="88">
        <f>IF(P54="","",TAZ!$J$13+((TAZ!$U$13-TAZ!$J$13)/(TAZ!$S$11-TAZ!$G$11))*(P$54-TAZ!$G$11))</f>
        <v>1765.8666666666668</v>
      </c>
      <c r="Q57" s="88">
        <f>IF(Q54="","",TAZ!$J$13+((TAZ!$U$13-TAZ!$J$13)/(TAZ!$S$11-TAZ!$G$11))*(Q$54-TAZ!$G$11))</f>
        <v>1789.2333333333333</v>
      </c>
      <c r="R57" s="88">
        <f>IF(R54="","",TAZ!$J$13+((TAZ!$U$13-TAZ!$J$13)/(TAZ!$S$11-TAZ!$G$11))*(R$54-TAZ!$G$11))</f>
        <v>1812.6</v>
      </c>
      <c r="S57" s="88">
        <f>IF(S54="","",TAZ!$J$13+((TAZ!$U$13-TAZ!$J$13)/(TAZ!$S$11-TAZ!$G$11))*(S$54-TAZ!$G$11))</f>
        <v>1835.9666666666667</v>
      </c>
      <c r="T57" s="88">
        <f>IF(T54="","",TAZ!$J$13+((TAZ!$U$13-TAZ!$J$13)/(TAZ!$S$11-TAZ!$G$11))*(T$54-TAZ!$G$11))</f>
        <v>1859.3333333333335</v>
      </c>
      <c r="U57" s="88">
        <f>IF(U54="","",TAZ!$J$13+((TAZ!$U$13-TAZ!$J$13)/(TAZ!$S$11-TAZ!$G$11))*(U$54-TAZ!$G$11))</f>
        <v>1882.7</v>
      </c>
      <c r="V57" s="88">
        <f>IF(V54="","",TAZ!$J$13+((TAZ!$U$13-TAZ!$J$13)/(TAZ!$S$11-TAZ!$G$11))*(V$54-TAZ!$G$11))</f>
        <v>1906.0666666666666</v>
      </c>
      <c r="W57" s="88">
        <f>IF(W54="","",TAZ!$J$13+((TAZ!$U$13-TAZ!$J$13)/(TAZ!$S$11-TAZ!$G$11))*(W$54-TAZ!$G$11))</f>
        <v>1929.4333333333334</v>
      </c>
      <c r="X57" s="88">
        <f>IF(X54="","",TAZ!$J$13+((TAZ!$U$13-TAZ!$J$13)/(TAZ!$S$11-TAZ!$G$11))*(X$54-TAZ!$G$11))</f>
        <v>1952.8</v>
      </c>
      <c r="Y57" s="88">
        <f>IF(Y54="","",TAZ!$J$13+((TAZ!$U$13-TAZ!$J$13)/(TAZ!$S$11-TAZ!$G$11))*(Y$54-TAZ!$G$11))</f>
        <v>1976.1666666666665</v>
      </c>
      <c r="Z57" s="88">
        <f>IF(Z54="","",TAZ!$J$13+((TAZ!$U$13-TAZ!$J$13)/(TAZ!$S$11-TAZ!$G$11))*(Z$54-TAZ!$G$11))</f>
        <v>1999.5333333333333</v>
      </c>
      <c r="AA57" s="88">
        <f>IF(AA54="","",TAZ!$J$13+((TAZ!$U$13-TAZ!$J$13)/(TAZ!$S$11-TAZ!$G$11))*(AA$54-TAZ!$G$11))</f>
        <v>2022.9</v>
      </c>
      <c r="AB57" s="88">
        <f>IF(AB54="","",TAZ!$J$13+((TAZ!$U$13-TAZ!$J$13)/(TAZ!$S$11-TAZ!$G$11))*(AB$54-TAZ!$G$11))</f>
        <v>2046.2666666666667</v>
      </c>
      <c r="AC57" s="88">
        <f>IF(AC54="","",TAZ!$J$13+((TAZ!$U$13-TAZ!$J$13)/(TAZ!$S$11-TAZ!$G$11))*(AC$54-TAZ!$G$11))</f>
        <v>2069.6333333333332</v>
      </c>
      <c r="AD57" s="88">
        <f>IF(AD54="","",TAZ!$J$13+((TAZ!$U$13-TAZ!$J$13)/(TAZ!$S$11-TAZ!$G$11))*(AD$54-TAZ!$G$11))</f>
        <v>2093</v>
      </c>
      <c r="AE57" s="88">
        <f>IF(AE54="","",TAZ!$J$13+((TAZ!$U$13-TAZ!$J$13)/(TAZ!$S$11-TAZ!$G$11))*(AE$54-TAZ!$G$11))</f>
        <v>2116.3666666666668</v>
      </c>
      <c r="AF57" s="88">
        <f>IF(AF54="","",TAZ!$J$13+((TAZ!$U$13-TAZ!$J$13)/(TAZ!$S$11-TAZ!$G$11))*(AF$54-TAZ!$G$11))</f>
        <v>2139.7333333333336</v>
      </c>
      <c r="AG57" s="88">
        <f>IF(AG54="","",TAZ!$J$13+((TAZ!$U$13-TAZ!$J$13)/(TAZ!$S$11-TAZ!$G$11))*(AG$54-TAZ!$G$11))</f>
        <v>2163.1</v>
      </c>
      <c r="AH57" s="88">
        <f>IF(AH54="","",TAZ!$J$13+((TAZ!$U$13-TAZ!$J$13)/(TAZ!$S$11-TAZ!$G$11))*(AH$54-TAZ!$G$11))</f>
        <v>2186.4666666666667</v>
      </c>
      <c r="AI57" s="88" t="str">
        <f>IF(AI54="","",TAZ!$J$13+((TAZ!$U$13-TAZ!$J$13)/(TAZ!$S$11-TAZ!$G$11))*(AI$54-TAZ!$G$11))</f>
        <v/>
      </c>
      <c r="AJ57" s="88" t="str">
        <f>IF(AJ54="","",TAZ!$J$13+((TAZ!$U$13-TAZ!$J$13)/(TAZ!$S$11-TAZ!$G$11))*(AJ$54-TAZ!$G$11))</f>
        <v/>
      </c>
      <c r="AK57" s="88" t="str">
        <f>IF(AK54="","",TAZ!$J$13+((TAZ!$U$13-TAZ!$J$13)/(TAZ!$S$11-TAZ!$G$11))*(AK$54-TAZ!$G$11))</f>
        <v/>
      </c>
      <c r="AL57" s="88" t="str">
        <f>IF(AL54="","",TAZ!$J$13+((TAZ!$U$13-TAZ!$J$13)/(TAZ!$S$11-TAZ!$G$11))*(AL$54-TAZ!$G$11))</f>
        <v/>
      </c>
      <c r="AM57" s="88" t="str">
        <f>IF(AM54="","",TAZ!$J$13+((TAZ!$U$13-TAZ!$J$13)/(TAZ!$S$11-TAZ!$G$11))*(AM$54-TAZ!$G$11))</f>
        <v/>
      </c>
      <c r="AN57" s="88" t="str">
        <f>IF(AN54="","",TAZ!$J$13+((TAZ!$U$13-TAZ!$J$13)/(TAZ!$S$11-TAZ!$G$11))*(AN$54-TAZ!$G$11))</f>
        <v/>
      </c>
      <c r="AO57" s="88" t="str">
        <f>IF(AO54="","",TAZ!$J$13+((TAZ!$U$13-TAZ!$J$13)/(TAZ!$S$11-TAZ!$G$11))*(AO$54-TAZ!$G$11))</f>
        <v/>
      </c>
      <c r="AP57" s="88" t="str">
        <f>IF(AP54="","",TAZ!$J$13+((TAZ!$U$13-TAZ!$J$13)/(TAZ!$S$11-TAZ!$G$11))*(AP$54-TAZ!$G$11))</f>
        <v/>
      </c>
      <c r="AQ57" s="88" t="str">
        <f>IF(AQ54="","",TAZ!$J$13+((TAZ!$U$13-TAZ!$J$13)/(TAZ!$S$11-TAZ!$G$11))*(AQ$54-TAZ!$G$11))</f>
        <v/>
      </c>
      <c r="AR57" s="88" t="str">
        <f>IF(AR54="","",TAZ!$J$13+((TAZ!$U$13-TAZ!$J$13)/(TAZ!$S$11-TAZ!$G$11))*(AR$54-TAZ!$G$11))</f>
        <v/>
      </c>
      <c r="AS57" s="88" t="str">
        <f>IF(AS54="","",TAZ!$J$13+((TAZ!$U$13-TAZ!$J$13)/(TAZ!$S$11-TAZ!$G$11))*(AS$54-TAZ!$G$11))</f>
        <v/>
      </c>
      <c r="AT57" s="88" t="str">
        <f>IF(AT54="","",TAZ!$J$13+((TAZ!$U$13-TAZ!$J$13)/(TAZ!$S$11-TAZ!$G$11))*(AT$54-TAZ!$G$11))</f>
        <v/>
      </c>
      <c r="AU57" s="88" t="str">
        <f>IF(AU54="","",TAZ!$J$13+((TAZ!$U$13-TAZ!$J$13)/(TAZ!$S$11-TAZ!$G$11))*(AU$54-TAZ!$G$11))</f>
        <v/>
      </c>
      <c r="AV57" s="88" t="str">
        <f>IF(AV54="","",TAZ!$J$13+((TAZ!$U$13-TAZ!$J$13)/(TAZ!$S$11-TAZ!$G$11))*(AV$54-TAZ!$G$11))</f>
        <v/>
      </c>
      <c r="AW57" s="88" t="str">
        <f>IF(AW54="","",TAZ!$J$13+((TAZ!$U$13-TAZ!$J$13)/(TAZ!$S$11-TAZ!$G$11))*(AW$54-TAZ!$G$11))</f>
        <v/>
      </c>
      <c r="AX57" s="88" t="str">
        <f>IF(AX54="","",TAZ!$J$13+((TAZ!$U$13-TAZ!$J$13)/(TAZ!$S$11-TAZ!$G$11))*(AX$54-TAZ!$G$11))</f>
        <v/>
      </c>
      <c r="AY57" s="88" t="str">
        <f>IF(AY54="","",TAZ!$J$13+((TAZ!$U$13-TAZ!$J$13)/(TAZ!$S$11-TAZ!$G$11))*(AY$54-TAZ!$G$11))</f>
        <v/>
      </c>
      <c r="AZ57" s="88" t="str">
        <f>IF(AZ54="","",TAZ!$J$13+((TAZ!$U$13-TAZ!$J$13)/(TAZ!$S$11-TAZ!$G$11))*(AZ$54-TAZ!$G$11))</f>
        <v/>
      </c>
      <c r="BA57" s="88" t="str">
        <f>IF(BA54="","",TAZ!$J$13+((TAZ!$U$13-TAZ!$J$13)/(TAZ!$S$11-TAZ!$G$11))*(BA$54-TAZ!$G$11))</f>
        <v/>
      </c>
      <c r="BB57" s="88" t="str">
        <f>IF(BB54="","",TAZ!$J$13+((TAZ!$U$13-TAZ!$J$13)/(TAZ!$S$11-TAZ!$G$11))*(BB$54-TAZ!$G$11))</f>
        <v/>
      </c>
      <c r="BC57" s="95" t="str">
        <f>IF(BC54="","",TAZ!$J$13+((TAZ!$U$13-TAZ!$J$13)/(TAZ!$S$11-TAZ!$G$11))*(BC$54-TAZ!$G$11))</f>
        <v/>
      </c>
    </row>
    <row r="58" spans="4:55" x14ac:dyDescent="0.25">
      <c r="F58" s="16" t="s">
        <v>386</v>
      </c>
      <c r="G58" s="89">
        <f>IF(G$54="","",TAZ!$I$13+((TAZ!$U$13-TAZ!$I$13)/(TAZ!$S$11-TAZ!$G$11))*('CBI - BASELINE'!G$54-TAZ!$G$11))</f>
        <v>2691</v>
      </c>
      <c r="H58" s="89">
        <f>IF(H$54="","",TAZ!$I$13+((TAZ!$U$13-TAZ!$I$13)/(TAZ!$S$11-TAZ!$G$11))*('CBI - BASELINE'!H$54-TAZ!$G$11))</f>
        <v>2665</v>
      </c>
      <c r="I58" s="89">
        <f>IF(I$54="","",TAZ!$I$13+((TAZ!$U$13-TAZ!$I$13)/(TAZ!$S$11-TAZ!$G$11))*('CBI - BASELINE'!I$54-TAZ!$G$11))</f>
        <v>2639</v>
      </c>
      <c r="J58" s="89">
        <f>IF(J$54="","",TAZ!$I$13+((TAZ!$U$13-TAZ!$I$13)/(TAZ!$S$11-TAZ!$G$11))*('CBI - BASELINE'!J$54-TAZ!$G$11))</f>
        <v>2613</v>
      </c>
      <c r="K58" s="89">
        <f>IF(K$54="","",TAZ!$I$13+((TAZ!$U$13-TAZ!$I$13)/(TAZ!$S$11-TAZ!$G$11))*('CBI - BASELINE'!K$54-TAZ!$G$11))</f>
        <v>2587</v>
      </c>
      <c r="L58" s="89">
        <f>IF(L$54="","",TAZ!$I$13+((TAZ!$U$13-TAZ!$I$13)/(TAZ!$S$11-TAZ!$G$11))*('CBI - BASELINE'!L$54-TAZ!$G$11))</f>
        <v>2561</v>
      </c>
      <c r="M58" s="89">
        <f>IF(M$54="","",TAZ!$I$13+((TAZ!$U$13-TAZ!$I$13)/(TAZ!$S$11-TAZ!$G$11))*('CBI - BASELINE'!M$54-TAZ!$G$11))</f>
        <v>2535</v>
      </c>
      <c r="N58" s="89">
        <f>IF(N$54="","",TAZ!$I$13+((TAZ!$U$13-TAZ!$I$13)/(TAZ!$S$11-TAZ!$G$11))*('CBI - BASELINE'!N$54-TAZ!$G$11))</f>
        <v>2509</v>
      </c>
      <c r="O58" s="89">
        <f>IF(O$54="","",TAZ!$I$13+((TAZ!$U$13-TAZ!$I$13)/(TAZ!$S$11-TAZ!$G$11))*('CBI - BASELINE'!O$54-TAZ!$G$11))</f>
        <v>2483</v>
      </c>
      <c r="P58" s="89">
        <f>IF(P$54="","",TAZ!$I$13+((TAZ!$U$13-TAZ!$I$13)/(TAZ!$S$11-TAZ!$G$11))*('CBI - BASELINE'!P$54-TAZ!$G$11))</f>
        <v>2457</v>
      </c>
      <c r="Q58" s="89">
        <f>IF(Q$54="","",TAZ!$I$13+((TAZ!$U$13-TAZ!$I$13)/(TAZ!$S$11-TAZ!$G$11))*('CBI - BASELINE'!Q$54-TAZ!$G$11))</f>
        <v>2431</v>
      </c>
      <c r="R58" s="89">
        <f>IF(R$54="","",TAZ!$I$13+((TAZ!$U$13-TAZ!$I$13)/(TAZ!$S$11-TAZ!$G$11))*('CBI - BASELINE'!R$54-TAZ!$G$11))</f>
        <v>2405</v>
      </c>
      <c r="S58" s="89">
        <f>IF(S$54="","",TAZ!$I$13+((TAZ!$U$13-TAZ!$I$13)/(TAZ!$S$11-TAZ!$G$11))*('CBI - BASELINE'!S$54-TAZ!$G$11))</f>
        <v>2379</v>
      </c>
      <c r="T58" s="89">
        <f>IF(T$54="","",TAZ!$I$13+((TAZ!$U$13-TAZ!$I$13)/(TAZ!$S$11-TAZ!$G$11))*('CBI - BASELINE'!T$54-TAZ!$G$11))</f>
        <v>2353</v>
      </c>
      <c r="U58" s="89">
        <f>IF(U$54="","",TAZ!$I$13+((TAZ!$U$13-TAZ!$I$13)/(TAZ!$S$11-TAZ!$G$11))*('CBI - BASELINE'!U$54-TAZ!$G$11))</f>
        <v>2327</v>
      </c>
      <c r="V58" s="89">
        <f>IF(V$54="","",TAZ!$I$13+((TAZ!$U$13-TAZ!$I$13)/(TAZ!$S$11-TAZ!$G$11))*('CBI - BASELINE'!V$54-TAZ!$G$11))</f>
        <v>2301</v>
      </c>
      <c r="W58" s="89">
        <f>IF(W$54="","",TAZ!$I$13+((TAZ!$U$13-TAZ!$I$13)/(TAZ!$S$11-TAZ!$G$11))*('CBI - BASELINE'!W$54-TAZ!$G$11))</f>
        <v>2275</v>
      </c>
      <c r="X58" s="89">
        <f>IF(X$54="","",TAZ!$I$13+((TAZ!$U$13-TAZ!$I$13)/(TAZ!$S$11-TAZ!$G$11))*('CBI - BASELINE'!X$54-TAZ!$G$11))</f>
        <v>2249</v>
      </c>
      <c r="Y58" s="89">
        <f>IF(Y$54="","",TAZ!$I$13+((TAZ!$U$13-TAZ!$I$13)/(TAZ!$S$11-TAZ!$G$11))*('CBI - BASELINE'!Y$54-TAZ!$G$11))</f>
        <v>2223</v>
      </c>
      <c r="Z58" s="89">
        <f>IF(Z$54="","",TAZ!$I$13+((TAZ!$U$13-TAZ!$I$13)/(TAZ!$S$11-TAZ!$G$11))*('CBI - BASELINE'!Z$54-TAZ!$G$11))</f>
        <v>2197</v>
      </c>
      <c r="AA58" s="89">
        <f>IF(AA$54="","",TAZ!$I$13+((TAZ!$U$13-TAZ!$I$13)/(TAZ!$S$11-TAZ!$G$11))*('CBI - BASELINE'!AA$54-TAZ!$G$11))</f>
        <v>2171</v>
      </c>
      <c r="AB58" s="89">
        <f>IF(AB$54="","",TAZ!$I$13+((TAZ!$U$13-TAZ!$I$13)/(TAZ!$S$11-TAZ!$G$11))*('CBI - BASELINE'!AB$54-TAZ!$G$11))</f>
        <v>2145</v>
      </c>
      <c r="AC58" s="89">
        <f>IF(AC$54="","",TAZ!$I$13+((TAZ!$U$13-TAZ!$I$13)/(TAZ!$S$11-TAZ!$G$11))*('CBI - BASELINE'!AC$54-TAZ!$G$11))</f>
        <v>2119</v>
      </c>
      <c r="AD58" s="89">
        <f>IF(AD$54="","",TAZ!$I$13+((TAZ!$U$13-TAZ!$I$13)/(TAZ!$S$11-TAZ!$G$11))*('CBI - BASELINE'!AD$54-TAZ!$G$11))</f>
        <v>2093</v>
      </c>
      <c r="AE58" s="89">
        <f>IF(AE$54="","",TAZ!$I$13+((TAZ!$U$13-TAZ!$I$13)/(TAZ!$S$11-TAZ!$G$11))*('CBI - BASELINE'!AE$54-TAZ!$G$11))</f>
        <v>2067</v>
      </c>
      <c r="AF58" s="89">
        <f>IF(AF$54="","",TAZ!$I$13+((TAZ!$U$13-TAZ!$I$13)/(TAZ!$S$11-TAZ!$G$11))*('CBI - BASELINE'!AF$54-TAZ!$G$11))</f>
        <v>2041</v>
      </c>
      <c r="AG58" s="89">
        <f>IF(AG$54="","",TAZ!$I$13+((TAZ!$U$13-TAZ!$I$13)/(TAZ!$S$11-TAZ!$G$11))*('CBI - BASELINE'!AG$54-TAZ!$G$11))</f>
        <v>2015</v>
      </c>
      <c r="AH58" s="89">
        <f>IF(AH$54="","",TAZ!$I$13+((TAZ!$U$13-TAZ!$I$13)/(TAZ!$S$11-TAZ!$G$11))*('CBI - BASELINE'!AH$54-TAZ!$G$11))</f>
        <v>1989</v>
      </c>
      <c r="AI58" s="89" t="str">
        <f>IF(AI$54="","",TAZ!$I$13+((TAZ!$U$13-TAZ!$I$13)/(TAZ!$S$11-TAZ!$G$11))*('CBI - BASELINE'!AI$54-TAZ!$G$11))</f>
        <v/>
      </c>
      <c r="AJ58" s="89" t="str">
        <f>IF(AJ$54="","",TAZ!$I$13+((TAZ!$U$13-TAZ!$I$13)/(TAZ!$S$11-TAZ!$G$11))*('CBI - BASELINE'!AJ$54-TAZ!$G$11))</f>
        <v/>
      </c>
      <c r="AK58" s="89" t="str">
        <f>IF(AK$54="","",TAZ!$I$13+((TAZ!$U$13-TAZ!$I$13)/(TAZ!$S$11-TAZ!$G$11))*('CBI - BASELINE'!AK$54-TAZ!$G$11))</f>
        <v/>
      </c>
      <c r="AL58" s="89" t="str">
        <f>IF(AL$54="","",TAZ!$I$13+((TAZ!$U$13-TAZ!$I$13)/(TAZ!$S$11-TAZ!$G$11))*('CBI - BASELINE'!AL$54-TAZ!$G$11))</f>
        <v/>
      </c>
      <c r="AM58" s="89" t="str">
        <f>IF(AM$54="","",TAZ!$I$13+((TAZ!$U$13-TAZ!$I$13)/(TAZ!$S$11-TAZ!$G$11))*('CBI - BASELINE'!AM$54-TAZ!$G$11))</f>
        <v/>
      </c>
      <c r="AN58" s="89" t="str">
        <f>IF(AN$54="","",TAZ!$I$13+((TAZ!$U$13-TAZ!$I$13)/(TAZ!$S$11-TAZ!$G$11))*('CBI - BASELINE'!AN$54-TAZ!$G$11))</f>
        <v/>
      </c>
      <c r="AO58" s="89" t="str">
        <f>IF(AO$54="","",TAZ!$I$13+((TAZ!$U$13-TAZ!$I$13)/(TAZ!$S$11-TAZ!$G$11))*('CBI - BASELINE'!AO$54-TAZ!$G$11))</f>
        <v/>
      </c>
      <c r="AP58" s="89" t="str">
        <f>IF(AP$54="","",TAZ!$I$13+((TAZ!$U$13-TAZ!$I$13)/(TAZ!$S$11-TAZ!$G$11))*('CBI - BASELINE'!AP$54-TAZ!$G$11))</f>
        <v/>
      </c>
      <c r="AQ58" s="89" t="str">
        <f>IF(AQ$54="","",TAZ!$I$13+((TAZ!$U$13-TAZ!$I$13)/(TAZ!$S$11-TAZ!$G$11))*('CBI - BASELINE'!AQ$54-TAZ!$G$11))</f>
        <v/>
      </c>
      <c r="AR58" s="89" t="str">
        <f>IF(AR$54="","",TAZ!$I$13+((TAZ!$U$13-TAZ!$I$13)/(TAZ!$S$11-TAZ!$G$11))*('CBI - BASELINE'!AR$54-TAZ!$G$11))</f>
        <v/>
      </c>
      <c r="AS58" s="89" t="str">
        <f>IF(AS$54="","",TAZ!$I$13+((TAZ!$U$13-TAZ!$I$13)/(TAZ!$S$11-TAZ!$G$11))*('CBI - BASELINE'!AS$54-TAZ!$G$11))</f>
        <v/>
      </c>
      <c r="AT58" s="89" t="str">
        <f>IF(AT$54="","",TAZ!$I$13+((TAZ!$U$13-TAZ!$I$13)/(TAZ!$S$11-TAZ!$G$11))*('CBI - BASELINE'!AT$54-TAZ!$G$11))</f>
        <v/>
      </c>
      <c r="AU58" s="89" t="str">
        <f>IF(AU$54="","",TAZ!$I$13+((TAZ!$U$13-TAZ!$I$13)/(TAZ!$S$11-TAZ!$G$11))*('CBI - BASELINE'!AU$54-TAZ!$G$11))</f>
        <v/>
      </c>
      <c r="AV58" s="89" t="str">
        <f>IF(AV$54="","",TAZ!$I$13+((TAZ!$U$13-TAZ!$I$13)/(TAZ!$S$11-TAZ!$G$11))*('CBI - BASELINE'!AV$54-TAZ!$G$11))</f>
        <v/>
      </c>
      <c r="AW58" s="89" t="str">
        <f>IF(AW$54="","",TAZ!$I$13+((TAZ!$U$13-TAZ!$I$13)/(TAZ!$S$11-TAZ!$G$11))*('CBI - BASELINE'!AW$54-TAZ!$G$11))</f>
        <v/>
      </c>
      <c r="AX58" s="89" t="str">
        <f>IF(AX$54="","",TAZ!$I$13+((TAZ!$U$13-TAZ!$I$13)/(TAZ!$S$11-TAZ!$G$11))*('CBI - BASELINE'!AX$54-TAZ!$G$11))</f>
        <v/>
      </c>
      <c r="AY58" s="89" t="str">
        <f>IF(AY$54="","",TAZ!$I$13+((TAZ!$U$13-TAZ!$I$13)/(TAZ!$S$11-TAZ!$G$11))*('CBI - BASELINE'!AY$54-TAZ!$G$11))</f>
        <v/>
      </c>
      <c r="AZ58" s="89" t="str">
        <f>IF(AZ$54="","",TAZ!$I$13+((TAZ!$U$13-TAZ!$I$13)/(TAZ!$S$11-TAZ!$G$11))*('CBI - BASELINE'!AZ$54-TAZ!$G$11))</f>
        <v/>
      </c>
      <c r="BA58" s="89" t="str">
        <f>IF(BA$54="","",TAZ!$I$13+((TAZ!$U$13-TAZ!$I$13)/(TAZ!$S$11-TAZ!$G$11))*('CBI - BASELINE'!BA$54-TAZ!$G$11))</f>
        <v/>
      </c>
      <c r="BB58" s="89" t="str">
        <f>IF(BB$54="","",TAZ!$I$13+((TAZ!$U$13-TAZ!$I$13)/(TAZ!$S$11-TAZ!$G$11))*('CBI - BASELINE'!BB$54-TAZ!$G$11))</f>
        <v/>
      </c>
      <c r="BC58" s="96" t="str">
        <f>IF(BC$54="","",TAZ!$I$13+((TAZ!$U$13-TAZ!$I$13)/(TAZ!$S$11-TAZ!$G$11))*('CBI - BASELINE'!BC$54-TAZ!$G$11))</f>
        <v/>
      </c>
    </row>
    <row r="59" spans="4:55" x14ac:dyDescent="0.25">
      <c r="F59" s="72" t="s">
        <v>411</v>
      </c>
      <c r="G59" s="73">
        <f>G54</f>
        <v>2022</v>
      </c>
      <c r="H59" s="73">
        <f t="shared" ref="H59:BC59" si="3">H54</f>
        <v>2023</v>
      </c>
      <c r="I59" s="73">
        <f t="shared" si="3"/>
        <v>2024</v>
      </c>
      <c r="J59" s="73">
        <f t="shared" si="3"/>
        <v>2025</v>
      </c>
      <c r="K59" s="73">
        <f t="shared" si="3"/>
        <v>2026</v>
      </c>
      <c r="L59" s="73">
        <f t="shared" si="3"/>
        <v>2027</v>
      </c>
      <c r="M59" s="73">
        <f t="shared" si="3"/>
        <v>2028</v>
      </c>
      <c r="N59" s="73">
        <f t="shared" si="3"/>
        <v>2029</v>
      </c>
      <c r="O59" s="73">
        <f t="shared" si="3"/>
        <v>2030</v>
      </c>
      <c r="P59" s="73">
        <f t="shared" si="3"/>
        <v>2031</v>
      </c>
      <c r="Q59" s="73">
        <f t="shared" si="3"/>
        <v>2032</v>
      </c>
      <c r="R59" s="73">
        <f t="shared" si="3"/>
        <v>2033</v>
      </c>
      <c r="S59" s="73">
        <f t="shared" si="3"/>
        <v>2034</v>
      </c>
      <c r="T59" s="73">
        <f t="shared" si="3"/>
        <v>2035</v>
      </c>
      <c r="U59" s="73">
        <f t="shared" si="3"/>
        <v>2036</v>
      </c>
      <c r="V59" s="73">
        <f t="shared" si="3"/>
        <v>2037</v>
      </c>
      <c r="W59" s="73">
        <f t="shared" si="3"/>
        <v>2038</v>
      </c>
      <c r="X59" s="73">
        <f t="shared" si="3"/>
        <v>2039</v>
      </c>
      <c r="Y59" s="73">
        <f t="shared" si="3"/>
        <v>2040</v>
      </c>
      <c r="Z59" s="73">
        <f t="shared" si="3"/>
        <v>2041</v>
      </c>
      <c r="AA59" s="73">
        <f t="shared" si="3"/>
        <v>2042</v>
      </c>
      <c r="AB59" s="73">
        <f t="shared" si="3"/>
        <v>2043</v>
      </c>
      <c r="AC59" s="73">
        <f t="shared" si="3"/>
        <v>2044</v>
      </c>
      <c r="AD59" s="73">
        <f t="shared" si="3"/>
        <v>2045</v>
      </c>
      <c r="AE59" s="73">
        <f t="shared" si="3"/>
        <v>2046</v>
      </c>
      <c r="AF59" s="73">
        <f t="shared" si="3"/>
        <v>2047</v>
      </c>
      <c r="AG59" s="73">
        <f t="shared" si="3"/>
        <v>2048</v>
      </c>
      <c r="AH59" s="73">
        <f t="shared" si="3"/>
        <v>2049</v>
      </c>
      <c r="AI59" s="73" t="str">
        <f t="shared" si="3"/>
        <v/>
      </c>
      <c r="AJ59" s="73" t="str">
        <f t="shared" si="3"/>
        <v/>
      </c>
      <c r="AK59" s="73" t="str">
        <f t="shared" si="3"/>
        <v/>
      </c>
      <c r="AL59" s="73" t="str">
        <f t="shared" si="3"/>
        <v/>
      </c>
      <c r="AM59" s="73" t="str">
        <f t="shared" si="3"/>
        <v/>
      </c>
      <c r="AN59" s="73" t="str">
        <f t="shared" si="3"/>
        <v/>
      </c>
      <c r="AO59" s="73" t="str">
        <f t="shared" si="3"/>
        <v/>
      </c>
      <c r="AP59" s="73" t="str">
        <f t="shared" si="3"/>
        <v/>
      </c>
      <c r="AQ59" s="73" t="str">
        <f t="shared" si="3"/>
        <v/>
      </c>
      <c r="AR59" s="73" t="str">
        <f t="shared" si="3"/>
        <v/>
      </c>
      <c r="AS59" s="73" t="str">
        <f t="shared" si="3"/>
        <v/>
      </c>
      <c r="AT59" s="73" t="str">
        <f t="shared" si="3"/>
        <v/>
      </c>
      <c r="AU59" s="73" t="str">
        <f t="shared" si="3"/>
        <v/>
      </c>
      <c r="AV59" s="73" t="str">
        <f t="shared" si="3"/>
        <v/>
      </c>
      <c r="AW59" s="73" t="str">
        <f t="shared" si="3"/>
        <v/>
      </c>
      <c r="AX59" s="73" t="str">
        <f t="shared" si="3"/>
        <v/>
      </c>
      <c r="AY59" s="73" t="str">
        <f t="shared" si="3"/>
        <v/>
      </c>
      <c r="AZ59" s="73" t="str">
        <f t="shared" si="3"/>
        <v/>
      </c>
      <c r="BA59" s="73" t="str">
        <f t="shared" si="3"/>
        <v/>
      </c>
      <c r="BB59" s="73" t="str">
        <f t="shared" si="3"/>
        <v/>
      </c>
      <c r="BC59" s="74" t="str">
        <f t="shared" si="3"/>
        <v/>
      </c>
    </row>
    <row r="60" spans="4:55" x14ac:dyDescent="0.25">
      <c r="F60" s="55" t="str">
        <f>F55</f>
        <v>TOTAL POPULATION</v>
      </c>
      <c r="G60" s="87">
        <f>IF(G59="","",(((ACS!$O$14)*(TAZ!$S$13/TAZ!$G$13))-(ACS!$O$14))/(TAZ!$S$11-UPFRONTS!$F$21)*('CBI - BASELINE'!G59-UPFRONTS!$F$21)+(ACS!$O$14))</f>
        <v>21595.413898471688</v>
      </c>
      <c r="H60" s="87">
        <f>IF(H59="","",(((ACS!$O$14)*(TAZ!$S$13/TAZ!$G$13))-(ACS!$O$14))/(TAZ!$S$11-UPFRONTS!$F$21)*('CBI - BASELINE'!H59-UPFRONTS!$F$21)+(ACS!$O$14))</f>
        <v>22023.298531295583</v>
      </c>
      <c r="I60" s="87">
        <f>IF(I59="","",(((ACS!$O$14)*(TAZ!$S$13/TAZ!$G$13))-(ACS!$O$14))/(TAZ!$S$11-UPFRONTS!$F$21)*('CBI - BASELINE'!I59-UPFRONTS!$F$21)+(ACS!$O$14))</f>
        <v>22451.183164119477</v>
      </c>
      <c r="J60" s="87">
        <f>IF(J59="","",(((ACS!$O$14)*(TAZ!$S$13/TAZ!$G$13))-(ACS!$O$14))/(TAZ!$S$11-UPFRONTS!$F$21)*('CBI - BASELINE'!J59-UPFRONTS!$F$21)+(ACS!$O$14))</f>
        <v>22879.067796943371</v>
      </c>
      <c r="K60" s="87">
        <f>IF(K59="","",(((ACS!$O$14)*(TAZ!$S$13/TAZ!$G$13))-(ACS!$O$14))/(TAZ!$S$11-UPFRONTS!$F$21)*('CBI - BASELINE'!K59-UPFRONTS!$F$21)+(ACS!$O$14))</f>
        <v>23306.952429767269</v>
      </c>
      <c r="L60" s="87">
        <f>IF(L59="","",(((ACS!$O$14)*(TAZ!$S$13/TAZ!$G$13))-(ACS!$O$14))/(TAZ!$S$11-UPFRONTS!$F$21)*('CBI - BASELINE'!L59-UPFRONTS!$F$21)+(ACS!$O$14))</f>
        <v>23734.837062591163</v>
      </c>
      <c r="M60" s="87">
        <f>IF(M59="","",(((ACS!$O$14)*(TAZ!$S$13/TAZ!$G$13))-(ACS!$O$14))/(TAZ!$S$11-UPFRONTS!$F$21)*('CBI - BASELINE'!M59-UPFRONTS!$F$21)+(ACS!$O$14))</f>
        <v>24162.721695415057</v>
      </c>
      <c r="N60" s="87">
        <f>IF(N59="","",(((ACS!$O$14)*(TAZ!$S$13/TAZ!$G$13))-(ACS!$O$14))/(TAZ!$S$11-UPFRONTS!$F$21)*('CBI - BASELINE'!N59-UPFRONTS!$F$21)+(ACS!$O$14))</f>
        <v>24590.606328238951</v>
      </c>
      <c r="O60" s="87">
        <f>IF(O59="","",(((ACS!$O$14)*(TAZ!$S$13/TAZ!$G$13))-(ACS!$O$14))/(TAZ!$S$11-UPFRONTS!$F$21)*('CBI - BASELINE'!O59-UPFRONTS!$F$21)+(ACS!$O$14))</f>
        <v>25018.490961062846</v>
      </c>
      <c r="P60" s="87">
        <f>IF(P59="","",(((ACS!$O$14)*(TAZ!$S$13/TAZ!$G$13))-(ACS!$O$14))/(TAZ!$S$11-UPFRONTS!$F$21)*('CBI - BASELINE'!P59-UPFRONTS!$F$21)+(ACS!$O$14))</f>
        <v>25446.375593886743</v>
      </c>
      <c r="Q60" s="87">
        <f>IF(Q59="","",(((ACS!$O$14)*(TAZ!$S$13/TAZ!$G$13))-(ACS!$O$14))/(TAZ!$S$11-UPFRONTS!$F$21)*('CBI - BASELINE'!Q59-UPFRONTS!$F$21)+(ACS!$O$14))</f>
        <v>25874.260226710638</v>
      </c>
      <c r="R60" s="87">
        <f>IF(R59="","",(((ACS!$O$14)*(TAZ!$S$13/TAZ!$G$13))-(ACS!$O$14))/(TAZ!$S$11-UPFRONTS!$F$21)*('CBI - BASELINE'!R59-UPFRONTS!$F$21)+(ACS!$O$14))</f>
        <v>26302.144859534532</v>
      </c>
      <c r="S60" s="87">
        <f>IF(S59="","",(((ACS!$O$14)*(TAZ!$S$13/TAZ!$G$13))-(ACS!$O$14))/(TAZ!$S$11-UPFRONTS!$F$21)*('CBI - BASELINE'!S59-UPFRONTS!$F$21)+(ACS!$O$14))</f>
        <v>26730.02949235843</v>
      </c>
      <c r="T60" s="87">
        <f>IF(T59="","",(((ACS!$O$14)*(TAZ!$S$13/TAZ!$G$13))-(ACS!$O$14))/(TAZ!$S$11-UPFRONTS!$F$21)*('CBI - BASELINE'!T59-UPFRONTS!$F$21)+(ACS!$O$14))</f>
        <v>27157.914125182324</v>
      </c>
      <c r="U60" s="87">
        <f>IF(U59="","",(((ACS!$O$14)*(TAZ!$S$13/TAZ!$G$13))-(ACS!$O$14))/(TAZ!$S$11-UPFRONTS!$F$21)*('CBI - BASELINE'!U59-UPFRONTS!$F$21)+(ACS!$O$14))</f>
        <v>27585.798758006218</v>
      </c>
      <c r="V60" s="87">
        <f>IF(V59="","",(((ACS!$O$14)*(TAZ!$S$13/TAZ!$G$13))-(ACS!$O$14))/(TAZ!$S$11-UPFRONTS!$F$21)*('CBI - BASELINE'!V59-UPFRONTS!$F$21)+(ACS!$O$14))</f>
        <v>28013.683390830112</v>
      </c>
      <c r="W60" s="87">
        <f>IF(W59="","",(((ACS!$O$14)*(TAZ!$S$13/TAZ!$G$13))-(ACS!$O$14))/(TAZ!$S$11-UPFRONTS!$F$21)*('CBI - BASELINE'!W59-UPFRONTS!$F$21)+(ACS!$O$14))</f>
        <v>28441.568023654007</v>
      </c>
      <c r="X60" s="87">
        <f>IF(X59="","",(((ACS!$O$14)*(TAZ!$S$13/TAZ!$G$13))-(ACS!$O$14))/(TAZ!$S$11-UPFRONTS!$F$21)*('CBI - BASELINE'!X59-UPFRONTS!$F$21)+(ACS!$O$14))</f>
        <v>28869.452656477901</v>
      </c>
      <c r="Y60" s="87">
        <f>IF(Y59="","",(((ACS!$O$14)*(TAZ!$S$13/TAZ!$G$13))-(ACS!$O$14))/(TAZ!$S$11-UPFRONTS!$F$21)*('CBI - BASELINE'!Y59-UPFRONTS!$F$21)+(ACS!$O$14))</f>
        <v>29297.337289301799</v>
      </c>
      <c r="Z60" s="87">
        <f>IF(Z59="","",(((ACS!$O$14)*(TAZ!$S$13/TAZ!$G$13))-(ACS!$O$14))/(TAZ!$S$11-UPFRONTS!$F$21)*('CBI - BASELINE'!Z59-UPFRONTS!$F$21)+(ACS!$O$14))</f>
        <v>29725.221922125693</v>
      </c>
      <c r="AA60" s="87">
        <f>IF(AA59="","",(((ACS!$O$14)*(TAZ!$S$13/TAZ!$G$13))-(ACS!$O$14))/(TAZ!$S$11-UPFRONTS!$F$21)*('CBI - BASELINE'!AA59-UPFRONTS!$F$21)+(ACS!$O$14))</f>
        <v>30153.106554949591</v>
      </c>
      <c r="AB60" s="87">
        <f>IF(AB59="","",(((ACS!$O$14)*(TAZ!$S$13/TAZ!$G$13))-(ACS!$O$14))/(TAZ!$S$11-UPFRONTS!$F$21)*('CBI - BASELINE'!AB59-UPFRONTS!$F$21)+(ACS!$O$14))</f>
        <v>30580.991187773485</v>
      </c>
      <c r="AC60" s="87">
        <f>IF(AC59="","",(((ACS!$O$14)*(TAZ!$S$13/TAZ!$G$13))-(ACS!$O$14))/(TAZ!$S$11-UPFRONTS!$F$21)*('CBI - BASELINE'!AC59-UPFRONTS!$F$21)+(ACS!$O$14))</f>
        <v>31008.875820597379</v>
      </c>
      <c r="AD60" s="87">
        <f>IF(AD59="","",(((ACS!$O$14)*(TAZ!$S$13/TAZ!$G$13))-(ACS!$O$14))/(TAZ!$S$11-UPFRONTS!$F$21)*('CBI - BASELINE'!AD59-UPFRONTS!$F$21)+(ACS!$O$14))</f>
        <v>31436.760453421273</v>
      </c>
      <c r="AE60" s="87">
        <f>IF(AE59="","",(((ACS!$O$14)*(TAZ!$S$13/TAZ!$G$13))-(ACS!$O$14))/(TAZ!$S$11-UPFRONTS!$F$21)*('CBI - BASELINE'!AE59-UPFRONTS!$F$21)+(ACS!$O$14))</f>
        <v>31864.645086245167</v>
      </c>
      <c r="AF60" s="87">
        <f>IF(AF59="","",(((ACS!$O$14)*(TAZ!$S$13/TAZ!$G$13))-(ACS!$O$14))/(TAZ!$S$11-UPFRONTS!$F$21)*('CBI - BASELINE'!AF59-UPFRONTS!$F$21)+(ACS!$O$14))</f>
        <v>32292.529719069062</v>
      </c>
      <c r="AG60" s="87">
        <f>IF(AG59="","",(((ACS!$O$14)*(TAZ!$S$13/TAZ!$G$13))-(ACS!$O$14))/(TAZ!$S$11-UPFRONTS!$F$21)*('CBI - BASELINE'!AG59-UPFRONTS!$F$21)+(ACS!$O$14))</f>
        <v>32720.41435189296</v>
      </c>
      <c r="AH60" s="87">
        <f>IF(AH59="","",(((ACS!$O$14)*(TAZ!$S$13/TAZ!$G$13))-(ACS!$O$14))/(TAZ!$S$11-UPFRONTS!$F$21)*('CBI - BASELINE'!AH59-UPFRONTS!$F$21)+(ACS!$O$14))</f>
        <v>33148.29898471685</v>
      </c>
      <c r="AI60" s="87" t="str">
        <f>IF(AI59="","",(((ACS!$O$14)*(TAZ!$S$13/TAZ!$G$13))-(ACS!$O$14))/(TAZ!$S$11-UPFRONTS!$F$21)*('CBI - BASELINE'!AI59-UPFRONTS!$F$21)+(ACS!$O$14))</f>
        <v/>
      </c>
      <c r="AJ60" s="87" t="str">
        <f>IF(AJ59="","",(((ACS!$O$14)*(TAZ!$S$13/TAZ!$G$13))-(ACS!$O$14))/(TAZ!$S$11-UPFRONTS!$F$21)*('CBI - BASELINE'!AJ59-UPFRONTS!$F$21)+(ACS!$O$14))</f>
        <v/>
      </c>
      <c r="AK60" s="87" t="str">
        <f>IF(AK59="","",(((ACS!$O$14)*(TAZ!$S$13/TAZ!$G$13))-(ACS!$O$14))/(TAZ!$S$11-UPFRONTS!$F$21)*('CBI - BASELINE'!AK59-UPFRONTS!$F$21)+(ACS!$O$14))</f>
        <v/>
      </c>
      <c r="AL60" s="87" t="str">
        <f>IF(AL59="","",(((ACS!$O$14)*(TAZ!$S$13/TAZ!$G$13))-(ACS!$O$14))/(TAZ!$S$11-UPFRONTS!$F$21)*('CBI - BASELINE'!AL59-UPFRONTS!$F$21)+(ACS!$O$14))</f>
        <v/>
      </c>
      <c r="AM60" s="87" t="str">
        <f>IF(AM59="","",(((ACS!$O$14)*(TAZ!$S$13/TAZ!$G$13))-(ACS!$O$14))/(TAZ!$S$11-UPFRONTS!$F$21)*('CBI - BASELINE'!AM59-UPFRONTS!$F$21)+(ACS!$O$14))</f>
        <v/>
      </c>
      <c r="AN60" s="87" t="str">
        <f>IF(AN59="","",(((ACS!$O$14)*(TAZ!$S$13/TAZ!$G$13))-(ACS!$O$14))/(TAZ!$S$11-UPFRONTS!$F$21)*('CBI - BASELINE'!AN59-UPFRONTS!$F$21)+(ACS!$O$14))</f>
        <v/>
      </c>
      <c r="AO60" s="87" t="str">
        <f>IF(AO59="","",(((ACS!$O$14)*(TAZ!$S$13/TAZ!$G$13))-(ACS!$O$14))/(TAZ!$S$11-UPFRONTS!$F$21)*('CBI - BASELINE'!AO59-UPFRONTS!$F$21)+(ACS!$O$14))</f>
        <v/>
      </c>
      <c r="AP60" s="87" t="str">
        <f>IF(AP59="","",(((ACS!$O$14)*(TAZ!$S$13/TAZ!$G$13))-(ACS!$O$14))/(TAZ!$S$11-UPFRONTS!$F$21)*('CBI - BASELINE'!AP59-UPFRONTS!$F$21)+(ACS!$O$14))</f>
        <v/>
      </c>
      <c r="AQ60" s="87" t="str">
        <f>IF(AQ59="","",(((ACS!$O$14)*(TAZ!$S$13/TAZ!$G$13))-(ACS!$O$14))/(TAZ!$S$11-UPFRONTS!$F$21)*('CBI - BASELINE'!AQ59-UPFRONTS!$F$21)+(ACS!$O$14))</f>
        <v/>
      </c>
      <c r="AR60" s="87" t="str">
        <f>IF(AR59="","",(((ACS!$O$14)*(TAZ!$S$13/TAZ!$G$13))-(ACS!$O$14))/(TAZ!$S$11-UPFRONTS!$F$21)*('CBI - BASELINE'!AR59-UPFRONTS!$F$21)+(ACS!$O$14))</f>
        <v/>
      </c>
      <c r="AS60" s="87" t="str">
        <f>IF(AS59="","",(((ACS!$O$14)*(TAZ!$S$13/TAZ!$G$13))-(ACS!$O$14))/(TAZ!$S$11-UPFRONTS!$F$21)*('CBI - BASELINE'!AS59-UPFRONTS!$F$21)+(ACS!$O$14))</f>
        <v/>
      </c>
      <c r="AT60" s="87" t="str">
        <f>IF(AT59="","",(((ACS!$O$14)*(TAZ!$S$13/TAZ!$G$13))-(ACS!$O$14))/(TAZ!$S$11-UPFRONTS!$F$21)*('CBI - BASELINE'!AT59-UPFRONTS!$F$21)+(ACS!$O$14))</f>
        <v/>
      </c>
      <c r="AU60" s="87" t="str">
        <f>IF(AU59="","",(((ACS!$O$14)*(TAZ!$S$13/TAZ!$G$13))-(ACS!$O$14))/(TAZ!$S$11-UPFRONTS!$F$21)*('CBI - BASELINE'!AU59-UPFRONTS!$F$21)+(ACS!$O$14))</f>
        <v/>
      </c>
      <c r="AV60" s="87" t="str">
        <f>IF(AV59="","",(((ACS!$O$14)*(TAZ!$S$13/TAZ!$G$13))-(ACS!$O$14))/(TAZ!$S$11-UPFRONTS!$F$21)*('CBI - BASELINE'!AV59-UPFRONTS!$F$21)+(ACS!$O$14))</f>
        <v/>
      </c>
      <c r="AW60" s="87" t="str">
        <f>IF(AW59="","",(((ACS!$O$14)*(TAZ!$S$13/TAZ!$G$13))-(ACS!$O$14))/(TAZ!$S$11-UPFRONTS!$F$21)*('CBI - BASELINE'!AW59-UPFRONTS!$F$21)+(ACS!$O$14))</f>
        <v/>
      </c>
      <c r="AX60" s="87" t="str">
        <f>IF(AX59="","",(((ACS!$O$14)*(TAZ!$S$13/TAZ!$G$13))-(ACS!$O$14))/(TAZ!$S$11-UPFRONTS!$F$21)*('CBI - BASELINE'!AX59-UPFRONTS!$F$21)+(ACS!$O$14))</f>
        <v/>
      </c>
      <c r="AY60" s="87" t="str">
        <f>IF(AY59="","",(((ACS!$O$14)*(TAZ!$S$13/TAZ!$G$13))-(ACS!$O$14))/(TAZ!$S$11-UPFRONTS!$F$21)*('CBI - BASELINE'!AY59-UPFRONTS!$F$21)+(ACS!$O$14))</f>
        <v/>
      </c>
      <c r="AZ60" s="87" t="str">
        <f>IF(AZ59="","",(((ACS!$O$14)*(TAZ!$S$13/TAZ!$G$13))-(ACS!$O$14))/(TAZ!$S$11-UPFRONTS!$F$21)*('CBI - BASELINE'!AZ59-UPFRONTS!$F$21)+(ACS!$O$14))</f>
        <v/>
      </c>
      <c r="BA60" s="87" t="str">
        <f>IF(BA59="","",(((ACS!$O$14)*(TAZ!$S$13/TAZ!$G$13))-(ACS!$O$14))/(TAZ!$S$11-UPFRONTS!$F$21)*('CBI - BASELINE'!BA59-UPFRONTS!$F$21)+(ACS!$O$14))</f>
        <v/>
      </c>
      <c r="BB60" s="87" t="str">
        <f>IF(BB59="","",(((ACS!$O$14)*(TAZ!$S$13/TAZ!$G$13))-(ACS!$O$14))/(TAZ!$S$11-UPFRONTS!$F$21)*('CBI - BASELINE'!BB59-UPFRONTS!$F$21)+(ACS!$O$14))</f>
        <v/>
      </c>
      <c r="BC60" s="94" t="str">
        <f>IF(BC59="","",(((ACS!$O$14)*(TAZ!$S$13/TAZ!$G$13))-(ACS!$O$14))/(TAZ!$S$11-UPFRONTS!$F$21)*('CBI - BASELINE'!BC59-UPFRONTS!$F$21)+(ACS!$O$14))</f>
        <v/>
      </c>
    </row>
    <row r="61" spans="4:55" x14ac:dyDescent="0.25">
      <c r="F61" s="10" t="str">
        <f>F56</f>
        <v>EMPLOYED POPULATION</v>
      </c>
      <c r="G61" s="88">
        <f>IF(G59="","",(((ACS!$G$14)*(TAZ!$T$13/TAZ!$H$13))-(ACS!$G$14))/(TAZ!$S$11-UPFRONTS!$F$21)*('CBI - BASELINE'!G59-UPFRONTS!$F$21)+(ACS!$G$14))</f>
        <v>8379.3133263278305</v>
      </c>
      <c r="H61" s="88">
        <f>IF(H59="","",(((ACS!$G$14)*(TAZ!$T$13/TAZ!$H$13))-(ACS!$G$14))/(TAZ!$S$11-UPFRONTS!$F$21)*('CBI - BASELINE'!H59-UPFRONTS!$F$21)+(ACS!$G$14))</f>
        <v>8468.2311017704415</v>
      </c>
      <c r="I61" s="88">
        <f>IF(I59="","",(((ACS!$G$14)*(TAZ!$T$13/TAZ!$H$13))-(ACS!$G$14))/(TAZ!$S$11-UPFRONTS!$F$21)*('CBI - BASELINE'!I59-UPFRONTS!$F$21)+(ACS!$G$14))</f>
        <v>8557.1488772130524</v>
      </c>
      <c r="J61" s="88">
        <f>IF(J59="","",(((ACS!$G$14)*(TAZ!$T$13/TAZ!$H$13))-(ACS!$G$14))/(TAZ!$S$11-UPFRONTS!$F$21)*('CBI - BASELINE'!J59-UPFRONTS!$F$21)+(ACS!$G$14))</f>
        <v>8646.0666526556615</v>
      </c>
      <c r="K61" s="88">
        <f>IF(K59="","",(((ACS!$G$14)*(TAZ!$T$13/TAZ!$H$13))-(ACS!$G$14))/(TAZ!$S$11-UPFRONTS!$F$21)*('CBI - BASELINE'!K59-UPFRONTS!$F$21)+(ACS!$G$14))</f>
        <v>8734.9844280982725</v>
      </c>
      <c r="L61" s="88">
        <f>IF(L59="","",(((ACS!$G$14)*(TAZ!$T$13/TAZ!$H$13))-(ACS!$G$14))/(TAZ!$S$11-UPFRONTS!$F$21)*('CBI - BASELINE'!L59-UPFRONTS!$F$21)+(ACS!$G$14))</f>
        <v>8823.9022035408834</v>
      </c>
      <c r="M61" s="88">
        <f>IF(M59="","",(((ACS!$G$14)*(TAZ!$T$13/TAZ!$H$13))-(ACS!$G$14))/(TAZ!$S$11-UPFRONTS!$F$21)*('CBI - BASELINE'!M59-UPFRONTS!$F$21)+(ACS!$G$14))</f>
        <v>8912.8199789834925</v>
      </c>
      <c r="N61" s="88">
        <f>IF(N59="","",(((ACS!$G$14)*(TAZ!$T$13/TAZ!$H$13))-(ACS!$G$14))/(TAZ!$S$11-UPFRONTS!$F$21)*('CBI - BASELINE'!N59-UPFRONTS!$F$21)+(ACS!$G$14))</f>
        <v>9001.7377544261035</v>
      </c>
      <c r="O61" s="88">
        <f>IF(O59="","",(((ACS!$G$14)*(TAZ!$T$13/TAZ!$H$13))-(ACS!$G$14))/(TAZ!$S$11-UPFRONTS!$F$21)*('CBI - BASELINE'!O59-UPFRONTS!$F$21)+(ACS!$G$14))</f>
        <v>9090.6555298687126</v>
      </c>
      <c r="P61" s="88">
        <f>IF(P59="","",(((ACS!$G$14)*(TAZ!$T$13/TAZ!$H$13))-(ACS!$G$14))/(TAZ!$S$11-UPFRONTS!$F$21)*('CBI - BASELINE'!P59-UPFRONTS!$F$21)+(ACS!$G$14))</f>
        <v>9179.5733053113236</v>
      </c>
      <c r="Q61" s="88">
        <f>IF(Q59="","",(((ACS!$G$14)*(TAZ!$T$13/TAZ!$H$13))-(ACS!$G$14))/(TAZ!$S$11-UPFRONTS!$F$21)*('CBI - BASELINE'!Q59-UPFRONTS!$F$21)+(ACS!$G$14))</f>
        <v>9268.4910807539345</v>
      </c>
      <c r="R61" s="88">
        <f>IF(R59="","",(((ACS!$G$14)*(TAZ!$T$13/TAZ!$H$13))-(ACS!$G$14))/(TAZ!$S$11-UPFRONTS!$F$21)*('CBI - BASELINE'!R59-UPFRONTS!$F$21)+(ACS!$G$14))</f>
        <v>9357.4088561965436</v>
      </c>
      <c r="S61" s="88">
        <f>IF(S59="","",(((ACS!$G$14)*(TAZ!$T$13/TAZ!$H$13))-(ACS!$G$14))/(TAZ!$S$11-UPFRONTS!$F$21)*('CBI - BASELINE'!S59-UPFRONTS!$F$21)+(ACS!$G$14))</f>
        <v>9446.3266316391546</v>
      </c>
      <c r="T61" s="88">
        <f>IF(T59="","",(((ACS!$G$14)*(TAZ!$T$13/TAZ!$H$13))-(ACS!$G$14))/(TAZ!$S$11-UPFRONTS!$F$21)*('CBI - BASELINE'!T59-UPFRONTS!$F$21)+(ACS!$G$14))</f>
        <v>9535.2444070817655</v>
      </c>
      <c r="U61" s="88">
        <f>IF(U59="","",(((ACS!$G$14)*(TAZ!$T$13/TAZ!$H$13))-(ACS!$G$14))/(TAZ!$S$11-UPFRONTS!$F$21)*('CBI - BASELINE'!U59-UPFRONTS!$F$21)+(ACS!$G$14))</f>
        <v>9624.1621825243747</v>
      </c>
      <c r="V61" s="88">
        <f>IF(V59="","",(((ACS!$G$14)*(TAZ!$T$13/TAZ!$H$13))-(ACS!$G$14))/(TAZ!$S$11-UPFRONTS!$F$21)*('CBI - BASELINE'!V59-UPFRONTS!$F$21)+(ACS!$G$14))</f>
        <v>9713.0799579669856</v>
      </c>
      <c r="W61" s="88">
        <f>IF(W59="","",(((ACS!$G$14)*(TAZ!$T$13/TAZ!$H$13))-(ACS!$G$14))/(TAZ!$S$11-UPFRONTS!$F$21)*('CBI - BASELINE'!W59-UPFRONTS!$F$21)+(ACS!$G$14))</f>
        <v>9801.9977334095965</v>
      </c>
      <c r="X61" s="88">
        <f>IF(X59="","",(((ACS!$G$14)*(TAZ!$T$13/TAZ!$H$13))-(ACS!$G$14))/(TAZ!$S$11-UPFRONTS!$F$21)*('CBI - BASELINE'!X59-UPFRONTS!$F$21)+(ACS!$G$14))</f>
        <v>9890.9155088522057</v>
      </c>
      <c r="Y61" s="88">
        <f>IF(Y59="","",(((ACS!$G$14)*(TAZ!$T$13/TAZ!$H$13))-(ACS!$G$14))/(TAZ!$S$11-UPFRONTS!$F$21)*('CBI - BASELINE'!Y59-UPFRONTS!$F$21)+(ACS!$G$14))</f>
        <v>9979.8332842948166</v>
      </c>
      <c r="Z61" s="88">
        <f>IF(Z59="","",(((ACS!$G$14)*(TAZ!$T$13/TAZ!$H$13))-(ACS!$G$14))/(TAZ!$S$11-UPFRONTS!$F$21)*('CBI - BASELINE'!Z59-UPFRONTS!$F$21)+(ACS!$G$14))</f>
        <v>10068.751059737426</v>
      </c>
      <c r="AA61" s="88">
        <f>IF(AA59="","",(((ACS!$G$14)*(TAZ!$T$13/TAZ!$H$13))-(ACS!$G$14))/(TAZ!$S$11-UPFRONTS!$F$21)*('CBI - BASELINE'!AA59-UPFRONTS!$F$21)+(ACS!$G$14))</f>
        <v>10157.668835180037</v>
      </c>
      <c r="AB61" s="88">
        <f>IF(AB59="","",(((ACS!$G$14)*(TAZ!$T$13/TAZ!$H$13))-(ACS!$G$14))/(TAZ!$S$11-UPFRONTS!$F$21)*('CBI - BASELINE'!AB59-UPFRONTS!$F$21)+(ACS!$G$14))</f>
        <v>10246.586610622648</v>
      </c>
      <c r="AC61" s="88">
        <f>IF(AC59="","",(((ACS!$G$14)*(TAZ!$T$13/TAZ!$H$13))-(ACS!$G$14))/(TAZ!$S$11-UPFRONTS!$F$21)*('CBI - BASELINE'!AC59-UPFRONTS!$F$21)+(ACS!$G$14))</f>
        <v>10335.504386065257</v>
      </c>
      <c r="AD61" s="88">
        <f>IF(AD59="","",(((ACS!$G$14)*(TAZ!$T$13/TAZ!$H$13))-(ACS!$G$14))/(TAZ!$S$11-UPFRONTS!$F$21)*('CBI - BASELINE'!AD59-UPFRONTS!$F$21)+(ACS!$G$14))</f>
        <v>10424.422161507868</v>
      </c>
      <c r="AE61" s="88">
        <f>IF(AE59="","",(((ACS!$G$14)*(TAZ!$T$13/TAZ!$H$13))-(ACS!$G$14))/(TAZ!$S$11-UPFRONTS!$F$21)*('CBI - BASELINE'!AE59-UPFRONTS!$F$21)+(ACS!$G$14))</f>
        <v>10513.339936950477</v>
      </c>
      <c r="AF61" s="88">
        <f>IF(AF59="","",(((ACS!$G$14)*(TAZ!$T$13/TAZ!$H$13))-(ACS!$G$14))/(TAZ!$S$11-UPFRONTS!$F$21)*('CBI - BASELINE'!AF59-UPFRONTS!$F$21)+(ACS!$G$14))</f>
        <v>10602.257712393088</v>
      </c>
      <c r="AG61" s="88">
        <f>IF(AG59="","",(((ACS!$G$14)*(TAZ!$T$13/TAZ!$H$13))-(ACS!$G$14))/(TAZ!$S$11-UPFRONTS!$F$21)*('CBI - BASELINE'!AG59-UPFRONTS!$F$21)+(ACS!$G$14))</f>
        <v>10691.175487835699</v>
      </c>
      <c r="AH61" s="88">
        <f>IF(AH59="","",(((ACS!$G$14)*(TAZ!$T$13/TAZ!$H$13))-(ACS!$G$14))/(TAZ!$S$11-UPFRONTS!$F$21)*('CBI - BASELINE'!AH59-UPFRONTS!$F$21)+(ACS!$G$14))</f>
        <v>10780.093263278308</v>
      </c>
      <c r="AI61" s="88" t="str">
        <f>IF(AI59="","",(((ACS!$G$14)*(TAZ!$T$13/TAZ!$H$13))-(ACS!$G$14))/(TAZ!$S$11-UPFRONTS!$F$21)*('CBI - BASELINE'!AI59-UPFRONTS!$F$21)+(ACS!$G$14))</f>
        <v/>
      </c>
      <c r="AJ61" s="88" t="str">
        <f>IF(AJ59="","",(((ACS!$G$14)*(TAZ!$T$13/TAZ!$H$13))-(ACS!$G$14))/(TAZ!$S$11-UPFRONTS!$F$21)*('CBI - BASELINE'!AJ59-UPFRONTS!$F$21)+(ACS!$G$14))</f>
        <v/>
      </c>
      <c r="AK61" s="88" t="str">
        <f>IF(AK59="","",(((ACS!$G$14)*(TAZ!$T$13/TAZ!$H$13))-(ACS!$G$14))/(TAZ!$S$11-UPFRONTS!$F$21)*('CBI - BASELINE'!AK59-UPFRONTS!$F$21)+(ACS!$G$14))</f>
        <v/>
      </c>
      <c r="AL61" s="88" t="str">
        <f>IF(AL59="","",(((ACS!$G$14)*(TAZ!$T$13/TAZ!$H$13))-(ACS!$G$14))/(TAZ!$S$11-UPFRONTS!$F$21)*('CBI - BASELINE'!AL59-UPFRONTS!$F$21)+(ACS!$G$14))</f>
        <v/>
      </c>
      <c r="AM61" s="88" t="str">
        <f>IF(AM59="","",(((ACS!$G$14)*(TAZ!$T$13/TAZ!$H$13))-(ACS!$G$14))/(TAZ!$S$11-UPFRONTS!$F$21)*('CBI - BASELINE'!AM59-UPFRONTS!$F$21)+(ACS!$G$14))</f>
        <v/>
      </c>
      <c r="AN61" s="88" t="str">
        <f>IF(AN59="","",(((ACS!$G$14)*(TAZ!$T$13/TAZ!$H$13))-(ACS!$G$14))/(TAZ!$S$11-UPFRONTS!$F$21)*('CBI - BASELINE'!AN59-UPFRONTS!$F$21)+(ACS!$G$14))</f>
        <v/>
      </c>
      <c r="AO61" s="88" t="str">
        <f>IF(AO59="","",(((ACS!$G$14)*(TAZ!$T$13/TAZ!$H$13))-(ACS!$G$14))/(TAZ!$S$11-UPFRONTS!$F$21)*('CBI - BASELINE'!AO59-UPFRONTS!$F$21)+(ACS!$G$14))</f>
        <v/>
      </c>
      <c r="AP61" s="88" t="str">
        <f>IF(AP59="","",(((ACS!$G$14)*(TAZ!$T$13/TAZ!$H$13))-(ACS!$G$14))/(TAZ!$S$11-UPFRONTS!$F$21)*('CBI - BASELINE'!AP59-UPFRONTS!$F$21)+(ACS!$G$14))</f>
        <v/>
      </c>
      <c r="AQ61" s="88" t="str">
        <f>IF(AQ59="","",(((ACS!$G$14)*(TAZ!$T$13/TAZ!$H$13))-(ACS!$G$14))/(TAZ!$S$11-UPFRONTS!$F$21)*('CBI - BASELINE'!AQ59-UPFRONTS!$F$21)+(ACS!$G$14))</f>
        <v/>
      </c>
      <c r="AR61" s="88" t="str">
        <f>IF(AR59="","",(((ACS!$G$14)*(TAZ!$T$13/TAZ!$H$13))-(ACS!$G$14))/(TAZ!$S$11-UPFRONTS!$F$21)*('CBI - BASELINE'!AR59-UPFRONTS!$F$21)+(ACS!$G$14))</f>
        <v/>
      </c>
      <c r="AS61" s="88" t="str">
        <f>IF(AS59="","",(((ACS!$G$14)*(TAZ!$T$13/TAZ!$H$13))-(ACS!$G$14))/(TAZ!$S$11-UPFRONTS!$F$21)*('CBI - BASELINE'!AS59-UPFRONTS!$F$21)+(ACS!$G$14))</f>
        <v/>
      </c>
      <c r="AT61" s="88" t="str">
        <f>IF(AT59="","",(((ACS!$G$14)*(TAZ!$T$13/TAZ!$H$13))-(ACS!$G$14))/(TAZ!$S$11-UPFRONTS!$F$21)*('CBI - BASELINE'!AT59-UPFRONTS!$F$21)+(ACS!$G$14))</f>
        <v/>
      </c>
      <c r="AU61" s="88" t="str">
        <f>IF(AU59="","",(((ACS!$G$14)*(TAZ!$T$13/TAZ!$H$13))-(ACS!$G$14))/(TAZ!$S$11-UPFRONTS!$F$21)*('CBI - BASELINE'!AU59-UPFRONTS!$F$21)+(ACS!$G$14))</f>
        <v/>
      </c>
      <c r="AV61" s="88" t="str">
        <f>IF(AV59="","",(((ACS!$G$14)*(TAZ!$T$13/TAZ!$H$13))-(ACS!$G$14))/(TAZ!$S$11-UPFRONTS!$F$21)*('CBI - BASELINE'!AV59-UPFRONTS!$F$21)+(ACS!$G$14))</f>
        <v/>
      </c>
      <c r="AW61" s="88" t="str">
        <f>IF(AW59="","",(((ACS!$G$14)*(TAZ!$T$13/TAZ!$H$13))-(ACS!$G$14))/(TAZ!$S$11-UPFRONTS!$F$21)*('CBI - BASELINE'!AW59-UPFRONTS!$F$21)+(ACS!$G$14))</f>
        <v/>
      </c>
      <c r="AX61" s="88" t="str">
        <f>IF(AX59="","",(((ACS!$G$14)*(TAZ!$T$13/TAZ!$H$13))-(ACS!$G$14))/(TAZ!$S$11-UPFRONTS!$F$21)*('CBI - BASELINE'!AX59-UPFRONTS!$F$21)+(ACS!$G$14))</f>
        <v/>
      </c>
      <c r="AY61" s="88" t="str">
        <f>IF(AY59="","",(((ACS!$G$14)*(TAZ!$T$13/TAZ!$H$13))-(ACS!$G$14))/(TAZ!$S$11-UPFRONTS!$F$21)*('CBI - BASELINE'!AY59-UPFRONTS!$F$21)+(ACS!$G$14))</f>
        <v/>
      </c>
      <c r="AZ61" s="88" t="str">
        <f>IF(AZ59="","",(((ACS!$G$14)*(TAZ!$T$13/TAZ!$H$13))-(ACS!$G$14))/(TAZ!$S$11-UPFRONTS!$F$21)*('CBI - BASELINE'!AZ59-UPFRONTS!$F$21)+(ACS!$G$14))</f>
        <v/>
      </c>
      <c r="BA61" s="88" t="str">
        <f>IF(BA59="","",(((ACS!$G$14)*(TAZ!$T$13/TAZ!$H$13))-(ACS!$G$14))/(TAZ!$S$11-UPFRONTS!$F$21)*('CBI - BASELINE'!BA59-UPFRONTS!$F$21)+(ACS!$G$14))</f>
        <v/>
      </c>
      <c r="BB61" s="88" t="str">
        <f>IF(BB59="","",(((ACS!$G$14)*(TAZ!$T$13/TAZ!$H$13))-(ACS!$G$14))/(TAZ!$S$11-UPFRONTS!$F$21)*('CBI - BASELINE'!BB59-UPFRONTS!$F$21)+(ACS!$G$14))</f>
        <v/>
      </c>
      <c r="BC61" s="95" t="str">
        <f>IF(BC59="","",(((ACS!$G$14)*(TAZ!$T$13/TAZ!$H$13))-(ACS!$G$14))/(TAZ!$S$11-UPFRONTS!$F$21)*('CBI - BASELINE'!BC59-UPFRONTS!$F$21)+(ACS!$G$14))</f>
        <v/>
      </c>
    </row>
    <row r="62" spans="4:55" x14ac:dyDescent="0.25">
      <c r="F62" s="10" t="str">
        <f>F57</f>
        <v>COLLEGE STUDENT POPULATION</v>
      </c>
      <c r="G62" s="88">
        <f>IF(G59="","",(((ACS!$R$14)*(TAZ!$V$13/TAZ!$J$13))-(ACS!$R$14))/(TAZ!$S$11-UPFRONTS!$F$21)*('CBI - BASELINE'!G59-UPFRONTS!$F$21)+(ACS!$R$14))</f>
        <v>838.3844413129973</v>
      </c>
      <c r="H62" s="88">
        <f>IF(H59="","",(((ACS!$R$14)*(TAZ!$V$13/TAZ!$J$13))-(ACS!$R$14))/(TAZ!$S$11-UPFRONTS!$F$21)*('CBI - BASELINE'!H59-UPFRONTS!$F$21)+(ACS!$R$14))</f>
        <v>812.62925508399644</v>
      </c>
      <c r="I62" s="88">
        <f>IF(I59="","",(((ACS!$R$14)*(TAZ!$V$13/TAZ!$J$13))-(ACS!$R$14))/(TAZ!$S$11-UPFRONTS!$F$21)*('CBI - BASELINE'!I59-UPFRONTS!$F$21)+(ACS!$R$14))</f>
        <v>786.87406885499558</v>
      </c>
      <c r="J62" s="88">
        <f>IF(J59="","",(((ACS!$R$14)*(TAZ!$V$13/TAZ!$J$13))-(ACS!$R$14))/(TAZ!$S$11-UPFRONTS!$F$21)*('CBI - BASELINE'!J59-UPFRONTS!$F$21)+(ACS!$R$14))</f>
        <v>761.11888262599473</v>
      </c>
      <c r="K62" s="88">
        <f>IF(K59="","",(((ACS!$R$14)*(TAZ!$V$13/TAZ!$J$13))-(ACS!$R$14))/(TAZ!$S$11-UPFRONTS!$F$21)*('CBI - BASELINE'!K59-UPFRONTS!$F$21)+(ACS!$R$14))</f>
        <v>735.36369639699387</v>
      </c>
      <c r="L62" s="88">
        <f>IF(L59="","",(((ACS!$R$14)*(TAZ!$V$13/TAZ!$J$13))-(ACS!$R$14))/(TAZ!$S$11-UPFRONTS!$F$21)*('CBI - BASELINE'!L59-UPFRONTS!$F$21)+(ACS!$R$14))</f>
        <v>709.6085101679929</v>
      </c>
      <c r="M62" s="88">
        <f>IF(M59="","",(((ACS!$R$14)*(TAZ!$V$13/TAZ!$J$13))-(ACS!$R$14))/(TAZ!$S$11-UPFRONTS!$F$21)*('CBI - BASELINE'!M59-UPFRONTS!$F$21)+(ACS!$R$14))</f>
        <v>683.85332393899205</v>
      </c>
      <c r="N62" s="88">
        <f>IF(N59="","",(((ACS!$R$14)*(TAZ!$V$13/TAZ!$J$13))-(ACS!$R$14))/(TAZ!$S$11-UPFRONTS!$F$21)*('CBI - BASELINE'!N59-UPFRONTS!$F$21)+(ACS!$R$14))</f>
        <v>658.09813770999119</v>
      </c>
      <c r="O62" s="88">
        <f>IF(O59="","",(((ACS!$R$14)*(TAZ!$V$13/TAZ!$J$13))-(ACS!$R$14))/(TAZ!$S$11-UPFRONTS!$F$21)*('CBI - BASELINE'!O59-UPFRONTS!$F$21)+(ACS!$R$14))</f>
        <v>632.34295148099022</v>
      </c>
      <c r="P62" s="88">
        <f>IF(P59="","",(((ACS!$R$14)*(TAZ!$V$13/TAZ!$J$13))-(ACS!$R$14))/(TAZ!$S$11-UPFRONTS!$F$21)*('CBI - BASELINE'!P59-UPFRONTS!$F$21)+(ACS!$R$14))</f>
        <v>606.58776525198937</v>
      </c>
      <c r="Q62" s="88">
        <f>IF(Q59="","",(((ACS!$R$14)*(TAZ!$V$13/TAZ!$J$13))-(ACS!$R$14))/(TAZ!$S$11-UPFRONTS!$F$21)*('CBI - BASELINE'!Q59-UPFRONTS!$F$21)+(ACS!$R$14))</f>
        <v>580.83257902298851</v>
      </c>
      <c r="R62" s="88">
        <f>IF(R59="","",(((ACS!$R$14)*(TAZ!$V$13/TAZ!$J$13))-(ACS!$R$14))/(TAZ!$S$11-UPFRONTS!$F$21)*('CBI - BASELINE'!R59-UPFRONTS!$F$21)+(ACS!$R$14))</f>
        <v>555.07739279398766</v>
      </c>
      <c r="S62" s="88">
        <f>IF(S59="","",(((ACS!$R$14)*(TAZ!$V$13/TAZ!$J$13))-(ACS!$R$14))/(TAZ!$S$11-UPFRONTS!$F$21)*('CBI - BASELINE'!S59-UPFRONTS!$F$21)+(ACS!$R$14))</f>
        <v>529.3222065649868</v>
      </c>
      <c r="T62" s="88">
        <f>IF(T59="","",(((ACS!$R$14)*(TAZ!$V$13/TAZ!$J$13))-(ACS!$R$14))/(TAZ!$S$11-UPFRONTS!$F$21)*('CBI - BASELINE'!T59-UPFRONTS!$F$21)+(ACS!$R$14))</f>
        <v>503.56702033598589</v>
      </c>
      <c r="U62" s="88">
        <f>IF(U59="","",(((ACS!$R$14)*(TAZ!$V$13/TAZ!$J$13))-(ACS!$R$14))/(TAZ!$S$11-UPFRONTS!$F$21)*('CBI - BASELINE'!U59-UPFRONTS!$F$21)+(ACS!$R$14))</f>
        <v>477.81183410698503</v>
      </c>
      <c r="V62" s="88">
        <f>IF(V59="","",(((ACS!$R$14)*(TAZ!$V$13/TAZ!$J$13))-(ACS!$R$14))/(TAZ!$S$11-UPFRONTS!$F$21)*('CBI - BASELINE'!V59-UPFRONTS!$F$21)+(ACS!$R$14))</f>
        <v>452.05664787798412</v>
      </c>
      <c r="W62" s="88">
        <f>IF(W59="","",(((ACS!$R$14)*(TAZ!$V$13/TAZ!$J$13))-(ACS!$R$14))/(TAZ!$S$11-UPFRONTS!$F$21)*('CBI - BASELINE'!W59-UPFRONTS!$F$21)+(ACS!$R$14))</f>
        <v>426.30146164898326</v>
      </c>
      <c r="X62" s="88">
        <f>IF(X59="","",(((ACS!$R$14)*(TAZ!$V$13/TAZ!$J$13))-(ACS!$R$14))/(TAZ!$S$11-UPFRONTS!$F$21)*('CBI - BASELINE'!X59-UPFRONTS!$F$21)+(ACS!$R$14))</f>
        <v>400.54627541998241</v>
      </c>
      <c r="Y62" s="88">
        <f>IF(Y59="","",(((ACS!$R$14)*(TAZ!$V$13/TAZ!$J$13))-(ACS!$R$14))/(TAZ!$S$11-UPFRONTS!$F$21)*('CBI - BASELINE'!Y59-UPFRONTS!$F$21)+(ACS!$R$14))</f>
        <v>374.79108919098144</v>
      </c>
      <c r="Z62" s="88">
        <f>IF(Z59="","",(((ACS!$R$14)*(TAZ!$V$13/TAZ!$J$13))-(ACS!$R$14))/(TAZ!$S$11-UPFRONTS!$F$21)*('CBI - BASELINE'!Z59-UPFRONTS!$F$21)+(ACS!$R$14))</f>
        <v>349.03590296198058</v>
      </c>
      <c r="AA62" s="88">
        <f>IF(AA59="","",(((ACS!$R$14)*(TAZ!$V$13/TAZ!$J$13))-(ACS!$R$14))/(TAZ!$S$11-UPFRONTS!$F$21)*('CBI - BASELINE'!AA59-UPFRONTS!$F$21)+(ACS!$R$14))</f>
        <v>323.28071673297973</v>
      </c>
      <c r="AB62" s="88">
        <f>IF(AB59="","",(((ACS!$R$14)*(TAZ!$V$13/TAZ!$J$13))-(ACS!$R$14))/(TAZ!$S$11-UPFRONTS!$F$21)*('CBI - BASELINE'!AB59-UPFRONTS!$F$21)+(ACS!$R$14))</f>
        <v>297.52553050397887</v>
      </c>
      <c r="AC62" s="88">
        <f>IF(AC59="","",(((ACS!$R$14)*(TAZ!$V$13/TAZ!$J$13))-(ACS!$R$14))/(TAZ!$S$11-UPFRONTS!$F$21)*('CBI - BASELINE'!AC59-UPFRONTS!$F$21)+(ACS!$R$14))</f>
        <v>271.77034427497802</v>
      </c>
      <c r="AD62" s="88">
        <f>IF(AD59="","",(((ACS!$R$14)*(TAZ!$V$13/TAZ!$J$13))-(ACS!$R$14))/(TAZ!$S$11-UPFRONTS!$F$21)*('CBI - BASELINE'!AD59-UPFRONTS!$F$21)+(ACS!$R$14))</f>
        <v>246.01515804597705</v>
      </c>
      <c r="AE62" s="88">
        <f>IF(AE59="","",(((ACS!$R$14)*(TAZ!$V$13/TAZ!$J$13))-(ACS!$R$14))/(TAZ!$S$11-UPFRONTS!$F$21)*('CBI - BASELINE'!AE59-UPFRONTS!$F$21)+(ACS!$R$14))</f>
        <v>220.25997181697619</v>
      </c>
      <c r="AF62" s="88">
        <f>IF(AF59="","",(((ACS!$R$14)*(TAZ!$V$13/TAZ!$J$13))-(ACS!$R$14))/(TAZ!$S$11-UPFRONTS!$F$21)*('CBI - BASELINE'!AF59-UPFRONTS!$F$21)+(ACS!$R$14))</f>
        <v>194.50478558797533</v>
      </c>
      <c r="AG62" s="88">
        <f>IF(AG59="","",(((ACS!$R$14)*(TAZ!$V$13/TAZ!$J$13))-(ACS!$R$14))/(TAZ!$S$11-UPFRONTS!$F$21)*('CBI - BASELINE'!AG59-UPFRONTS!$F$21)+(ACS!$R$14))</f>
        <v>168.74959935897448</v>
      </c>
      <c r="AH62" s="88">
        <f>IF(AH59="","",(((ACS!$R$14)*(TAZ!$V$13/TAZ!$J$13))-(ACS!$R$14))/(TAZ!$S$11-UPFRONTS!$F$21)*('CBI - BASELINE'!AH59-UPFRONTS!$F$21)+(ACS!$R$14))</f>
        <v>142.99441312997351</v>
      </c>
      <c r="AI62" s="88" t="str">
        <f>IF(AI59="","",(((ACS!$R$14)*(TAZ!$V$13/TAZ!$J$13))-(ACS!$R$14))/(TAZ!$S$11-UPFRONTS!$F$21)*('CBI - BASELINE'!AI59-UPFRONTS!$F$21)+(ACS!$R$14))</f>
        <v/>
      </c>
      <c r="AJ62" s="88" t="str">
        <f>IF(AJ59="","",(((ACS!$R$14)*(TAZ!$V$13/TAZ!$J$13))-(ACS!$R$14))/(TAZ!$S$11-UPFRONTS!$F$21)*('CBI - BASELINE'!AJ59-UPFRONTS!$F$21)+(ACS!$R$14))</f>
        <v/>
      </c>
      <c r="AK62" s="88" t="str">
        <f>IF(AK59="","",(((ACS!$R$14)*(TAZ!$V$13/TAZ!$J$13))-(ACS!$R$14))/(TAZ!$S$11-UPFRONTS!$F$21)*('CBI - BASELINE'!AK59-UPFRONTS!$F$21)+(ACS!$R$14))</f>
        <v/>
      </c>
      <c r="AL62" s="88" t="str">
        <f>IF(AL59="","",(((ACS!$R$14)*(TAZ!$V$13/TAZ!$J$13))-(ACS!$R$14))/(TAZ!$S$11-UPFRONTS!$F$21)*('CBI - BASELINE'!AL59-UPFRONTS!$F$21)+(ACS!$R$14))</f>
        <v/>
      </c>
      <c r="AM62" s="88" t="str">
        <f>IF(AM59="","",(((ACS!$R$14)*(TAZ!$V$13/TAZ!$J$13))-(ACS!$R$14))/(TAZ!$S$11-UPFRONTS!$F$21)*('CBI - BASELINE'!AM59-UPFRONTS!$F$21)+(ACS!$R$14))</f>
        <v/>
      </c>
      <c r="AN62" s="88" t="str">
        <f>IF(AN59="","",(((ACS!$R$14)*(TAZ!$V$13/TAZ!$J$13))-(ACS!$R$14))/(TAZ!$S$11-UPFRONTS!$F$21)*('CBI - BASELINE'!AN59-UPFRONTS!$F$21)+(ACS!$R$14))</f>
        <v/>
      </c>
      <c r="AO62" s="88" t="str">
        <f>IF(AO59="","",(((ACS!$R$14)*(TAZ!$V$13/TAZ!$J$13))-(ACS!$R$14))/(TAZ!$S$11-UPFRONTS!$F$21)*('CBI - BASELINE'!AO59-UPFRONTS!$F$21)+(ACS!$R$14))</f>
        <v/>
      </c>
      <c r="AP62" s="88" t="str">
        <f>IF(AP59="","",(((ACS!$R$14)*(TAZ!$V$13/TAZ!$J$13))-(ACS!$R$14))/(TAZ!$S$11-UPFRONTS!$F$21)*('CBI - BASELINE'!AP59-UPFRONTS!$F$21)+(ACS!$R$14))</f>
        <v/>
      </c>
      <c r="AQ62" s="88" t="str">
        <f>IF(AQ59="","",(((ACS!$R$14)*(TAZ!$V$13/TAZ!$J$13))-(ACS!$R$14))/(TAZ!$S$11-UPFRONTS!$F$21)*('CBI - BASELINE'!AQ59-UPFRONTS!$F$21)+(ACS!$R$14))</f>
        <v/>
      </c>
      <c r="AR62" s="88" t="str">
        <f>IF(AR59="","",(((ACS!$R$14)*(TAZ!$V$13/TAZ!$J$13))-(ACS!$R$14))/(TAZ!$S$11-UPFRONTS!$F$21)*('CBI - BASELINE'!AR59-UPFRONTS!$F$21)+(ACS!$R$14))</f>
        <v/>
      </c>
      <c r="AS62" s="88" t="str">
        <f>IF(AS59="","",(((ACS!$R$14)*(TAZ!$V$13/TAZ!$J$13))-(ACS!$R$14))/(TAZ!$S$11-UPFRONTS!$F$21)*('CBI - BASELINE'!AS59-UPFRONTS!$F$21)+(ACS!$R$14))</f>
        <v/>
      </c>
      <c r="AT62" s="88" t="str">
        <f>IF(AT59="","",(((ACS!$R$14)*(TAZ!$V$13/TAZ!$J$13))-(ACS!$R$14))/(TAZ!$S$11-UPFRONTS!$F$21)*('CBI - BASELINE'!AT59-UPFRONTS!$F$21)+(ACS!$R$14))</f>
        <v/>
      </c>
      <c r="AU62" s="88" t="str">
        <f>IF(AU59="","",(((ACS!$R$14)*(TAZ!$V$13/TAZ!$J$13))-(ACS!$R$14))/(TAZ!$S$11-UPFRONTS!$F$21)*('CBI - BASELINE'!AU59-UPFRONTS!$F$21)+(ACS!$R$14))</f>
        <v/>
      </c>
      <c r="AV62" s="88" t="str">
        <f>IF(AV59="","",(((ACS!$R$14)*(TAZ!$V$13/TAZ!$J$13))-(ACS!$R$14))/(TAZ!$S$11-UPFRONTS!$F$21)*('CBI - BASELINE'!AV59-UPFRONTS!$F$21)+(ACS!$R$14))</f>
        <v/>
      </c>
      <c r="AW62" s="88" t="str">
        <f>IF(AW59="","",(((ACS!$R$14)*(TAZ!$V$13/TAZ!$J$13))-(ACS!$R$14))/(TAZ!$S$11-UPFRONTS!$F$21)*('CBI - BASELINE'!AW59-UPFRONTS!$F$21)+(ACS!$R$14))</f>
        <v/>
      </c>
      <c r="AX62" s="88" t="str">
        <f>IF(AX59="","",(((ACS!$R$14)*(TAZ!$V$13/TAZ!$J$13))-(ACS!$R$14))/(TAZ!$S$11-UPFRONTS!$F$21)*('CBI - BASELINE'!AX59-UPFRONTS!$F$21)+(ACS!$R$14))</f>
        <v/>
      </c>
      <c r="AY62" s="88" t="str">
        <f>IF(AY59="","",(((ACS!$R$14)*(TAZ!$V$13/TAZ!$J$13))-(ACS!$R$14))/(TAZ!$S$11-UPFRONTS!$F$21)*('CBI - BASELINE'!AY59-UPFRONTS!$F$21)+(ACS!$R$14))</f>
        <v/>
      </c>
      <c r="AZ62" s="88" t="str">
        <f>IF(AZ59="","",(((ACS!$R$14)*(TAZ!$V$13/TAZ!$J$13))-(ACS!$R$14))/(TAZ!$S$11-UPFRONTS!$F$21)*('CBI - BASELINE'!AZ59-UPFRONTS!$F$21)+(ACS!$R$14))</f>
        <v/>
      </c>
      <c r="BA62" s="88" t="str">
        <f>IF(BA59="","",(((ACS!$R$14)*(TAZ!$V$13/TAZ!$J$13))-(ACS!$R$14))/(TAZ!$S$11-UPFRONTS!$F$21)*('CBI - BASELINE'!BA59-UPFRONTS!$F$21)+(ACS!$R$14))</f>
        <v/>
      </c>
      <c r="BB62" s="88" t="str">
        <f>IF(BB59="","",(((ACS!$R$14)*(TAZ!$V$13/TAZ!$J$13))-(ACS!$R$14))/(TAZ!$S$11-UPFRONTS!$F$21)*('CBI - BASELINE'!BB59-UPFRONTS!$F$21)+(ACS!$R$14))</f>
        <v/>
      </c>
      <c r="BC62" s="95" t="str">
        <f>IF(BC59="","",(((ACS!$R$14)*(TAZ!$V$13/TAZ!$J$13))-(ACS!$R$14))/(TAZ!$S$11-UPFRONTS!$F$21)*('CBI - BASELINE'!BC59-UPFRONTS!$F$21)+(ACS!$R$14))</f>
        <v/>
      </c>
    </row>
    <row r="63" spans="4:55" x14ac:dyDescent="0.25">
      <c r="F63" s="16" t="str">
        <f>F58</f>
        <v>K-12 STUDENT POPULATION</v>
      </c>
      <c r="G63" s="89">
        <f>IF(G59="","",(((ACS!$P$14+ACS!$Q$14)*(TAZ!$U$13/TAZ!$I$13))-(ACS!$P$14+ACS!$Q$14))/(TAZ!$S$11-UPFRONTS!$F$21)*('CBI - BASELINE'!G59-UPFRONTS!$F$21)+(ACS!$P$14+ACS!$Q$14))</f>
        <v>2538.0805012182386</v>
      </c>
      <c r="H63" s="89">
        <f>IF(H59="","",(((ACS!$P$14+ACS!$Q$14)*(TAZ!$U$13/TAZ!$I$13))-(ACS!$P$14+ACS!$Q$14))/(TAZ!$S$11-UPFRONTS!$F$21)*('CBI - BASELINE'!H59-UPFRONTS!$F$21)+(ACS!$P$14+ACS!$Q$14))</f>
        <v>2510.720668290985</v>
      </c>
      <c r="I63" s="89">
        <f>IF(I59="","",(((ACS!$P$14+ACS!$Q$14)*(TAZ!$U$13/TAZ!$I$13))-(ACS!$P$14+ACS!$Q$14))/(TAZ!$S$11-UPFRONTS!$F$21)*('CBI - BASELINE'!I59-UPFRONTS!$F$21)+(ACS!$P$14+ACS!$Q$14))</f>
        <v>2483.360835363731</v>
      </c>
      <c r="J63" s="89">
        <f>IF(J59="","",(((ACS!$P$14+ACS!$Q$14)*(TAZ!$U$13/TAZ!$I$13))-(ACS!$P$14+ACS!$Q$14))/(TAZ!$S$11-UPFRONTS!$F$21)*('CBI - BASELINE'!J59-UPFRONTS!$F$21)+(ACS!$P$14+ACS!$Q$14))</f>
        <v>2456.0010024364774</v>
      </c>
      <c r="K63" s="89">
        <f>IF(K59="","",(((ACS!$P$14+ACS!$Q$14)*(TAZ!$U$13/TAZ!$I$13))-(ACS!$P$14+ACS!$Q$14))/(TAZ!$S$11-UPFRONTS!$F$21)*('CBI - BASELINE'!K59-UPFRONTS!$F$21)+(ACS!$P$14+ACS!$Q$14))</f>
        <v>2428.6411695092238</v>
      </c>
      <c r="L63" s="89">
        <f>IF(L59="","",(((ACS!$P$14+ACS!$Q$14)*(TAZ!$U$13/TAZ!$I$13))-(ACS!$P$14+ACS!$Q$14))/(TAZ!$S$11-UPFRONTS!$F$21)*('CBI - BASELINE'!L59-UPFRONTS!$F$21)+(ACS!$P$14+ACS!$Q$14))</f>
        <v>2401.2813365819698</v>
      </c>
      <c r="M63" s="89">
        <f>IF(M59="","",(((ACS!$P$14+ACS!$Q$14)*(TAZ!$U$13/TAZ!$I$13))-(ACS!$P$14+ACS!$Q$14))/(TAZ!$S$11-UPFRONTS!$F$21)*('CBI - BASELINE'!M59-UPFRONTS!$F$21)+(ACS!$P$14+ACS!$Q$14))</f>
        <v>2373.9215036547162</v>
      </c>
      <c r="N63" s="89">
        <f>IF(N59="","",(((ACS!$P$14+ACS!$Q$14)*(TAZ!$U$13/TAZ!$I$13))-(ACS!$P$14+ACS!$Q$14))/(TAZ!$S$11-UPFRONTS!$F$21)*('CBI - BASELINE'!N59-UPFRONTS!$F$21)+(ACS!$P$14+ACS!$Q$14))</f>
        <v>2346.5616707274626</v>
      </c>
      <c r="O63" s="89">
        <f>IF(O59="","",(((ACS!$P$14+ACS!$Q$14)*(TAZ!$U$13/TAZ!$I$13))-(ACS!$P$14+ACS!$Q$14))/(TAZ!$S$11-UPFRONTS!$F$21)*('CBI - BASELINE'!O59-UPFRONTS!$F$21)+(ACS!$P$14+ACS!$Q$14))</f>
        <v>2319.2018378002085</v>
      </c>
      <c r="P63" s="89">
        <f>IF(P59="","",(((ACS!$P$14+ACS!$Q$14)*(TAZ!$U$13/TAZ!$I$13))-(ACS!$P$14+ACS!$Q$14))/(TAZ!$S$11-UPFRONTS!$F$21)*('CBI - BASELINE'!P59-UPFRONTS!$F$21)+(ACS!$P$14+ACS!$Q$14))</f>
        <v>2291.8420048729549</v>
      </c>
      <c r="Q63" s="89">
        <f>IF(Q59="","",(((ACS!$P$14+ACS!$Q$14)*(TAZ!$U$13/TAZ!$I$13))-(ACS!$P$14+ACS!$Q$14))/(TAZ!$S$11-UPFRONTS!$F$21)*('CBI - BASELINE'!Q59-UPFRONTS!$F$21)+(ACS!$P$14+ACS!$Q$14))</f>
        <v>2264.4821719457013</v>
      </c>
      <c r="R63" s="89">
        <f>IF(R59="","",(((ACS!$P$14+ACS!$Q$14)*(TAZ!$U$13/TAZ!$I$13))-(ACS!$P$14+ACS!$Q$14))/(TAZ!$S$11-UPFRONTS!$F$21)*('CBI - BASELINE'!R59-UPFRONTS!$F$21)+(ACS!$P$14+ACS!$Q$14))</f>
        <v>2237.1223390184473</v>
      </c>
      <c r="S63" s="89">
        <f>IF(S59="","",(((ACS!$P$14+ACS!$Q$14)*(TAZ!$U$13/TAZ!$I$13))-(ACS!$P$14+ACS!$Q$14))/(TAZ!$S$11-UPFRONTS!$F$21)*('CBI - BASELINE'!S59-UPFRONTS!$F$21)+(ACS!$P$14+ACS!$Q$14))</f>
        <v>2209.7625060911937</v>
      </c>
      <c r="T63" s="89">
        <f>IF(T59="","",(((ACS!$P$14+ACS!$Q$14)*(TAZ!$U$13/TAZ!$I$13))-(ACS!$P$14+ACS!$Q$14))/(TAZ!$S$11-UPFRONTS!$F$21)*('CBI - BASELINE'!T59-UPFRONTS!$F$21)+(ACS!$P$14+ACS!$Q$14))</f>
        <v>2182.4026731639401</v>
      </c>
      <c r="U63" s="89">
        <f>IF(U59="","",(((ACS!$P$14+ACS!$Q$14)*(TAZ!$U$13/TAZ!$I$13))-(ACS!$P$14+ACS!$Q$14))/(TAZ!$S$11-UPFRONTS!$F$21)*('CBI - BASELINE'!U59-UPFRONTS!$F$21)+(ACS!$P$14+ACS!$Q$14))</f>
        <v>2155.0428402366861</v>
      </c>
      <c r="V63" s="89">
        <f>IF(V59="","",(((ACS!$P$14+ACS!$Q$14)*(TAZ!$U$13/TAZ!$I$13))-(ACS!$P$14+ACS!$Q$14))/(TAZ!$S$11-UPFRONTS!$F$21)*('CBI - BASELINE'!V59-UPFRONTS!$F$21)+(ACS!$P$14+ACS!$Q$14))</f>
        <v>2127.6830073094325</v>
      </c>
      <c r="W63" s="89">
        <f>IF(W59="","",(((ACS!$P$14+ACS!$Q$14)*(TAZ!$U$13/TAZ!$I$13))-(ACS!$P$14+ACS!$Q$14))/(TAZ!$S$11-UPFRONTS!$F$21)*('CBI - BASELINE'!W59-UPFRONTS!$F$21)+(ACS!$P$14+ACS!$Q$14))</f>
        <v>2100.3231743821789</v>
      </c>
      <c r="X63" s="89">
        <f>IF(X59="","",(((ACS!$P$14+ACS!$Q$14)*(TAZ!$U$13/TAZ!$I$13))-(ACS!$P$14+ACS!$Q$14))/(TAZ!$S$11-UPFRONTS!$F$21)*('CBI - BASELINE'!X59-UPFRONTS!$F$21)+(ACS!$P$14+ACS!$Q$14))</f>
        <v>2072.9633414549253</v>
      </c>
      <c r="Y63" s="89">
        <f>IF(Y59="","",(((ACS!$P$14+ACS!$Q$14)*(TAZ!$U$13/TAZ!$I$13))-(ACS!$P$14+ACS!$Q$14))/(TAZ!$S$11-UPFRONTS!$F$21)*('CBI - BASELINE'!Y59-UPFRONTS!$F$21)+(ACS!$P$14+ACS!$Q$14))</f>
        <v>2045.6035085276712</v>
      </c>
      <c r="Z63" s="89">
        <f>IF(Z59="","",(((ACS!$P$14+ACS!$Q$14)*(TAZ!$U$13/TAZ!$I$13))-(ACS!$P$14+ACS!$Q$14))/(TAZ!$S$11-UPFRONTS!$F$21)*('CBI - BASELINE'!Z59-UPFRONTS!$F$21)+(ACS!$P$14+ACS!$Q$14))</f>
        <v>2018.2436756004176</v>
      </c>
      <c r="AA63" s="89">
        <f>IF(AA59="","",(((ACS!$P$14+ACS!$Q$14)*(TAZ!$U$13/TAZ!$I$13))-(ACS!$P$14+ACS!$Q$14))/(TAZ!$S$11-UPFRONTS!$F$21)*('CBI - BASELINE'!AA59-UPFRONTS!$F$21)+(ACS!$P$14+ACS!$Q$14))</f>
        <v>1990.8838426731638</v>
      </c>
      <c r="AB63" s="89">
        <f>IF(AB59="","",(((ACS!$P$14+ACS!$Q$14)*(TAZ!$U$13/TAZ!$I$13))-(ACS!$P$14+ACS!$Q$14))/(TAZ!$S$11-UPFRONTS!$F$21)*('CBI - BASELINE'!AB59-UPFRONTS!$F$21)+(ACS!$P$14+ACS!$Q$14))</f>
        <v>1963.52400974591</v>
      </c>
      <c r="AC63" s="89">
        <f>IF(AC59="","",(((ACS!$P$14+ACS!$Q$14)*(TAZ!$U$13/TAZ!$I$13))-(ACS!$P$14+ACS!$Q$14))/(TAZ!$S$11-UPFRONTS!$F$21)*('CBI - BASELINE'!AC59-UPFRONTS!$F$21)+(ACS!$P$14+ACS!$Q$14))</f>
        <v>1936.1641768186564</v>
      </c>
      <c r="AD63" s="89">
        <f>IF(AD59="","",(((ACS!$P$14+ACS!$Q$14)*(TAZ!$U$13/TAZ!$I$13))-(ACS!$P$14+ACS!$Q$14))/(TAZ!$S$11-UPFRONTS!$F$21)*('CBI - BASELINE'!AD59-UPFRONTS!$F$21)+(ACS!$P$14+ACS!$Q$14))</f>
        <v>1908.8043438914026</v>
      </c>
      <c r="AE63" s="89">
        <f>IF(AE59="","",(((ACS!$P$14+ACS!$Q$14)*(TAZ!$U$13/TAZ!$I$13))-(ACS!$P$14+ACS!$Q$14))/(TAZ!$S$11-UPFRONTS!$F$21)*('CBI - BASELINE'!AE59-UPFRONTS!$F$21)+(ACS!$P$14+ACS!$Q$14))</f>
        <v>1881.4445109641488</v>
      </c>
      <c r="AF63" s="89">
        <f>IF(AF59="","",(((ACS!$P$14+ACS!$Q$14)*(TAZ!$U$13/TAZ!$I$13))-(ACS!$P$14+ACS!$Q$14))/(TAZ!$S$11-UPFRONTS!$F$21)*('CBI - BASELINE'!AF59-UPFRONTS!$F$21)+(ACS!$P$14+ACS!$Q$14))</f>
        <v>1854.0846780368952</v>
      </c>
      <c r="AG63" s="89">
        <f>IF(AG59="","",(((ACS!$P$14+ACS!$Q$14)*(TAZ!$U$13/TAZ!$I$13))-(ACS!$P$14+ACS!$Q$14))/(TAZ!$S$11-UPFRONTS!$F$21)*('CBI - BASELINE'!AG59-UPFRONTS!$F$21)+(ACS!$P$14+ACS!$Q$14))</f>
        <v>1826.7248451096414</v>
      </c>
      <c r="AH63" s="89">
        <f>IF(AH59="","",(((ACS!$P$14+ACS!$Q$14)*(TAZ!$U$13/TAZ!$I$13))-(ACS!$P$14+ACS!$Q$14))/(TAZ!$S$11-UPFRONTS!$F$21)*('CBI - BASELINE'!AH59-UPFRONTS!$F$21)+(ACS!$P$14+ACS!$Q$14))</f>
        <v>1799.3650121823875</v>
      </c>
      <c r="AI63" s="89" t="str">
        <f>IF(AI59="","",(((ACS!$P$14+ACS!$Q$14)*(TAZ!$U$13/TAZ!$I$13))-(ACS!$P$14+ACS!$Q$14))/(TAZ!$S$11-UPFRONTS!$F$21)*('CBI - BASELINE'!AI59-UPFRONTS!$F$21)+(ACS!$P$14+ACS!$Q$14))</f>
        <v/>
      </c>
      <c r="AJ63" s="89" t="str">
        <f>IF(AJ59="","",(((ACS!$P$14+ACS!$Q$14)*(TAZ!$U$13/TAZ!$I$13))-(ACS!$P$14+ACS!$Q$14))/(TAZ!$S$11-UPFRONTS!$F$21)*('CBI - BASELINE'!AJ59-UPFRONTS!$F$21)+(ACS!$P$14+ACS!$Q$14))</f>
        <v/>
      </c>
      <c r="AK63" s="89" t="str">
        <f>IF(AK59="","",(((ACS!$P$14+ACS!$Q$14)*(TAZ!$U$13/TAZ!$I$13))-(ACS!$P$14+ACS!$Q$14))/(TAZ!$S$11-UPFRONTS!$F$21)*('CBI - BASELINE'!AK59-UPFRONTS!$F$21)+(ACS!$P$14+ACS!$Q$14))</f>
        <v/>
      </c>
      <c r="AL63" s="89" t="str">
        <f>IF(AL59="","",(((ACS!$P$14+ACS!$Q$14)*(TAZ!$U$13/TAZ!$I$13))-(ACS!$P$14+ACS!$Q$14))/(TAZ!$S$11-UPFRONTS!$F$21)*('CBI - BASELINE'!AL59-UPFRONTS!$F$21)+(ACS!$P$14+ACS!$Q$14))</f>
        <v/>
      </c>
      <c r="AM63" s="89" t="str">
        <f>IF(AM59="","",(((ACS!$P$14+ACS!$Q$14)*(TAZ!$U$13/TAZ!$I$13))-(ACS!$P$14+ACS!$Q$14))/(TAZ!$S$11-UPFRONTS!$F$21)*('CBI - BASELINE'!AM59-UPFRONTS!$F$21)+(ACS!$P$14+ACS!$Q$14))</f>
        <v/>
      </c>
      <c r="AN63" s="89" t="str">
        <f>IF(AN59="","",(((ACS!$P$14+ACS!$Q$14)*(TAZ!$U$13/TAZ!$I$13))-(ACS!$P$14+ACS!$Q$14))/(TAZ!$S$11-UPFRONTS!$F$21)*('CBI - BASELINE'!AN59-UPFRONTS!$F$21)+(ACS!$P$14+ACS!$Q$14))</f>
        <v/>
      </c>
      <c r="AO63" s="89" t="str">
        <f>IF(AO59="","",(((ACS!$P$14+ACS!$Q$14)*(TAZ!$U$13/TAZ!$I$13))-(ACS!$P$14+ACS!$Q$14))/(TAZ!$S$11-UPFRONTS!$F$21)*('CBI - BASELINE'!AO59-UPFRONTS!$F$21)+(ACS!$P$14+ACS!$Q$14))</f>
        <v/>
      </c>
      <c r="AP63" s="89" t="str">
        <f>IF(AP59="","",(((ACS!$P$14+ACS!$Q$14)*(TAZ!$U$13/TAZ!$I$13))-(ACS!$P$14+ACS!$Q$14))/(TAZ!$S$11-UPFRONTS!$F$21)*('CBI - BASELINE'!AP59-UPFRONTS!$F$21)+(ACS!$P$14+ACS!$Q$14))</f>
        <v/>
      </c>
      <c r="AQ63" s="89" t="str">
        <f>IF(AQ59="","",(((ACS!$P$14+ACS!$Q$14)*(TAZ!$U$13/TAZ!$I$13))-(ACS!$P$14+ACS!$Q$14))/(TAZ!$S$11-UPFRONTS!$F$21)*('CBI - BASELINE'!AQ59-UPFRONTS!$F$21)+(ACS!$P$14+ACS!$Q$14))</f>
        <v/>
      </c>
      <c r="AR63" s="89" t="str">
        <f>IF(AR59="","",(((ACS!$P$14+ACS!$Q$14)*(TAZ!$U$13/TAZ!$I$13))-(ACS!$P$14+ACS!$Q$14))/(TAZ!$S$11-UPFRONTS!$F$21)*('CBI - BASELINE'!AR59-UPFRONTS!$F$21)+(ACS!$P$14+ACS!$Q$14))</f>
        <v/>
      </c>
      <c r="AS63" s="89" t="str">
        <f>IF(AS59="","",(((ACS!$P$14+ACS!$Q$14)*(TAZ!$U$13/TAZ!$I$13))-(ACS!$P$14+ACS!$Q$14))/(TAZ!$S$11-UPFRONTS!$F$21)*('CBI - BASELINE'!AS59-UPFRONTS!$F$21)+(ACS!$P$14+ACS!$Q$14))</f>
        <v/>
      </c>
      <c r="AT63" s="89" t="str">
        <f>IF(AT59="","",(((ACS!$P$14+ACS!$Q$14)*(TAZ!$U$13/TAZ!$I$13))-(ACS!$P$14+ACS!$Q$14))/(TAZ!$S$11-UPFRONTS!$F$21)*('CBI - BASELINE'!AT59-UPFRONTS!$F$21)+(ACS!$P$14+ACS!$Q$14))</f>
        <v/>
      </c>
      <c r="AU63" s="89" t="str">
        <f>IF(AU59="","",(((ACS!$P$14+ACS!$Q$14)*(TAZ!$U$13/TAZ!$I$13))-(ACS!$P$14+ACS!$Q$14))/(TAZ!$S$11-UPFRONTS!$F$21)*('CBI - BASELINE'!AU59-UPFRONTS!$F$21)+(ACS!$P$14+ACS!$Q$14))</f>
        <v/>
      </c>
      <c r="AV63" s="89" t="str">
        <f>IF(AV59="","",(((ACS!$P$14+ACS!$Q$14)*(TAZ!$U$13/TAZ!$I$13))-(ACS!$P$14+ACS!$Q$14))/(TAZ!$S$11-UPFRONTS!$F$21)*('CBI - BASELINE'!AV59-UPFRONTS!$F$21)+(ACS!$P$14+ACS!$Q$14))</f>
        <v/>
      </c>
      <c r="AW63" s="89" t="str">
        <f>IF(AW59="","",(((ACS!$P$14+ACS!$Q$14)*(TAZ!$U$13/TAZ!$I$13))-(ACS!$P$14+ACS!$Q$14))/(TAZ!$S$11-UPFRONTS!$F$21)*('CBI - BASELINE'!AW59-UPFRONTS!$F$21)+(ACS!$P$14+ACS!$Q$14))</f>
        <v/>
      </c>
      <c r="AX63" s="89" t="str">
        <f>IF(AX59="","",(((ACS!$P$14+ACS!$Q$14)*(TAZ!$U$13/TAZ!$I$13))-(ACS!$P$14+ACS!$Q$14))/(TAZ!$S$11-UPFRONTS!$F$21)*('CBI - BASELINE'!AX59-UPFRONTS!$F$21)+(ACS!$P$14+ACS!$Q$14))</f>
        <v/>
      </c>
      <c r="AY63" s="89" t="str">
        <f>IF(AY59="","",(((ACS!$P$14+ACS!$Q$14)*(TAZ!$U$13/TAZ!$I$13))-(ACS!$P$14+ACS!$Q$14))/(TAZ!$S$11-UPFRONTS!$F$21)*('CBI - BASELINE'!AY59-UPFRONTS!$F$21)+(ACS!$P$14+ACS!$Q$14))</f>
        <v/>
      </c>
      <c r="AZ63" s="89" t="str">
        <f>IF(AZ59="","",(((ACS!$P$14+ACS!$Q$14)*(TAZ!$U$13/TAZ!$I$13))-(ACS!$P$14+ACS!$Q$14))/(TAZ!$S$11-UPFRONTS!$F$21)*('CBI - BASELINE'!AZ59-UPFRONTS!$F$21)+(ACS!$P$14+ACS!$Q$14))</f>
        <v/>
      </c>
      <c r="BA63" s="89" t="str">
        <f>IF(BA59="","",(((ACS!$P$14+ACS!$Q$14)*(TAZ!$U$13/TAZ!$I$13))-(ACS!$P$14+ACS!$Q$14))/(TAZ!$S$11-UPFRONTS!$F$21)*('CBI - BASELINE'!BA59-UPFRONTS!$F$21)+(ACS!$P$14+ACS!$Q$14))</f>
        <v/>
      </c>
      <c r="BB63" s="89" t="str">
        <f>IF(BB59="","",(((ACS!$P$14+ACS!$Q$14)*(TAZ!$U$13/TAZ!$I$13))-(ACS!$P$14+ACS!$Q$14))/(TAZ!$S$11-UPFRONTS!$F$21)*('CBI - BASELINE'!BB59-UPFRONTS!$F$21)+(ACS!$P$14+ACS!$Q$14))</f>
        <v/>
      </c>
      <c r="BC63" s="96" t="str">
        <f>IF(BC59="","",(((ACS!$P$14+ACS!$Q$14)*(TAZ!$U$13/TAZ!$I$13))-(ACS!$P$14+ACS!$Q$14))/(TAZ!$S$11-UPFRONTS!$F$21)*('CBI - BASELINE'!BC59-UPFRONTS!$F$21)+(ACS!$P$14+ACS!$Q$14))</f>
        <v/>
      </c>
    </row>
    <row r="64" spans="4:55" x14ac:dyDescent="0.25">
      <c r="F64" s="72" t="s">
        <v>412</v>
      </c>
      <c r="G64" s="73">
        <f>G54</f>
        <v>2022</v>
      </c>
      <c r="H64" s="73">
        <f t="shared" ref="H64:BC64" si="4">H54</f>
        <v>2023</v>
      </c>
      <c r="I64" s="73">
        <f t="shared" si="4"/>
        <v>2024</v>
      </c>
      <c r="J64" s="73">
        <f t="shared" si="4"/>
        <v>2025</v>
      </c>
      <c r="K64" s="73">
        <f t="shared" si="4"/>
        <v>2026</v>
      </c>
      <c r="L64" s="73">
        <f t="shared" si="4"/>
        <v>2027</v>
      </c>
      <c r="M64" s="73">
        <f t="shared" si="4"/>
        <v>2028</v>
      </c>
      <c r="N64" s="73">
        <f t="shared" si="4"/>
        <v>2029</v>
      </c>
      <c r="O64" s="73">
        <f t="shared" si="4"/>
        <v>2030</v>
      </c>
      <c r="P64" s="73">
        <f t="shared" si="4"/>
        <v>2031</v>
      </c>
      <c r="Q64" s="73">
        <f t="shared" si="4"/>
        <v>2032</v>
      </c>
      <c r="R64" s="73">
        <f t="shared" si="4"/>
        <v>2033</v>
      </c>
      <c r="S64" s="73">
        <f t="shared" si="4"/>
        <v>2034</v>
      </c>
      <c r="T64" s="73">
        <f t="shared" si="4"/>
        <v>2035</v>
      </c>
      <c r="U64" s="73">
        <f t="shared" si="4"/>
        <v>2036</v>
      </c>
      <c r="V64" s="73">
        <f t="shared" si="4"/>
        <v>2037</v>
      </c>
      <c r="W64" s="73">
        <f t="shared" si="4"/>
        <v>2038</v>
      </c>
      <c r="X64" s="73">
        <f t="shared" si="4"/>
        <v>2039</v>
      </c>
      <c r="Y64" s="73">
        <f t="shared" si="4"/>
        <v>2040</v>
      </c>
      <c r="Z64" s="73">
        <f t="shared" si="4"/>
        <v>2041</v>
      </c>
      <c r="AA64" s="73">
        <f t="shared" si="4"/>
        <v>2042</v>
      </c>
      <c r="AB64" s="73">
        <f t="shared" si="4"/>
        <v>2043</v>
      </c>
      <c r="AC64" s="73">
        <f t="shared" si="4"/>
        <v>2044</v>
      </c>
      <c r="AD64" s="73">
        <f t="shared" si="4"/>
        <v>2045</v>
      </c>
      <c r="AE64" s="73">
        <f t="shared" si="4"/>
        <v>2046</v>
      </c>
      <c r="AF64" s="73">
        <f t="shared" si="4"/>
        <v>2047</v>
      </c>
      <c r="AG64" s="73">
        <f t="shared" si="4"/>
        <v>2048</v>
      </c>
      <c r="AH64" s="73">
        <f t="shared" si="4"/>
        <v>2049</v>
      </c>
      <c r="AI64" s="73" t="str">
        <f t="shared" si="4"/>
        <v/>
      </c>
      <c r="AJ64" s="73" t="str">
        <f t="shared" si="4"/>
        <v/>
      </c>
      <c r="AK64" s="73" t="str">
        <f t="shared" si="4"/>
        <v/>
      </c>
      <c r="AL64" s="73" t="str">
        <f t="shared" si="4"/>
        <v/>
      </c>
      <c r="AM64" s="73" t="str">
        <f t="shared" si="4"/>
        <v/>
      </c>
      <c r="AN64" s="73" t="str">
        <f t="shared" si="4"/>
        <v/>
      </c>
      <c r="AO64" s="73" t="str">
        <f t="shared" si="4"/>
        <v/>
      </c>
      <c r="AP64" s="73" t="str">
        <f t="shared" si="4"/>
        <v/>
      </c>
      <c r="AQ64" s="73" t="str">
        <f t="shared" si="4"/>
        <v/>
      </c>
      <c r="AR64" s="73" t="str">
        <f t="shared" si="4"/>
        <v/>
      </c>
      <c r="AS64" s="73" t="str">
        <f t="shared" si="4"/>
        <v/>
      </c>
      <c r="AT64" s="73" t="str">
        <f t="shared" si="4"/>
        <v/>
      </c>
      <c r="AU64" s="73" t="str">
        <f t="shared" si="4"/>
        <v/>
      </c>
      <c r="AV64" s="73" t="str">
        <f t="shared" si="4"/>
        <v/>
      </c>
      <c r="AW64" s="73" t="str">
        <f t="shared" si="4"/>
        <v/>
      </c>
      <c r="AX64" s="73" t="str">
        <f t="shared" si="4"/>
        <v/>
      </c>
      <c r="AY64" s="73" t="str">
        <f t="shared" si="4"/>
        <v/>
      </c>
      <c r="AZ64" s="73" t="str">
        <f t="shared" si="4"/>
        <v/>
      </c>
      <c r="BA64" s="73" t="str">
        <f t="shared" si="4"/>
        <v/>
      </c>
      <c r="BB64" s="73" t="str">
        <f t="shared" si="4"/>
        <v/>
      </c>
      <c r="BC64" s="74" t="str">
        <f t="shared" si="4"/>
        <v/>
      </c>
    </row>
    <row r="65" spans="4:55" x14ac:dyDescent="0.25">
      <c r="F65" s="55" t="str">
        <f>F55</f>
        <v>TOTAL POPULATION</v>
      </c>
      <c r="G65" s="87">
        <f>IF(G64="","",(((ACS!$O$13)*(TAZ!$S$13/TAZ!$G$13))-(ACS!$O$13))/(TAZ!$S$11-UPFRONTS!$F$21)*(G64-UPFRONTS!$F$21)+(ACS!$O$13))</f>
        <v>2127.2988603034432</v>
      </c>
      <c r="H65" s="87">
        <f>IF(H64="","",(((ACS!$O$13)*(TAZ!$S$13/TAZ!$G$13))-(ACS!$O$13))/(TAZ!$S$11-UPFRONTS!$F$21)*(H64-UPFRONTS!$F$21)+(ACS!$O$13))</f>
        <v>2169.448480404591</v>
      </c>
      <c r="I65" s="87">
        <f>IF(I64="","",(((ACS!$O$13)*(TAZ!$S$13/TAZ!$G$13))-(ACS!$O$13))/(TAZ!$S$11-UPFRONTS!$F$21)*(I64-UPFRONTS!$F$21)+(ACS!$O$13))</f>
        <v>2211.5981005057392</v>
      </c>
      <c r="J65" s="87">
        <f>IF(J64="","",(((ACS!$O$13)*(TAZ!$S$13/TAZ!$G$13))-(ACS!$O$13))/(TAZ!$S$11-UPFRONTS!$F$21)*(J64-UPFRONTS!$F$21)+(ACS!$O$13))</f>
        <v>2253.747720606887</v>
      </c>
      <c r="K65" s="87">
        <f>IF(K64="","",(((ACS!$O$13)*(TAZ!$S$13/TAZ!$G$13))-(ACS!$O$13))/(TAZ!$S$11-UPFRONTS!$F$21)*(K64-UPFRONTS!$F$21)+(ACS!$O$13))</f>
        <v>2295.8973407080348</v>
      </c>
      <c r="L65" s="87">
        <f>IF(L64="","",(((ACS!$O$13)*(TAZ!$S$13/TAZ!$G$13))-(ACS!$O$13))/(TAZ!$S$11-UPFRONTS!$F$21)*(L64-UPFRONTS!$F$21)+(ACS!$O$13))</f>
        <v>2338.0469608091826</v>
      </c>
      <c r="M65" s="87">
        <f>IF(M64="","",(((ACS!$O$13)*(TAZ!$S$13/TAZ!$G$13))-(ACS!$O$13))/(TAZ!$S$11-UPFRONTS!$F$21)*(M64-UPFRONTS!$F$21)+(ACS!$O$13))</f>
        <v>2380.1965809103303</v>
      </c>
      <c r="N65" s="87">
        <f>IF(N64="","",(((ACS!$O$13)*(TAZ!$S$13/TAZ!$G$13))-(ACS!$O$13))/(TAZ!$S$11-UPFRONTS!$F$21)*(N64-UPFRONTS!$F$21)+(ACS!$O$13))</f>
        <v>2422.3462010114781</v>
      </c>
      <c r="O65" s="87">
        <f>IF(O64="","",(((ACS!$O$13)*(TAZ!$S$13/TAZ!$G$13))-(ACS!$O$13))/(TAZ!$S$11-UPFRONTS!$F$21)*(O64-UPFRONTS!$F$21)+(ACS!$O$13))</f>
        <v>2464.4958211126259</v>
      </c>
      <c r="P65" s="87">
        <f>IF(P64="","",(((ACS!$O$13)*(TAZ!$S$13/TAZ!$G$13))-(ACS!$O$13))/(TAZ!$S$11-UPFRONTS!$F$21)*(P64-UPFRONTS!$F$21)+(ACS!$O$13))</f>
        <v>2506.6454412137737</v>
      </c>
      <c r="Q65" s="87">
        <f>IF(Q64="","",(((ACS!$O$13)*(TAZ!$S$13/TAZ!$G$13))-(ACS!$O$13))/(TAZ!$S$11-UPFRONTS!$F$21)*(Q64-UPFRONTS!$F$21)+(ACS!$O$13))</f>
        <v>2548.7950613149214</v>
      </c>
      <c r="R65" s="87">
        <f>IF(R64="","",(((ACS!$O$13)*(TAZ!$S$13/TAZ!$G$13))-(ACS!$O$13))/(TAZ!$S$11-UPFRONTS!$F$21)*(R64-UPFRONTS!$F$21)+(ACS!$O$13))</f>
        <v>2590.9446814160692</v>
      </c>
      <c r="S65" s="87">
        <f>IF(S64="","",(((ACS!$O$13)*(TAZ!$S$13/TAZ!$G$13))-(ACS!$O$13))/(TAZ!$S$11-UPFRONTS!$F$21)*(S64-UPFRONTS!$F$21)+(ACS!$O$13))</f>
        <v>2633.0943015172174</v>
      </c>
      <c r="T65" s="87">
        <f>IF(T64="","",(((ACS!$O$13)*(TAZ!$S$13/TAZ!$G$13))-(ACS!$O$13))/(TAZ!$S$11-UPFRONTS!$F$21)*(T64-UPFRONTS!$F$21)+(ACS!$O$13))</f>
        <v>2675.2439216183652</v>
      </c>
      <c r="U65" s="87">
        <f>IF(U64="","",(((ACS!$O$13)*(TAZ!$S$13/TAZ!$G$13))-(ACS!$O$13))/(TAZ!$S$11-UPFRONTS!$F$21)*(U64-UPFRONTS!$F$21)+(ACS!$O$13))</f>
        <v>2717.393541719513</v>
      </c>
      <c r="V65" s="87">
        <f>IF(V64="","",(((ACS!$O$13)*(TAZ!$S$13/TAZ!$G$13))-(ACS!$O$13))/(TAZ!$S$11-UPFRONTS!$F$21)*(V64-UPFRONTS!$F$21)+(ACS!$O$13))</f>
        <v>2759.5431618206608</v>
      </c>
      <c r="W65" s="87">
        <f>IF(W64="","",(((ACS!$O$13)*(TAZ!$S$13/TAZ!$G$13))-(ACS!$O$13))/(TAZ!$S$11-UPFRONTS!$F$21)*(W64-UPFRONTS!$F$21)+(ACS!$O$13))</f>
        <v>2801.6927819218085</v>
      </c>
      <c r="X65" s="87">
        <f>IF(X64="","",(((ACS!$O$13)*(TAZ!$S$13/TAZ!$G$13))-(ACS!$O$13))/(TAZ!$S$11-UPFRONTS!$F$21)*(X64-UPFRONTS!$F$21)+(ACS!$O$13))</f>
        <v>2843.8424020229563</v>
      </c>
      <c r="Y65" s="87">
        <f>IF(Y64="","",(((ACS!$O$13)*(TAZ!$S$13/TAZ!$G$13))-(ACS!$O$13))/(TAZ!$S$11-UPFRONTS!$F$21)*(Y64-UPFRONTS!$F$21)+(ACS!$O$13))</f>
        <v>2885.9920221241041</v>
      </c>
      <c r="Z65" s="87">
        <f>IF(Z64="","",(((ACS!$O$13)*(TAZ!$S$13/TAZ!$G$13))-(ACS!$O$13))/(TAZ!$S$11-UPFRONTS!$F$21)*(Z64-UPFRONTS!$F$21)+(ACS!$O$13))</f>
        <v>2928.1416422252523</v>
      </c>
      <c r="AA65" s="87">
        <f>IF(AA64="","",(((ACS!$O$13)*(TAZ!$S$13/TAZ!$G$13))-(ACS!$O$13))/(TAZ!$S$11-UPFRONTS!$F$21)*(AA64-UPFRONTS!$F$21)+(ACS!$O$13))</f>
        <v>2970.2912623264001</v>
      </c>
      <c r="AB65" s="87">
        <f>IF(AB64="","",(((ACS!$O$13)*(TAZ!$S$13/TAZ!$G$13))-(ACS!$O$13))/(TAZ!$S$11-UPFRONTS!$F$21)*(AB64-UPFRONTS!$F$21)+(ACS!$O$13))</f>
        <v>3012.4408824275479</v>
      </c>
      <c r="AC65" s="87">
        <f>IF(AC64="","",(((ACS!$O$13)*(TAZ!$S$13/TAZ!$G$13))-(ACS!$O$13))/(TAZ!$S$11-UPFRONTS!$F$21)*(AC64-UPFRONTS!$F$21)+(ACS!$O$13))</f>
        <v>3054.5905025286957</v>
      </c>
      <c r="AD65" s="87">
        <f>IF(AD64="","",(((ACS!$O$13)*(TAZ!$S$13/TAZ!$G$13))-(ACS!$O$13))/(TAZ!$S$11-UPFRONTS!$F$21)*(AD64-UPFRONTS!$F$21)+(ACS!$O$13))</f>
        <v>3096.7401226298434</v>
      </c>
      <c r="AE65" s="87">
        <f>IF(AE64="","",(((ACS!$O$13)*(TAZ!$S$13/TAZ!$G$13))-(ACS!$O$13))/(TAZ!$S$11-UPFRONTS!$F$21)*(AE64-UPFRONTS!$F$21)+(ACS!$O$13))</f>
        <v>3138.8897427309912</v>
      </c>
      <c r="AF65" s="87">
        <f>IF(AF64="","",(((ACS!$O$13)*(TAZ!$S$13/TAZ!$G$13))-(ACS!$O$13))/(TAZ!$S$11-UPFRONTS!$F$21)*(AF64-UPFRONTS!$F$21)+(ACS!$O$13))</f>
        <v>3181.039362832139</v>
      </c>
      <c r="AG65" s="87">
        <f>IF(AG64="","",(((ACS!$O$13)*(TAZ!$S$13/TAZ!$G$13))-(ACS!$O$13))/(TAZ!$S$11-UPFRONTS!$F$21)*(AG64-UPFRONTS!$F$21)+(ACS!$O$13))</f>
        <v>3223.1889829332868</v>
      </c>
      <c r="AH65" s="87">
        <f>IF(AH64="","",(((ACS!$O$13)*(TAZ!$S$13/TAZ!$G$13))-(ACS!$O$13))/(TAZ!$S$11-UPFRONTS!$F$21)*(AH64-UPFRONTS!$F$21)+(ACS!$O$13))</f>
        <v>3265.3386030344345</v>
      </c>
      <c r="AI65" s="87" t="str">
        <f>IF(AI64="","",(((ACS!$O$13)*(TAZ!$S$13/TAZ!$G$13))-(ACS!$O$13))/(TAZ!$S$11-UPFRONTS!$F$21)*(AI64-UPFRONTS!$F$21)+(ACS!$O$13))</f>
        <v/>
      </c>
      <c r="AJ65" s="87" t="str">
        <f>IF(AJ64="","",(((ACS!$O$13)*(TAZ!$S$13/TAZ!$G$13))-(ACS!$O$13))/(TAZ!$S$11-UPFRONTS!$F$21)*(AJ64-UPFRONTS!$F$21)+(ACS!$O$13))</f>
        <v/>
      </c>
      <c r="AK65" s="87" t="str">
        <f>IF(AK64="","",(((ACS!$O$13)*(TAZ!$S$13/TAZ!$G$13))-(ACS!$O$13))/(TAZ!$S$11-UPFRONTS!$F$21)*(AK64-UPFRONTS!$F$21)+(ACS!$O$13))</f>
        <v/>
      </c>
      <c r="AL65" s="87" t="str">
        <f>IF(AL64="","",(((ACS!$O$13)*(TAZ!$S$13/TAZ!$G$13))-(ACS!$O$13))/(TAZ!$S$11-UPFRONTS!$F$21)*(AL64-UPFRONTS!$F$21)+(ACS!$O$13))</f>
        <v/>
      </c>
      <c r="AM65" s="87" t="str">
        <f>IF(AM64="","",(((ACS!$O$13)*(TAZ!$S$13/TAZ!$G$13))-(ACS!$O$13))/(TAZ!$S$11-UPFRONTS!$F$21)*(AM64-UPFRONTS!$F$21)+(ACS!$O$13))</f>
        <v/>
      </c>
      <c r="AN65" s="87" t="str">
        <f>IF(AN64="","",(((ACS!$O$13)*(TAZ!$S$13/TAZ!$G$13))-(ACS!$O$13))/(TAZ!$S$11-UPFRONTS!$F$21)*(AN64-UPFRONTS!$F$21)+(ACS!$O$13))</f>
        <v/>
      </c>
      <c r="AO65" s="87" t="str">
        <f>IF(AO64="","",(((ACS!$O$13)*(TAZ!$S$13/TAZ!$G$13))-(ACS!$O$13))/(TAZ!$S$11-UPFRONTS!$F$21)*(AO64-UPFRONTS!$F$21)+(ACS!$O$13))</f>
        <v/>
      </c>
      <c r="AP65" s="87" t="str">
        <f>IF(AP64="","",(((ACS!$O$13)*(TAZ!$S$13/TAZ!$G$13))-(ACS!$O$13))/(TAZ!$S$11-UPFRONTS!$F$21)*(AP64-UPFRONTS!$F$21)+(ACS!$O$13))</f>
        <v/>
      </c>
      <c r="AQ65" s="87" t="str">
        <f>IF(AQ64="","",(((ACS!$O$13)*(TAZ!$S$13/TAZ!$G$13))-(ACS!$O$13))/(TAZ!$S$11-UPFRONTS!$F$21)*(AQ64-UPFRONTS!$F$21)+(ACS!$O$13))</f>
        <v/>
      </c>
      <c r="AR65" s="87" t="str">
        <f>IF(AR64="","",(((ACS!$O$13)*(TAZ!$S$13/TAZ!$G$13))-(ACS!$O$13))/(TAZ!$S$11-UPFRONTS!$F$21)*(AR64-UPFRONTS!$F$21)+(ACS!$O$13))</f>
        <v/>
      </c>
      <c r="AS65" s="87" t="str">
        <f>IF(AS64="","",(((ACS!$O$13)*(TAZ!$S$13/TAZ!$G$13))-(ACS!$O$13))/(TAZ!$S$11-UPFRONTS!$F$21)*(AS64-UPFRONTS!$F$21)+(ACS!$O$13))</f>
        <v/>
      </c>
      <c r="AT65" s="87" t="str">
        <f>IF(AT64="","",(((ACS!$O$13)*(TAZ!$S$13/TAZ!$G$13))-(ACS!$O$13))/(TAZ!$S$11-UPFRONTS!$F$21)*(AT64-UPFRONTS!$F$21)+(ACS!$O$13))</f>
        <v/>
      </c>
      <c r="AU65" s="87" t="str">
        <f>IF(AU64="","",(((ACS!$O$13)*(TAZ!$S$13/TAZ!$G$13))-(ACS!$O$13))/(TAZ!$S$11-UPFRONTS!$F$21)*(AU64-UPFRONTS!$F$21)+(ACS!$O$13))</f>
        <v/>
      </c>
      <c r="AV65" s="87" t="str">
        <f>IF(AV64="","",(((ACS!$O$13)*(TAZ!$S$13/TAZ!$G$13))-(ACS!$O$13))/(TAZ!$S$11-UPFRONTS!$F$21)*(AV64-UPFRONTS!$F$21)+(ACS!$O$13))</f>
        <v/>
      </c>
      <c r="AW65" s="87" t="str">
        <f>IF(AW64="","",(((ACS!$O$13)*(TAZ!$S$13/TAZ!$G$13))-(ACS!$O$13))/(TAZ!$S$11-UPFRONTS!$F$21)*(AW64-UPFRONTS!$F$21)+(ACS!$O$13))</f>
        <v/>
      </c>
      <c r="AX65" s="87" t="str">
        <f>IF(AX64="","",(((ACS!$O$13)*(TAZ!$S$13/TAZ!$G$13))-(ACS!$O$13))/(TAZ!$S$11-UPFRONTS!$F$21)*(AX64-UPFRONTS!$F$21)+(ACS!$O$13))</f>
        <v/>
      </c>
      <c r="AY65" s="87" t="str">
        <f>IF(AY64="","",(((ACS!$O$13)*(TAZ!$S$13/TAZ!$G$13))-(ACS!$O$13))/(TAZ!$S$11-UPFRONTS!$F$21)*(AY64-UPFRONTS!$F$21)+(ACS!$O$13))</f>
        <v/>
      </c>
      <c r="AZ65" s="87" t="str">
        <f>IF(AZ64="","",(((ACS!$O$13)*(TAZ!$S$13/TAZ!$G$13))-(ACS!$O$13))/(TAZ!$S$11-UPFRONTS!$F$21)*(AZ64-UPFRONTS!$F$21)+(ACS!$O$13))</f>
        <v/>
      </c>
      <c r="BA65" s="87" t="str">
        <f>IF(BA64="","",(((ACS!$O$13)*(TAZ!$S$13/TAZ!$G$13))-(ACS!$O$13))/(TAZ!$S$11-UPFRONTS!$F$21)*(BA64-UPFRONTS!$F$21)+(ACS!$O$13))</f>
        <v/>
      </c>
      <c r="BB65" s="87" t="str">
        <f>IF(BB64="","",(((ACS!$O$13)*(TAZ!$S$13/TAZ!$G$13))-(ACS!$O$13))/(TAZ!$S$11-UPFRONTS!$F$21)*(BB64-UPFRONTS!$F$21)+(ACS!$O$13))</f>
        <v/>
      </c>
      <c r="BC65" s="94" t="str">
        <f>IF(BC64="","",(((ACS!$O$13)*(TAZ!$S$13/TAZ!$G$13))-(ACS!$O$13))/(TAZ!$S$11-UPFRONTS!$F$21)*(BC64-UPFRONTS!$F$21)+(ACS!$O$13))</f>
        <v/>
      </c>
    </row>
    <row r="66" spans="4:55" x14ac:dyDescent="0.25">
      <c r="F66" s="10" t="str">
        <f>F56</f>
        <v>EMPLOYED POPULATION</v>
      </c>
      <c r="G66" s="88">
        <f>IF(G64="","",(((ACS!$G$13)*(TAZ!$T$13/TAZ!$H$13))-(ACS!$G$13))/(TAZ!$S$11-UPFRONTS!$F$21)*(G64-UPFRONTS!$F$21)+(ACS!$G$13))</f>
        <v>813.91063993934472</v>
      </c>
      <c r="H66" s="88">
        <f>IF(H64="","",(((ACS!$G$13)*(TAZ!$T$13/TAZ!$H$13))-(ACS!$G$13))/(TAZ!$S$11-UPFRONTS!$F$21)*(H64-UPFRONTS!$F$21)+(ACS!$G$13))</f>
        <v>822.54751991912633</v>
      </c>
      <c r="I66" s="88">
        <f>IF(I64="","",(((ACS!$G$13)*(TAZ!$T$13/TAZ!$H$13))-(ACS!$G$13))/(TAZ!$S$11-UPFRONTS!$F$21)*(I64-UPFRONTS!$F$21)+(ACS!$G$13))</f>
        <v>831.18439989890794</v>
      </c>
      <c r="J66" s="88">
        <f>IF(J64="","",(((ACS!$G$13)*(TAZ!$T$13/TAZ!$H$13))-(ACS!$G$13))/(TAZ!$S$11-UPFRONTS!$F$21)*(J64-UPFRONTS!$F$21)+(ACS!$G$13))</f>
        <v>839.82127987868955</v>
      </c>
      <c r="K66" s="88">
        <f>IF(K64="","",(((ACS!$G$13)*(TAZ!$T$13/TAZ!$H$13))-(ACS!$G$13))/(TAZ!$S$11-UPFRONTS!$F$21)*(K64-UPFRONTS!$F$21)+(ACS!$G$13))</f>
        <v>848.45815985847105</v>
      </c>
      <c r="L66" s="88">
        <f>IF(L64="","",(((ACS!$G$13)*(TAZ!$T$13/TAZ!$H$13))-(ACS!$G$13))/(TAZ!$S$11-UPFRONTS!$F$21)*(L64-UPFRONTS!$F$21)+(ACS!$G$13))</f>
        <v>857.09503983825266</v>
      </c>
      <c r="M66" s="88">
        <f>IF(M64="","",(((ACS!$G$13)*(TAZ!$T$13/TAZ!$H$13))-(ACS!$G$13))/(TAZ!$S$11-UPFRONTS!$F$21)*(M64-UPFRONTS!$F$21)+(ACS!$G$13))</f>
        <v>865.73191981803427</v>
      </c>
      <c r="N66" s="88">
        <f>IF(N64="","",(((ACS!$G$13)*(TAZ!$T$13/TAZ!$H$13))-(ACS!$G$13))/(TAZ!$S$11-UPFRONTS!$F$21)*(N64-UPFRONTS!$F$21)+(ACS!$G$13))</f>
        <v>874.36879979781588</v>
      </c>
      <c r="O66" s="88">
        <f>IF(O64="","",(((ACS!$G$13)*(TAZ!$T$13/TAZ!$H$13))-(ACS!$G$13))/(TAZ!$S$11-UPFRONTS!$F$21)*(O64-UPFRONTS!$F$21)+(ACS!$G$13))</f>
        <v>883.00567977759738</v>
      </c>
      <c r="P66" s="88">
        <f>IF(P64="","",(((ACS!$G$13)*(TAZ!$T$13/TAZ!$H$13))-(ACS!$G$13))/(TAZ!$S$11-UPFRONTS!$F$21)*(P64-UPFRONTS!$F$21)+(ACS!$G$13))</f>
        <v>891.64255975737899</v>
      </c>
      <c r="Q66" s="88">
        <f>IF(Q64="","",(((ACS!$G$13)*(TAZ!$T$13/TAZ!$H$13))-(ACS!$G$13))/(TAZ!$S$11-UPFRONTS!$F$21)*(Q64-UPFRONTS!$F$21)+(ACS!$G$13))</f>
        <v>900.2794397371606</v>
      </c>
      <c r="R66" s="88">
        <f>IF(R64="","",(((ACS!$G$13)*(TAZ!$T$13/TAZ!$H$13))-(ACS!$G$13))/(TAZ!$S$11-UPFRONTS!$F$21)*(R64-UPFRONTS!$F$21)+(ACS!$G$13))</f>
        <v>908.91631971694221</v>
      </c>
      <c r="S66" s="88">
        <f>IF(S64="","",(((ACS!$G$13)*(TAZ!$T$13/TAZ!$H$13))-(ACS!$G$13))/(TAZ!$S$11-UPFRONTS!$F$21)*(S64-UPFRONTS!$F$21)+(ACS!$G$13))</f>
        <v>917.55319969672382</v>
      </c>
      <c r="T66" s="88">
        <f>IF(T64="","",(((ACS!$G$13)*(TAZ!$T$13/TAZ!$H$13))-(ACS!$G$13))/(TAZ!$S$11-UPFRONTS!$F$21)*(T64-UPFRONTS!$F$21)+(ACS!$G$13))</f>
        <v>926.19007967650532</v>
      </c>
      <c r="U66" s="88">
        <f>IF(U64="","",(((ACS!$G$13)*(TAZ!$T$13/TAZ!$H$13))-(ACS!$G$13))/(TAZ!$S$11-UPFRONTS!$F$21)*(U64-UPFRONTS!$F$21)+(ACS!$G$13))</f>
        <v>934.82695965628693</v>
      </c>
      <c r="V66" s="88">
        <f>IF(V64="","",(((ACS!$G$13)*(TAZ!$T$13/TAZ!$H$13))-(ACS!$G$13))/(TAZ!$S$11-UPFRONTS!$F$21)*(V64-UPFRONTS!$F$21)+(ACS!$G$13))</f>
        <v>943.46383963606854</v>
      </c>
      <c r="W66" s="88">
        <f>IF(W64="","",(((ACS!$G$13)*(TAZ!$T$13/TAZ!$H$13))-(ACS!$G$13))/(TAZ!$S$11-UPFRONTS!$F$21)*(W64-UPFRONTS!$F$21)+(ACS!$G$13))</f>
        <v>952.10071961585004</v>
      </c>
      <c r="X66" s="88">
        <f>IF(X64="","",(((ACS!$G$13)*(TAZ!$T$13/TAZ!$H$13))-(ACS!$G$13))/(TAZ!$S$11-UPFRONTS!$F$21)*(X64-UPFRONTS!$F$21)+(ACS!$G$13))</f>
        <v>960.73759959563165</v>
      </c>
      <c r="Y66" s="88">
        <f>IF(Y64="","",(((ACS!$G$13)*(TAZ!$T$13/TAZ!$H$13))-(ACS!$G$13))/(TAZ!$S$11-UPFRONTS!$F$21)*(Y64-UPFRONTS!$F$21)+(ACS!$G$13))</f>
        <v>969.37447957541326</v>
      </c>
      <c r="Z66" s="88">
        <f>IF(Z64="","",(((ACS!$G$13)*(TAZ!$T$13/TAZ!$H$13))-(ACS!$G$13))/(TAZ!$S$11-UPFRONTS!$F$21)*(Z64-UPFRONTS!$F$21)+(ACS!$G$13))</f>
        <v>978.01135955519487</v>
      </c>
      <c r="AA66" s="88">
        <f>IF(AA64="","",(((ACS!$G$13)*(TAZ!$T$13/TAZ!$H$13))-(ACS!$G$13))/(TAZ!$S$11-UPFRONTS!$F$21)*(AA64-UPFRONTS!$F$21)+(ACS!$G$13))</f>
        <v>986.64823953497648</v>
      </c>
      <c r="AB66" s="88">
        <f>IF(AB64="","",(((ACS!$G$13)*(TAZ!$T$13/TAZ!$H$13))-(ACS!$G$13))/(TAZ!$S$11-UPFRONTS!$F$21)*(AB64-UPFRONTS!$F$21)+(ACS!$G$13))</f>
        <v>995.28511951475798</v>
      </c>
      <c r="AC66" s="88">
        <f>IF(AC64="","",(((ACS!$G$13)*(TAZ!$T$13/TAZ!$H$13))-(ACS!$G$13))/(TAZ!$S$11-UPFRONTS!$F$21)*(AC64-UPFRONTS!$F$21)+(ACS!$G$13))</f>
        <v>1003.9219994945396</v>
      </c>
      <c r="AD66" s="88">
        <f>IF(AD64="","",(((ACS!$G$13)*(TAZ!$T$13/TAZ!$H$13))-(ACS!$G$13))/(TAZ!$S$11-UPFRONTS!$F$21)*(AD64-UPFRONTS!$F$21)+(ACS!$G$13))</f>
        <v>1012.5588794743212</v>
      </c>
      <c r="AE66" s="88">
        <f>IF(AE64="","",(((ACS!$G$13)*(TAZ!$T$13/TAZ!$H$13))-(ACS!$G$13))/(TAZ!$S$11-UPFRONTS!$F$21)*(AE64-UPFRONTS!$F$21)+(ACS!$G$13))</f>
        <v>1021.1957594541028</v>
      </c>
      <c r="AF66" s="88">
        <f>IF(AF64="","",(((ACS!$G$13)*(TAZ!$T$13/TAZ!$H$13))-(ACS!$G$13))/(TAZ!$S$11-UPFRONTS!$F$21)*(AF64-UPFRONTS!$F$21)+(ACS!$G$13))</f>
        <v>1029.8326394338844</v>
      </c>
      <c r="AG66" s="88">
        <f>IF(AG64="","",(((ACS!$G$13)*(TAZ!$T$13/TAZ!$H$13))-(ACS!$G$13))/(TAZ!$S$11-UPFRONTS!$F$21)*(AG64-UPFRONTS!$F$21)+(ACS!$G$13))</f>
        <v>1038.4695194136659</v>
      </c>
      <c r="AH66" s="88">
        <f>IF(AH64="","",(((ACS!$G$13)*(TAZ!$T$13/TAZ!$H$13))-(ACS!$G$13))/(TAZ!$S$11-UPFRONTS!$F$21)*(AH64-UPFRONTS!$F$21)+(ACS!$G$13))</f>
        <v>1047.1063993934476</v>
      </c>
      <c r="AI66" s="88" t="str">
        <f>IF(AI64="","",(((ACS!$G$13)*(TAZ!$T$13/TAZ!$H$13))-(ACS!$G$13))/(TAZ!$S$11-UPFRONTS!$F$21)*(AI64-UPFRONTS!$F$21)+(ACS!$G$13))</f>
        <v/>
      </c>
      <c r="AJ66" s="88" t="str">
        <f>IF(AJ64="","",(((ACS!$G$13)*(TAZ!$T$13/TAZ!$H$13))-(ACS!$G$13))/(TAZ!$S$11-UPFRONTS!$F$21)*(AJ64-UPFRONTS!$F$21)+(ACS!$G$13))</f>
        <v/>
      </c>
      <c r="AK66" s="88" t="str">
        <f>IF(AK64="","",(((ACS!$G$13)*(TAZ!$T$13/TAZ!$H$13))-(ACS!$G$13))/(TAZ!$S$11-UPFRONTS!$F$21)*(AK64-UPFRONTS!$F$21)+(ACS!$G$13))</f>
        <v/>
      </c>
      <c r="AL66" s="88" t="str">
        <f>IF(AL64="","",(((ACS!$G$13)*(TAZ!$T$13/TAZ!$H$13))-(ACS!$G$13))/(TAZ!$S$11-UPFRONTS!$F$21)*(AL64-UPFRONTS!$F$21)+(ACS!$G$13))</f>
        <v/>
      </c>
      <c r="AM66" s="88" t="str">
        <f>IF(AM64="","",(((ACS!$G$13)*(TAZ!$T$13/TAZ!$H$13))-(ACS!$G$13))/(TAZ!$S$11-UPFRONTS!$F$21)*(AM64-UPFRONTS!$F$21)+(ACS!$G$13))</f>
        <v/>
      </c>
      <c r="AN66" s="88" t="str">
        <f>IF(AN64="","",(((ACS!$G$13)*(TAZ!$T$13/TAZ!$H$13))-(ACS!$G$13))/(TAZ!$S$11-UPFRONTS!$F$21)*(AN64-UPFRONTS!$F$21)+(ACS!$G$13))</f>
        <v/>
      </c>
      <c r="AO66" s="88" t="str">
        <f>IF(AO64="","",(((ACS!$G$13)*(TAZ!$T$13/TAZ!$H$13))-(ACS!$G$13))/(TAZ!$S$11-UPFRONTS!$F$21)*(AO64-UPFRONTS!$F$21)+(ACS!$G$13))</f>
        <v/>
      </c>
      <c r="AP66" s="88" t="str">
        <f>IF(AP64="","",(((ACS!$G$13)*(TAZ!$T$13/TAZ!$H$13))-(ACS!$G$13))/(TAZ!$S$11-UPFRONTS!$F$21)*(AP64-UPFRONTS!$F$21)+(ACS!$G$13))</f>
        <v/>
      </c>
      <c r="AQ66" s="88" t="str">
        <f>IF(AQ64="","",(((ACS!$G$13)*(TAZ!$T$13/TAZ!$H$13))-(ACS!$G$13))/(TAZ!$S$11-UPFRONTS!$F$21)*(AQ64-UPFRONTS!$F$21)+(ACS!$G$13))</f>
        <v/>
      </c>
      <c r="AR66" s="88" t="str">
        <f>IF(AR64="","",(((ACS!$G$13)*(TAZ!$T$13/TAZ!$H$13))-(ACS!$G$13))/(TAZ!$S$11-UPFRONTS!$F$21)*(AR64-UPFRONTS!$F$21)+(ACS!$G$13))</f>
        <v/>
      </c>
      <c r="AS66" s="88" t="str">
        <f>IF(AS64="","",(((ACS!$G$13)*(TAZ!$T$13/TAZ!$H$13))-(ACS!$G$13))/(TAZ!$S$11-UPFRONTS!$F$21)*(AS64-UPFRONTS!$F$21)+(ACS!$G$13))</f>
        <v/>
      </c>
      <c r="AT66" s="88" t="str">
        <f>IF(AT64="","",(((ACS!$G$13)*(TAZ!$T$13/TAZ!$H$13))-(ACS!$G$13))/(TAZ!$S$11-UPFRONTS!$F$21)*(AT64-UPFRONTS!$F$21)+(ACS!$G$13))</f>
        <v/>
      </c>
      <c r="AU66" s="88" t="str">
        <f>IF(AU64="","",(((ACS!$G$13)*(TAZ!$T$13/TAZ!$H$13))-(ACS!$G$13))/(TAZ!$S$11-UPFRONTS!$F$21)*(AU64-UPFRONTS!$F$21)+(ACS!$G$13))</f>
        <v/>
      </c>
      <c r="AV66" s="88" t="str">
        <f>IF(AV64="","",(((ACS!$G$13)*(TAZ!$T$13/TAZ!$H$13))-(ACS!$G$13))/(TAZ!$S$11-UPFRONTS!$F$21)*(AV64-UPFRONTS!$F$21)+(ACS!$G$13))</f>
        <v/>
      </c>
      <c r="AW66" s="88" t="str">
        <f>IF(AW64="","",(((ACS!$G$13)*(TAZ!$T$13/TAZ!$H$13))-(ACS!$G$13))/(TAZ!$S$11-UPFRONTS!$F$21)*(AW64-UPFRONTS!$F$21)+(ACS!$G$13))</f>
        <v/>
      </c>
      <c r="AX66" s="88" t="str">
        <f>IF(AX64="","",(((ACS!$G$13)*(TAZ!$T$13/TAZ!$H$13))-(ACS!$G$13))/(TAZ!$S$11-UPFRONTS!$F$21)*(AX64-UPFRONTS!$F$21)+(ACS!$G$13))</f>
        <v/>
      </c>
      <c r="AY66" s="88" t="str">
        <f>IF(AY64="","",(((ACS!$G$13)*(TAZ!$T$13/TAZ!$H$13))-(ACS!$G$13))/(TAZ!$S$11-UPFRONTS!$F$21)*(AY64-UPFRONTS!$F$21)+(ACS!$G$13))</f>
        <v/>
      </c>
      <c r="AZ66" s="88" t="str">
        <f>IF(AZ64="","",(((ACS!$G$13)*(TAZ!$T$13/TAZ!$H$13))-(ACS!$G$13))/(TAZ!$S$11-UPFRONTS!$F$21)*(AZ64-UPFRONTS!$F$21)+(ACS!$G$13))</f>
        <v/>
      </c>
      <c r="BA66" s="88" t="str">
        <f>IF(BA64="","",(((ACS!$G$13)*(TAZ!$T$13/TAZ!$H$13))-(ACS!$G$13))/(TAZ!$S$11-UPFRONTS!$F$21)*(BA64-UPFRONTS!$F$21)+(ACS!$G$13))</f>
        <v/>
      </c>
      <c r="BB66" s="88" t="str">
        <f>IF(BB64="","",(((ACS!$G$13)*(TAZ!$T$13/TAZ!$H$13))-(ACS!$G$13))/(TAZ!$S$11-UPFRONTS!$F$21)*(BB64-UPFRONTS!$F$21)+(ACS!$G$13))</f>
        <v/>
      </c>
      <c r="BC66" s="95" t="str">
        <f>IF(BC64="","",(((ACS!$G$13)*(TAZ!$T$13/TAZ!$H$13))-(ACS!$G$13))/(TAZ!$S$11-UPFRONTS!$F$21)*(BC64-UPFRONTS!$F$21)+(ACS!$G$13))</f>
        <v/>
      </c>
    </row>
    <row r="67" spans="4:55" x14ac:dyDescent="0.25">
      <c r="F67" s="10" t="str">
        <f>F57</f>
        <v>COLLEGE STUDENT POPULATION</v>
      </c>
      <c r="G67" s="88">
        <f>IF(G64="","",(((ACS!$R$13)*(TAZ!$V$13/TAZ!$J$13))-(ACS!$R$13))/(TAZ!$S$11-UPFRONTS!$F$21)*(G64-UPFRONTS!$F$21)+(ACS!$R$13))</f>
        <v>97.146933023872691</v>
      </c>
      <c r="H67" s="88">
        <f>IF(H64="","",(((ACS!$R$13)*(TAZ!$V$13/TAZ!$J$13))-(ACS!$R$13))/(TAZ!$S$11-UPFRONTS!$F$21)*(H64-UPFRONTS!$F$21)+(ACS!$R$13))</f>
        <v>94.162577365163571</v>
      </c>
      <c r="I67" s="88">
        <f>IF(I64="","",(((ACS!$R$13)*(TAZ!$V$13/TAZ!$J$13))-(ACS!$R$13))/(TAZ!$S$11-UPFRONTS!$F$21)*(I64-UPFRONTS!$F$21)+(ACS!$R$13))</f>
        <v>91.178221706454465</v>
      </c>
      <c r="J67" s="88">
        <f>IF(J64="","",(((ACS!$R$13)*(TAZ!$V$13/TAZ!$J$13))-(ACS!$R$13))/(TAZ!$S$11-UPFRONTS!$F$21)*(J64-UPFRONTS!$F$21)+(ACS!$R$13))</f>
        <v>88.19386604774536</v>
      </c>
      <c r="K67" s="88">
        <f>IF(K64="","",(((ACS!$R$13)*(TAZ!$V$13/TAZ!$J$13))-(ACS!$R$13))/(TAZ!$S$11-UPFRONTS!$F$21)*(K64-UPFRONTS!$F$21)+(ACS!$R$13))</f>
        <v>85.209510389036254</v>
      </c>
      <c r="L67" s="88">
        <f>IF(L64="","",(((ACS!$R$13)*(TAZ!$V$13/TAZ!$J$13))-(ACS!$R$13))/(TAZ!$S$11-UPFRONTS!$F$21)*(L64-UPFRONTS!$F$21)+(ACS!$R$13))</f>
        <v>82.225154730327148</v>
      </c>
      <c r="M67" s="88">
        <f>IF(M64="","",(((ACS!$R$13)*(TAZ!$V$13/TAZ!$J$13))-(ACS!$R$13))/(TAZ!$S$11-UPFRONTS!$F$21)*(M64-UPFRONTS!$F$21)+(ACS!$R$13))</f>
        <v>79.240799071618042</v>
      </c>
      <c r="N67" s="88">
        <f>IF(N64="","",(((ACS!$R$13)*(TAZ!$V$13/TAZ!$J$13))-(ACS!$R$13))/(TAZ!$S$11-UPFRONTS!$F$21)*(N64-UPFRONTS!$F$21)+(ACS!$R$13))</f>
        <v>76.256443412908936</v>
      </c>
      <c r="O67" s="88">
        <f>IF(O64="","",(((ACS!$R$13)*(TAZ!$V$13/TAZ!$J$13))-(ACS!$R$13))/(TAZ!$S$11-UPFRONTS!$F$21)*(O64-UPFRONTS!$F$21)+(ACS!$R$13))</f>
        <v>73.272087754199816</v>
      </c>
      <c r="P67" s="88">
        <f>IF(P64="","",(((ACS!$R$13)*(TAZ!$V$13/TAZ!$J$13))-(ACS!$R$13))/(TAZ!$S$11-UPFRONTS!$F$21)*(P64-UPFRONTS!$F$21)+(ACS!$R$13))</f>
        <v>70.287732095490725</v>
      </c>
      <c r="Q67" s="88">
        <f>IF(Q64="","",(((ACS!$R$13)*(TAZ!$V$13/TAZ!$J$13))-(ACS!$R$13))/(TAZ!$S$11-UPFRONTS!$F$21)*(Q64-UPFRONTS!$F$21)+(ACS!$R$13))</f>
        <v>67.303376436781605</v>
      </c>
      <c r="R67" s="88">
        <f>IF(R64="","",(((ACS!$R$13)*(TAZ!$V$13/TAZ!$J$13))-(ACS!$R$13))/(TAZ!$S$11-UPFRONTS!$F$21)*(R64-UPFRONTS!$F$21)+(ACS!$R$13))</f>
        <v>64.319020778072499</v>
      </c>
      <c r="S67" s="88">
        <f>IF(S64="","",(((ACS!$R$13)*(TAZ!$V$13/TAZ!$J$13))-(ACS!$R$13))/(TAZ!$S$11-UPFRONTS!$F$21)*(S64-UPFRONTS!$F$21)+(ACS!$R$13))</f>
        <v>61.334665119363393</v>
      </c>
      <c r="T67" s="88">
        <f>IF(T64="","",(((ACS!$R$13)*(TAZ!$V$13/TAZ!$J$13))-(ACS!$R$13))/(TAZ!$S$11-UPFRONTS!$F$21)*(T64-UPFRONTS!$F$21)+(ACS!$R$13))</f>
        <v>58.350309460654287</v>
      </c>
      <c r="U67" s="88">
        <f>IF(U64="","",(((ACS!$R$13)*(TAZ!$V$13/TAZ!$J$13))-(ACS!$R$13))/(TAZ!$S$11-UPFRONTS!$F$21)*(U64-UPFRONTS!$F$21)+(ACS!$R$13))</f>
        <v>55.365953801945182</v>
      </c>
      <c r="V67" s="88">
        <f>IF(V64="","",(((ACS!$R$13)*(TAZ!$V$13/TAZ!$J$13))-(ACS!$R$13))/(TAZ!$S$11-UPFRONTS!$F$21)*(V64-UPFRONTS!$F$21)+(ACS!$R$13))</f>
        <v>52.381598143236076</v>
      </c>
      <c r="W67" s="88">
        <f>IF(W64="","",(((ACS!$R$13)*(TAZ!$V$13/TAZ!$J$13))-(ACS!$R$13))/(TAZ!$S$11-UPFRONTS!$F$21)*(W64-UPFRONTS!$F$21)+(ACS!$R$13))</f>
        <v>49.397242484526963</v>
      </c>
      <c r="X67" s="88">
        <f>IF(X64="","",(((ACS!$R$13)*(TAZ!$V$13/TAZ!$J$13))-(ACS!$R$13))/(TAZ!$S$11-UPFRONTS!$F$21)*(X64-UPFRONTS!$F$21)+(ACS!$R$13))</f>
        <v>46.412886825817857</v>
      </c>
      <c r="Y67" s="88">
        <f>IF(Y64="","",(((ACS!$R$13)*(TAZ!$V$13/TAZ!$J$13))-(ACS!$R$13))/(TAZ!$S$11-UPFRONTS!$F$21)*(Y64-UPFRONTS!$F$21)+(ACS!$R$13))</f>
        <v>43.428531167108751</v>
      </c>
      <c r="Z67" s="88">
        <f>IF(Z64="","",(((ACS!$R$13)*(TAZ!$V$13/TAZ!$J$13))-(ACS!$R$13))/(TAZ!$S$11-UPFRONTS!$F$21)*(Z64-UPFRONTS!$F$21)+(ACS!$R$13))</f>
        <v>40.444175508399638</v>
      </c>
      <c r="AA67" s="88">
        <f>IF(AA64="","",(((ACS!$R$13)*(TAZ!$V$13/TAZ!$J$13))-(ACS!$R$13))/(TAZ!$S$11-UPFRONTS!$F$21)*(AA64-UPFRONTS!$F$21)+(ACS!$R$13))</f>
        <v>37.459819849690533</v>
      </c>
      <c r="AB67" s="88">
        <f>IF(AB64="","",(((ACS!$R$13)*(TAZ!$V$13/TAZ!$J$13))-(ACS!$R$13))/(TAZ!$S$11-UPFRONTS!$F$21)*(AB64-UPFRONTS!$F$21)+(ACS!$R$13))</f>
        <v>34.475464190981427</v>
      </c>
      <c r="AC67" s="88">
        <f>IF(AC64="","",(((ACS!$R$13)*(TAZ!$V$13/TAZ!$J$13))-(ACS!$R$13))/(TAZ!$S$11-UPFRONTS!$F$21)*(AC64-UPFRONTS!$F$21)+(ACS!$R$13))</f>
        <v>31.491108532272321</v>
      </c>
      <c r="AD67" s="88">
        <f>IF(AD64="","",(((ACS!$R$13)*(TAZ!$V$13/TAZ!$J$13))-(ACS!$R$13))/(TAZ!$S$11-UPFRONTS!$F$21)*(AD64-UPFRONTS!$F$21)+(ACS!$R$13))</f>
        <v>28.506752873563215</v>
      </c>
      <c r="AE67" s="88">
        <f>IF(AE64="","",(((ACS!$R$13)*(TAZ!$V$13/TAZ!$J$13))-(ACS!$R$13))/(TAZ!$S$11-UPFRONTS!$F$21)*(AE64-UPFRONTS!$F$21)+(ACS!$R$13))</f>
        <v>25.522397214854109</v>
      </c>
      <c r="AF67" s="88">
        <f>IF(AF64="","",(((ACS!$R$13)*(TAZ!$V$13/TAZ!$J$13))-(ACS!$R$13))/(TAZ!$S$11-UPFRONTS!$F$21)*(AF64-UPFRONTS!$F$21)+(ACS!$R$13))</f>
        <v>22.538041556144989</v>
      </c>
      <c r="AG67" s="88">
        <f>IF(AG64="","",(((ACS!$R$13)*(TAZ!$V$13/TAZ!$J$13))-(ACS!$R$13))/(TAZ!$S$11-UPFRONTS!$F$21)*(AG64-UPFRONTS!$F$21)+(ACS!$R$13))</f>
        <v>19.553685897435884</v>
      </c>
      <c r="AH67" s="88">
        <f>IF(AH64="","",(((ACS!$R$13)*(TAZ!$V$13/TAZ!$J$13))-(ACS!$R$13))/(TAZ!$S$11-UPFRONTS!$F$21)*(AH64-UPFRONTS!$F$21)+(ACS!$R$13))</f>
        <v>16.569330238726778</v>
      </c>
      <c r="AI67" s="88" t="str">
        <f>IF(AI64="","",(((ACS!$R$13)*(TAZ!$V$13/TAZ!$J$13))-(ACS!$R$13))/(TAZ!$S$11-UPFRONTS!$F$21)*(AI64-UPFRONTS!$F$21)+(ACS!$R$13))</f>
        <v/>
      </c>
      <c r="AJ67" s="88" t="str">
        <f>IF(AJ64="","",(((ACS!$R$13)*(TAZ!$V$13/TAZ!$J$13))-(ACS!$R$13))/(TAZ!$S$11-UPFRONTS!$F$21)*(AJ64-UPFRONTS!$F$21)+(ACS!$R$13))</f>
        <v/>
      </c>
      <c r="AK67" s="88" t="str">
        <f>IF(AK64="","",(((ACS!$R$13)*(TAZ!$V$13/TAZ!$J$13))-(ACS!$R$13))/(TAZ!$S$11-UPFRONTS!$F$21)*(AK64-UPFRONTS!$F$21)+(ACS!$R$13))</f>
        <v/>
      </c>
      <c r="AL67" s="88" t="str">
        <f>IF(AL64="","",(((ACS!$R$13)*(TAZ!$V$13/TAZ!$J$13))-(ACS!$R$13))/(TAZ!$S$11-UPFRONTS!$F$21)*(AL64-UPFRONTS!$F$21)+(ACS!$R$13))</f>
        <v/>
      </c>
      <c r="AM67" s="88" t="str">
        <f>IF(AM64="","",(((ACS!$R$13)*(TAZ!$V$13/TAZ!$J$13))-(ACS!$R$13))/(TAZ!$S$11-UPFRONTS!$F$21)*(AM64-UPFRONTS!$F$21)+(ACS!$R$13))</f>
        <v/>
      </c>
      <c r="AN67" s="88" t="str">
        <f>IF(AN64="","",(((ACS!$R$13)*(TAZ!$V$13/TAZ!$J$13))-(ACS!$R$13))/(TAZ!$S$11-UPFRONTS!$F$21)*(AN64-UPFRONTS!$F$21)+(ACS!$R$13))</f>
        <v/>
      </c>
      <c r="AO67" s="88" t="str">
        <f>IF(AO64="","",(((ACS!$R$13)*(TAZ!$V$13/TAZ!$J$13))-(ACS!$R$13))/(TAZ!$S$11-UPFRONTS!$F$21)*(AO64-UPFRONTS!$F$21)+(ACS!$R$13))</f>
        <v/>
      </c>
      <c r="AP67" s="88" t="str">
        <f>IF(AP64="","",(((ACS!$R$13)*(TAZ!$V$13/TAZ!$J$13))-(ACS!$R$13))/(TAZ!$S$11-UPFRONTS!$F$21)*(AP64-UPFRONTS!$F$21)+(ACS!$R$13))</f>
        <v/>
      </c>
      <c r="AQ67" s="88" t="str">
        <f>IF(AQ64="","",(((ACS!$R$13)*(TAZ!$V$13/TAZ!$J$13))-(ACS!$R$13))/(TAZ!$S$11-UPFRONTS!$F$21)*(AQ64-UPFRONTS!$F$21)+(ACS!$R$13))</f>
        <v/>
      </c>
      <c r="AR67" s="88" t="str">
        <f>IF(AR64="","",(((ACS!$R$13)*(TAZ!$V$13/TAZ!$J$13))-(ACS!$R$13))/(TAZ!$S$11-UPFRONTS!$F$21)*(AR64-UPFRONTS!$F$21)+(ACS!$R$13))</f>
        <v/>
      </c>
      <c r="AS67" s="88" t="str">
        <f>IF(AS64="","",(((ACS!$R$13)*(TAZ!$V$13/TAZ!$J$13))-(ACS!$R$13))/(TAZ!$S$11-UPFRONTS!$F$21)*(AS64-UPFRONTS!$F$21)+(ACS!$R$13))</f>
        <v/>
      </c>
      <c r="AT67" s="88" t="str">
        <f>IF(AT64="","",(((ACS!$R$13)*(TAZ!$V$13/TAZ!$J$13))-(ACS!$R$13))/(TAZ!$S$11-UPFRONTS!$F$21)*(AT64-UPFRONTS!$F$21)+(ACS!$R$13))</f>
        <v/>
      </c>
      <c r="AU67" s="88" t="str">
        <f>IF(AU64="","",(((ACS!$R$13)*(TAZ!$V$13/TAZ!$J$13))-(ACS!$R$13))/(TAZ!$S$11-UPFRONTS!$F$21)*(AU64-UPFRONTS!$F$21)+(ACS!$R$13))</f>
        <v/>
      </c>
      <c r="AV67" s="88" t="str">
        <f>IF(AV64="","",(((ACS!$R$13)*(TAZ!$V$13/TAZ!$J$13))-(ACS!$R$13))/(TAZ!$S$11-UPFRONTS!$F$21)*(AV64-UPFRONTS!$F$21)+(ACS!$R$13))</f>
        <v/>
      </c>
      <c r="AW67" s="88" t="str">
        <f>IF(AW64="","",(((ACS!$R$13)*(TAZ!$V$13/TAZ!$J$13))-(ACS!$R$13))/(TAZ!$S$11-UPFRONTS!$F$21)*(AW64-UPFRONTS!$F$21)+(ACS!$R$13))</f>
        <v/>
      </c>
      <c r="AX67" s="88" t="str">
        <f>IF(AX64="","",(((ACS!$R$13)*(TAZ!$V$13/TAZ!$J$13))-(ACS!$R$13))/(TAZ!$S$11-UPFRONTS!$F$21)*(AX64-UPFRONTS!$F$21)+(ACS!$R$13))</f>
        <v/>
      </c>
      <c r="AY67" s="88" t="str">
        <f>IF(AY64="","",(((ACS!$R$13)*(TAZ!$V$13/TAZ!$J$13))-(ACS!$R$13))/(TAZ!$S$11-UPFRONTS!$F$21)*(AY64-UPFRONTS!$F$21)+(ACS!$R$13))</f>
        <v/>
      </c>
      <c r="AZ67" s="88" t="str">
        <f>IF(AZ64="","",(((ACS!$R$13)*(TAZ!$V$13/TAZ!$J$13))-(ACS!$R$13))/(TAZ!$S$11-UPFRONTS!$F$21)*(AZ64-UPFRONTS!$F$21)+(ACS!$R$13))</f>
        <v/>
      </c>
      <c r="BA67" s="88" t="str">
        <f>IF(BA64="","",(((ACS!$R$13)*(TAZ!$V$13/TAZ!$J$13))-(ACS!$R$13))/(TAZ!$S$11-UPFRONTS!$F$21)*(BA64-UPFRONTS!$F$21)+(ACS!$R$13))</f>
        <v/>
      </c>
      <c r="BB67" s="88" t="str">
        <f>IF(BB64="","",(((ACS!$R$13)*(TAZ!$V$13/TAZ!$J$13))-(ACS!$R$13))/(TAZ!$S$11-UPFRONTS!$F$21)*(BB64-UPFRONTS!$F$21)+(ACS!$R$13))</f>
        <v/>
      </c>
      <c r="BC67" s="95" t="str">
        <f>IF(BC64="","",(((ACS!$R$13)*(TAZ!$V$13/TAZ!$J$13))-(ACS!$R$13))/(TAZ!$S$11-UPFRONTS!$F$21)*(BC64-UPFRONTS!$F$21)+(ACS!$R$13))</f>
        <v/>
      </c>
    </row>
    <row r="68" spans="4:55" x14ac:dyDescent="0.25">
      <c r="F68" s="16" t="str">
        <f>F58</f>
        <v>K-12 STUDENT POPULATION</v>
      </c>
      <c r="G68" s="89">
        <f>IF(G59="","",(((ACS!$P$13+ACS!$Q$13)*(TAZ!$U$13/TAZ!$I$13))-(ACS!$P$13+ACS!$Q$13))/(TAZ!$S$11-UPFRONTS!$F$21)*('CBI - BASELINE'!G59-UPFRONTS!$F$21)+(ACS!$P$13+ACS!$Q$13))</f>
        <v>249.72412112774106</v>
      </c>
      <c r="H68" s="89">
        <f>IF(H59="","",(((ACS!$P$13+ACS!$Q$13)*(TAZ!$U$13/TAZ!$I$13))-(ACS!$P$13+ACS!$Q$13))/(TAZ!$S$11-UPFRONTS!$F$21)*('CBI - BASELINE'!H59-UPFRONTS!$F$21)+(ACS!$P$13+ACS!$Q$13))</f>
        <v>247.03216150365472</v>
      </c>
      <c r="I68" s="89">
        <f>IF(I59="","",(((ACS!$P$13+ACS!$Q$13)*(TAZ!$U$13/TAZ!$I$13))-(ACS!$P$13+ACS!$Q$13))/(TAZ!$S$11-UPFRONTS!$F$21)*('CBI - BASELINE'!I59-UPFRONTS!$F$21)+(ACS!$P$13+ACS!$Q$13))</f>
        <v>244.34020187956841</v>
      </c>
      <c r="J68" s="89">
        <f>IF(J59="","",(((ACS!$P$13+ACS!$Q$13)*(TAZ!$U$13/TAZ!$I$13))-(ACS!$P$13+ACS!$Q$13))/(TAZ!$S$11-UPFRONTS!$F$21)*('CBI - BASELINE'!J59-UPFRONTS!$F$21)+(ACS!$P$13+ACS!$Q$13))</f>
        <v>241.64824225548207</v>
      </c>
      <c r="K68" s="89">
        <f>IF(K59="","",(((ACS!$P$13+ACS!$Q$13)*(TAZ!$U$13/TAZ!$I$13))-(ACS!$P$13+ACS!$Q$13))/(TAZ!$S$11-UPFRONTS!$F$21)*('CBI - BASELINE'!K59-UPFRONTS!$F$21)+(ACS!$P$13+ACS!$Q$13))</f>
        <v>238.95628263139577</v>
      </c>
      <c r="L68" s="89">
        <f>IF(L59="","",(((ACS!$P$13+ACS!$Q$13)*(TAZ!$U$13/TAZ!$I$13))-(ACS!$P$13+ACS!$Q$13))/(TAZ!$S$11-UPFRONTS!$F$21)*('CBI - BASELINE'!L59-UPFRONTS!$F$21)+(ACS!$P$13+ACS!$Q$13))</f>
        <v>236.26432300730943</v>
      </c>
      <c r="M68" s="89">
        <f>IF(M59="","",(((ACS!$P$13+ACS!$Q$13)*(TAZ!$U$13/TAZ!$I$13))-(ACS!$P$13+ACS!$Q$13))/(TAZ!$S$11-UPFRONTS!$F$21)*('CBI - BASELINE'!M59-UPFRONTS!$F$21)+(ACS!$P$13+ACS!$Q$13))</f>
        <v>233.57236338322312</v>
      </c>
      <c r="N68" s="89">
        <f>IF(N59="","",(((ACS!$P$13+ACS!$Q$13)*(TAZ!$U$13/TAZ!$I$13))-(ACS!$P$13+ACS!$Q$13))/(TAZ!$S$11-UPFRONTS!$F$21)*('CBI - BASELINE'!N59-UPFRONTS!$F$21)+(ACS!$P$13+ACS!$Q$13))</f>
        <v>230.88040375913678</v>
      </c>
      <c r="O68" s="89">
        <f>IF(O59="","",(((ACS!$P$13+ACS!$Q$13)*(TAZ!$U$13/TAZ!$I$13))-(ACS!$P$13+ACS!$Q$13))/(TAZ!$S$11-UPFRONTS!$F$21)*('CBI - BASELINE'!O59-UPFRONTS!$F$21)+(ACS!$P$13+ACS!$Q$13))</f>
        <v>228.18844413505047</v>
      </c>
      <c r="P68" s="89">
        <f>IF(P59="","",(((ACS!$P$13+ACS!$Q$13)*(TAZ!$U$13/TAZ!$I$13))-(ACS!$P$13+ACS!$Q$13))/(TAZ!$S$11-UPFRONTS!$F$21)*('CBI - BASELINE'!P59-UPFRONTS!$F$21)+(ACS!$P$13+ACS!$Q$13))</f>
        <v>225.49648451096414</v>
      </c>
      <c r="Q68" s="89">
        <f>IF(Q59="","",(((ACS!$P$13+ACS!$Q$13)*(TAZ!$U$13/TAZ!$I$13))-(ACS!$P$13+ACS!$Q$13))/(TAZ!$S$11-UPFRONTS!$F$21)*('CBI - BASELINE'!Q59-UPFRONTS!$F$21)+(ACS!$P$13+ACS!$Q$13))</f>
        <v>222.80452488687783</v>
      </c>
      <c r="R68" s="89">
        <f>IF(R59="","",(((ACS!$P$13+ACS!$Q$13)*(TAZ!$U$13/TAZ!$I$13))-(ACS!$P$13+ACS!$Q$13))/(TAZ!$S$11-UPFRONTS!$F$21)*('CBI - BASELINE'!R59-UPFRONTS!$F$21)+(ACS!$P$13+ACS!$Q$13))</f>
        <v>220.11256526279152</v>
      </c>
      <c r="S68" s="89">
        <f>IF(S59="","",(((ACS!$P$13+ACS!$Q$13)*(TAZ!$U$13/TAZ!$I$13))-(ACS!$P$13+ACS!$Q$13))/(TAZ!$S$11-UPFRONTS!$F$21)*('CBI - BASELINE'!S59-UPFRONTS!$F$21)+(ACS!$P$13+ACS!$Q$13))</f>
        <v>217.42060563870518</v>
      </c>
      <c r="T68" s="89">
        <f>IF(T59="","",(((ACS!$P$13+ACS!$Q$13)*(TAZ!$U$13/TAZ!$I$13))-(ACS!$P$13+ACS!$Q$13))/(TAZ!$S$11-UPFRONTS!$F$21)*('CBI - BASELINE'!T59-UPFRONTS!$F$21)+(ACS!$P$13+ACS!$Q$13))</f>
        <v>214.72864601461885</v>
      </c>
      <c r="U68" s="89">
        <f>IF(U59="","",(((ACS!$P$13+ACS!$Q$13)*(TAZ!$U$13/TAZ!$I$13))-(ACS!$P$13+ACS!$Q$13))/(TAZ!$S$11-UPFRONTS!$F$21)*('CBI - BASELINE'!U59-UPFRONTS!$F$21)+(ACS!$P$13+ACS!$Q$13))</f>
        <v>212.03668639053254</v>
      </c>
      <c r="V68" s="89">
        <f>IF(V59="","",(((ACS!$P$13+ACS!$Q$13)*(TAZ!$U$13/TAZ!$I$13))-(ACS!$P$13+ACS!$Q$13))/(TAZ!$S$11-UPFRONTS!$F$21)*('CBI - BASELINE'!V59-UPFRONTS!$F$21)+(ACS!$P$13+ACS!$Q$13))</f>
        <v>209.34472676644623</v>
      </c>
      <c r="W68" s="89">
        <f>IF(W59="","",(((ACS!$P$13+ACS!$Q$13)*(TAZ!$U$13/TAZ!$I$13))-(ACS!$P$13+ACS!$Q$13))/(TAZ!$S$11-UPFRONTS!$F$21)*('CBI - BASELINE'!W59-UPFRONTS!$F$21)+(ACS!$P$13+ACS!$Q$13))</f>
        <v>206.65276714235989</v>
      </c>
      <c r="X68" s="89">
        <f>IF(X59="","",(((ACS!$P$13+ACS!$Q$13)*(TAZ!$U$13/TAZ!$I$13))-(ACS!$P$13+ACS!$Q$13))/(TAZ!$S$11-UPFRONTS!$F$21)*('CBI - BASELINE'!X59-UPFRONTS!$F$21)+(ACS!$P$13+ACS!$Q$13))</f>
        <v>203.96080751827355</v>
      </c>
      <c r="Y68" s="89">
        <f>IF(Y59="","",(((ACS!$P$13+ACS!$Q$13)*(TAZ!$U$13/TAZ!$I$13))-(ACS!$P$13+ACS!$Q$13))/(TAZ!$S$11-UPFRONTS!$F$21)*('CBI - BASELINE'!Y59-UPFRONTS!$F$21)+(ACS!$P$13+ACS!$Q$13))</f>
        <v>201.26884789418725</v>
      </c>
      <c r="Z68" s="89">
        <f>IF(Z59="","",(((ACS!$P$13+ACS!$Q$13)*(TAZ!$U$13/TAZ!$I$13))-(ACS!$P$13+ACS!$Q$13))/(TAZ!$S$11-UPFRONTS!$F$21)*('CBI - BASELINE'!Z59-UPFRONTS!$F$21)+(ACS!$P$13+ACS!$Q$13))</f>
        <v>198.57688827010094</v>
      </c>
      <c r="AA68" s="89">
        <f>IF(AA59="","",(((ACS!$P$13+ACS!$Q$13)*(TAZ!$U$13/TAZ!$I$13))-(ACS!$P$13+ACS!$Q$13))/(TAZ!$S$11-UPFRONTS!$F$21)*('CBI - BASELINE'!AA59-UPFRONTS!$F$21)+(ACS!$P$13+ACS!$Q$13))</f>
        <v>195.8849286460146</v>
      </c>
      <c r="AB68" s="89">
        <f>IF(AB59="","",(((ACS!$P$13+ACS!$Q$13)*(TAZ!$U$13/TAZ!$I$13))-(ACS!$P$13+ACS!$Q$13))/(TAZ!$S$11-UPFRONTS!$F$21)*('CBI - BASELINE'!AB59-UPFRONTS!$F$21)+(ACS!$P$13+ACS!$Q$13))</f>
        <v>193.19296902192829</v>
      </c>
      <c r="AC68" s="89">
        <f>IF(AC59="","",(((ACS!$P$13+ACS!$Q$13)*(TAZ!$U$13/TAZ!$I$13))-(ACS!$P$13+ACS!$Q$13))/(TAZ!$S$11-UPFRONTS!$F$21)*('CBI - BASELINE'!AC59-UPFRONTS!$F$21)+(ACS!$P$13+ACS!$Q$13))</f>
        <v>190.50100939784198</v>
      </c>
      <c r="AD68" s="89">
        <f>IF(AD59="","",(((ACS!$P$13+ACS!$Q$13)*(TAZ!$U$13/TAZ!$I$13))-(ACS!$P$13+ACS!$Q$13))/(TAZ!$S$11-UPFRONTS!$F$21)*('CBI - BASELINE'!AD59-UPFRONTS!$F$21)+(ACS!$P$13+ACS!$Q$13))</f>
        <v>187.80904977375565</v>
      </c>
      <c r="AE68" s="89">
        <f>IF(AE59="","",(((ACS!$P$13+ACS!$Q$13)*(TAZ!$U$13/TAZ!$I$13))-(ACS!$P$13+ACS!$Q$13))/(TAZ!$S$11-UPFRONTS!$F$21)*('CBI - BASELINE'!AE59-UPFRONTS!$F$21)+(ACS!$P$13+ACS!$Q$13))</f>
        <v>185.11709014966931</v>
      </c>
      <c r="AF68" s="89">
        <f>IF(AF59="","",(((ACS!$P$13+ACS!$Q$13)*(TAZ!$U$13/TAZ!$I$13))-(ACS!$P$13+ACS!$Q$13))/(TAZ!$S$11-UPFRONTS!$F$21)*('CBI - BASELINE'!AF59-UPFRONTS!$F$21)+(ACS!$P$13+ACS!$Q$13))</f>
        <v>182.425130525583</v>
      </c>
      <c r="AG68" s="89">
        <f>IF(AG59="","",(((ACS!$P$13+ACS!$Q$13)*(TAZ!$U$13/TAZ!$I$13))-(ACS!$P$13+ACS!$Q$13))/(TAZ!$S$11-UPFRONTS!$F$21)*('CBI - BASELINE'!AG59-UPFRONTS!$F$21)+(ACS!$P$13+ACS!$Q$13))</f>
        <v>179.73317090149669</v>
      </c>
      <c r="AH68" s="89">
        <f>IF(AH59="","",(((ACS!$P$13+ACS!$Q$13)*(TAZ!$U$13/TAZ!$I$13))-(ACS!$P$13+ACS!$Q$13))/(TAZ!$S$11-UPFRONTS!$F$21)*('CBI - BASELINE'!AH59-UPFRONTS!$F$21)+(ACS!$P$13+ACS!$Q$13))</f>
        <v>177.04121127741035</v>
      </c>
      <c r="AI68" s="89" t="str">
        <f>IF(AI59="","",(((ACS!$P$13+ACS!$Q$13)*(TAZ!$U$13/TAZ!$I$13))-(ACS!$P$13+ACS!$Q$13))/(TAZ!$S$11-UPFRONTS!$F$21)*('CBI - BASELINE'!AI59-UPFRONTS!$F$21)+(ACS!$P$13+ACS!$Q$13))</f>
        <v/>
      </c>
      <c r="AJ68" s="89" t="str">
        <f>IF(AJ59="","",(((ACS!$P$13+ACS!$Q$13)*(TAZ!$U$13/TAZ!$I$13))-(ACS!$P$13+ACS!$Q$13))/(TAZ!$S$11-UPFRONTS!$F$21)*('CBI - BASELINE'!AJ59-UPFRONTS!$F$21)+(ACS!$P$13+ACS!$Q$13))</f>
        <v/>
      </c>
      <c r="AK68" s="89" t="str">
        <f>IF(AK59="","",(((ACS!$P$13+ACS!$Q$13)*(TAZ!$U$13/TAZ!$I$13))-(ACS!$P$13+ACS!$Q$13))/(TAZ!$S$11-UPFRONTS!$F$21)*('CBI - BASELINE'!AK59-UPFRONTS!$F$21)+(ACS!$P$13+ACS!$Q$13))</f>
        <v/>
      </c>
      <c r="AL68" s="89" t="str">
        <f>IF(AL59="","",(((ACS!$P$13+ACS!$Q$13)*(TAZ!$U$13/TAZ!$I$13))-(ACS!$P$13+ACS!$Q$13))/(TAZ!$S$11-UPFRONTS!$F$21)*('CBI - BASELINE'!AL59-UPFRONTS!$F$21)+(ACS!$P$13+ACS!$Q$13))</f>
        <v/>
      </c>
      <c r="AM68" s="89" t="str">
        <f>IF(AM59="","",(((ACS!$P$13+ACS!$Q$13)*(TAZ!$U$13/TAZ!$I$13))-(ACS!$P$13+ACS!$Q$13))/(TAZ!$S$11-UPFRONTS!$F$21)*('CBI - BASELINE'!AM59-UPFRONTS!$F$21)+(ACS!$P$13+ACS!$Q$13))</f>
        <v/>
      </c>
      <c r="AN68" s="89" t="str">
        <f>IF(AN59="","",(((ACS!$P$13+ACS!$Q$13)*(TAZ!$U$13/TAZ!$I$13))-(ACS!$P$13+ACS!$Q$13))/(TAZ!$S$11-UPFRONTS!$F$21)*('CBI - BASELINE'!AN59-UPFRONTS!$F$21)+(ACS!$P$13+ACS!$Q$13))</f>
        <v/>
      </c>
      <c r="AO68" s="89" t="str">
        <f>IF(AO59="","",(((ACS!$P$13+ACS!$Q$13)*(TAZ!$U$13/TAZ!$I$13))-(ACS!$P$13+ACS!$Q$13))/(TAZ!$S$11-UPFRONTS!$F$21)*('CBI - BASELINE'!AO59-UPFRONTS!$F$21)+(ACS!$P$13+ACS!$Q$13))</f>
        <v/>
      </c>
      <c r="AP68" s="89" t="str">
        <f>IF(AP59="","",(((ACS!$P$13+ACS!$Q$13)*(TAZ!$U$13/TAZ!$I$13))-(ACS!$P$13+ACS!$Q$13))/(TAZ!$S$11-UPFRONTS!$F$21)*('CBI - BASELINE'!AP59-UPFRONTS!$F$21)+(ACS!$P$13+ACS!$Q$13))</f>
        <v/>
      </c>
      <c r="AQ68" s="89" t="str">
        <f>IF(AQ59="","",(((ACS!$P$13+ACS!$Q$13)*(TAZ!$U$13/TAZ!$I$13))-(ACS!$P$13+ACS!$Q$13))/(TAZ!$S$11-UPFRONTS!$F$21)*('CBI - BASELINE'!AQ59-UPFRONTS!$F$21)+(ACS!$P$13+ACS!$Q$13))</f>
        <v/>
      </c>
      <c r="AR68" s="89" t="str">
        <f>IF(AR59="","",(((ACS!$P$13+ACS!$Q$13)*(TAZ!$U$13/TAZ!$I$13))-(ACS!$P$13+ACS!$Q$13))/(TAZ!$S$11-UPFRONTS!$F$21)*('CBI - BASELINE'!AR59-UPFRONTS!$F$21)+(ACS!$P$13+ACS!$Q$13))</f>
        <v/>
      </c>
      <c r="AS68" s="89" t="str">
        <f>IF(AS59="","",(((ACS!$P$13+ACS!$Q$13)*(TAZ!$U$13/TAZ!$I$13))-(ACS!$P$13+ACS!$Q$13))/(TAZ!$S$11-UPFRONTS!$F$21)*('CBI - BASELINE'!AS59-UPFRONTS!$F$21)+(ACS!$P$13+ACS!$Q$13))</f>
        <v/>
      </c>
      <c r="AT68" s="89" t="str">
        <f>IF(AT59="","",(((ACS!$P$13+ACS!$Q$13)*(TAZ!$U$13/TAZ!$I$13))-(ACS!$P$13+ACS!$Q$13))/(TAZ!$S$11-UPFRONTS!$F$21)*('CBI - BASELINE'!AT59-UPFRONTS!$F$21)+(ACS!$P$13+ACS!$Q$13))</f>
        <v/>
      </c>
      <c r="AU68" s="89" t="str">
        <f>IF(AU59="","",(((ACS!$P$13+ACS!$Q$13)*(TAZ!$U$13/TAZ!$I$13))-(ACS!$P$13+ACS!$Q$13))/(TAZ!$S$11-UPFRONTS!$F$21)*('CBI - BASELINE'!AU59-UPFRONTS!$F$21)+(ACS!$P$13+ACS!$Q$13))</f>
        <v/>
      </c>
      <c r="AV68" s="89" t="str">
        <f>IF(AV59="","",(((ACS!$P$13+ACS!$Q$13)*(TAZ!$U$13/TAZ!$I$13))-(ACS!$P$13+ACS!$Q$13))/(TAZ!$S$11-UPFRONTS!$F$21)*('CBI - BASELINE'!AV59-UPFRONTS!$F$21)+(ACS!$P$13+ACS!$Q$13))</f>
        <v/>
      </c>
      <c r="AW68" s="89" t="str">
        <f>IF(AW59="","",(((ACS!$P$13+ACS!$Q$13)*(TAZ!$U$13/TAZ!$I$13))-(ACS!$P$13+ACS!$Q$13))/(TAZ!$S$11-UPFRONTS!$F$21)*('CBI - BASELINE'!AW59-UPFRONTS!$F$21)+(ACS!$P$13+ACS!$Q$13))</f>
        <v/>
      </c>
      <c r="AX68" s="89" t="str">
        <f>IF(AX59="","",(((ACS!$P$13+ACS!$Q$13)*(TAZ!$U$13/TAZ!$I$13))-(ACS!$P$13+ACS!$Q$13))/(TAZ!$S$11-UPFRONTS!$F$21)*('CBI - BASELINE'!AX59-UPFRONTS!$F$21)+(ACS!$P$13+ACS!$Q$13))</f>
        <v/>
      </c>
      <c r="AY68" s="89" t="str">
        <f>IF(AY59="","",(((ACS!$P$13+ACS!$Q$13)*(TAZ!$U$13/TAZ!$I$13))-(ACS!$P$13+ACS!$Q$13))/(TAZ!$S$11-UPFRONTS!$F$21)*('CBI - BASELINE'!AY59-UPFRONTS!$F$21)+(ACS!$P$13+ACS!$Q$13))</f>
        <v/>
      </c>
      <c r="AZ68" s="89" t="str">
        <f>IF(AZ59="","",(((ACS!$P$13+ACS!$Q$13)*(TAZ!$U$13/TAZ!$I$13))-(ACS!$P$13+ACS!$Q$13))/(TAZ!$S$11-UPFRONTS!$F$21)*('CBI - BASELINE'!AZ59-UPFRONTS!$F$21)+(ACS!$P$13+ACS!$Q$13))</f>
        <v/>
      </c>
      <c r="BA68" s="89" t="str">
        <f>IF(BA59="","",(((ACS!$P$13+ACS!$Q$13)*(TAZ!$U$13/TAZ!$I$13))-(ACS!$P$13+ACS!$Q$13))/(TAZ!$S$11-UPFRONTS!$F$21)*('CBI - BASELINE'!BA59-UPFRONTS!$F$21)+(ACS!$P$13+ACS!$Q$13))</f>
        <v/>
      </c>
      <c r="BB68" s="89" t="str">
        <f>IF(BB59="","",(((ACS!$P$13+ACS!$Q$13)*(TAZ!$U$13/TAZ!$I$13))-(ACS!$P$13+ACS!$Q$13))/(TAZ!$S$11-UPFRONTS!$F$21)*('CBI - BASELINE'!BB59-UPFRONTS!$F$21)+(ACS!$P$13+ACS!$Q$13))</f>
        <v/>
      </c>
      <c r="BC68" s="96" t="str">
        <f>IF(BC59="","",(((ACS!$P$13+ACS!$Q$13)*(TAZ!$U$13/TAZ!$I$13))-(ACS!$P$13+ACS!$Q$13))/(TAZ!$S$11-UPFRONTS!$F$21)*('CBI - BASELINE'!BC59-UPFRONTS!$F$21)+(ACS!$P$13+ACS!$Q$13))</f>
        <v/>
      </c>
    </row>
    <row r="69" spans="4:55" x14ac:dyDescent="0.25">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row>
    <row r="70" spans="4:55" x14ac:dyDescent="0.25">
      <c r="D70" s="27" t="s">
        <v>459</v>
      </c>
      <c r="F70" s="27" t="s">
        <v>416</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row>
    <row r="71" spans="4:55" x14ac:dyDescent="0.25">
      <c r="F71" s="42" t="s">
        <v>407</v>
      </c>
      <c r="G71" s="46">
        <f>G53</f>
        <v>-6</v>
      </c>
      <c r="H71" s="46">
        <f t="shared" ref="H71:BC71" si="5">H53</f>
        <v>-5</v>
      </c>
      <c r="I71" s="46">
        <f t="shared" si="5"/>
        <v>-4</v>
      </c>
      <c r="J71" s="46">
        <f t="shared" si="5"/>
        <v>-3</v>
      </c>
      <c r="K71" s="46">
        <f t="shared" si="5"/>
        <v>-2</v>
      </c>
      <c r="L71" s="46">
        <f t="shared" si="5"/>
        <v>-1</v>
      </c>
      <c r="M71" s="46">
        <f t="shared" si="5"/>
        <v>0</v>
      </c>
      <c r="N71" s="46">
        <f t="shared" si="5"/>
        <v>1</v>
      </c>
      <c r="O71" s="46">
        <f t="shared" si="5"/>
        <v>2</v>
      </c>
      <c r="P71" s="46">
        <f t="shared" si="5"/>
        <v>3</v>
      </c>
      <c r="Q71" s="46">
        <f t="shared" si="5"/>
        <v>4</v>
      </c>
      <c r="R71" s="46">
        <f t="shared" si="5"/>
        <v>5</v>
      </c>
      <c r="S71" s="46">
        <f t="shared" si="5"/>
        <v>6</v>
      </c>
      <c r="T71" s="46">
        <f t="shared" si="5"/>
        <v>7</v>
      </c>
      <c r="U71" s="46">
        <f t="shared" si="5"/>
        <v>8</v>
      </c>
      <c r="V71" s="46">
        <f t="shared" si="5"/>
        <v>9</v>
      </c>
      <c r="W71" s="46">
        <f t="shared" si="5"/>
        <v>10</v>
      </c>
      <c r="X71" s="46">
        <f t="shared" si="5"/>
        <v>11</v>
      </c>
      <c r="Y71" s="46">
        <f t="shared" si="5"/>
        <v>12</v>
      </c>
      <c r="Z71" s="46">
        <f t="shared" si="5"/>
        <v>13</v>
      </c>
      <c r="AA71" s="46">
        <f t="shared" si="5"/>
        <v>14</v>
      </c>
      <c r="AB71" s="46">
        <f t="shared" si="5"/>
        <v>15</v>
      </c>
      <c r="AC71" s="46">
        <f t="shared" si="5"/>
        <v>16</v>
      </c>
      <c r="AD71" s="46">
        <f t="shared" si="5"/>
        <v>17</v>
      </c>
      <c r="AE71" s="46">
        <f t="shared" si="5"/>
        <v>18</v>
      </c>
      <c r="AF71" s="46">
        <f t="shared" si="5"/>
        <v>19</v>
      </c>
      <c r="AG71" s="46">
        <f t="shared" si="5"/>
        <v>20</v>
      </c>
      <c r="AH71" s="46">
        <f t="shared" si="5"/>
        <v>21</v>
      </c>
      <c r="AI71" s="46" t="str">
        <f t="shared" si="5"/>
        <v/>
      </c>
      <c r="AJ71" s="46" t="str">
        <f t="shared" si="5"/>
        <v/>
      </c>
      <c r="AK71" s="46" t="str">
        <f t="shared" si="5"/>
        <v/>
      </c>
      <c r="AL71" s="46" t="str">
        <f t="shared" si="5"/>
        <v/>
      </c>
      <c r="AM71" s="46" t="str">
        <f t="shared" si="5"/>
        <v/>
      </c>
      <c r="AN71" s="46" t="str">
        <f t="shared" si="5"/>
        <v/>
      </c>
      <c r="AO71" s="46" t="str">
        <f t="shared" si="5"/>
        <v/>
      </c>
      <c r="AP71" s="46" t="str">
        <f t="shared" si="5"/>
        <v/>
      </c>
      <c r="AQ71" s="46" t="str">
        <f t="shared" si="5"/>
        <v/>
      </c>
      <c r="AR71" s="46" t="str">
        <f t="shared" si="5"/>
        <v/>
      </c>
      <c r="AS71" s="46" t="str">
        <f t="shared" si="5"/>
        <v/>
      </c>
      <c r="AT71" s="46" t="str">
        <f t="shared" si="5"/>
        <v/>
      </c>
      <c r="AU71" s="46" t="str">
        <f t="shared" si="5"/>
        <v/>
      </c>
      <c r="AV71" s="46" t="str">
        <f t="shared" si="5"/>
        <v/>
      </c>
      <c r="AW71" s="46" t="str">
        <f t="shared" si="5"/>
        <v/>
      </c>
      <c r="AX71" s="46" t="str">
        <f t="shared" si="5"/>
        <v/>
      </c>
      <c r="AY71" s="46" t="str">
        <f t="shared" si="5"/>
        <v/>
      </c>
      <c r="AZ71" s="46" t="str">
        <f t="shared" si="5"/>
        <v/>
      </c>
      <c r="BA71" s="46" t="str">
        <f t="shared" si="5"/>
        <v/>
      </c>
      <c r="BB71" s="46" t="str">
        <f t="shared" si="5"/>
        <v/>
      </c>
      <c r="BC71" s="46" t="str">
        <f t="shared" si="5"/>
        <v/>
      </c>
    </row>
    <row r="72" spans="4:55" x14ac:dyDescent="0.25">
      <c r="F72" s="72" t="s">
        <v>413</v>
      </c>
      <c r="G72" s="73">
        <f>G54</f>
        <v>2022</v>
      </c>
      <c r="H72" s="73">
        <f t="shared" ref="H72:BC72" si="6">H54</f>
        <v>2023</v>
      </c>
      <c r="I72" s="73">
        <f t="shared" si="6"/>
        <v>2024</v>
      </c>
      <c r="J72" s="73">
        <f t="shared" si="6"/>
        <v>2025</v>
      </c>
      <c r="K72" s="73">
        <f t="shared" si="6"/>
        <v>2026</v>
      </c>
      <c r="L72" s="73">
        <f t="shared" si="6"/>
        <v>2027</v>
      </c>
      <c r="M72" s="73">
        <f t="shared" si="6"/>
        <v>2028</v>
      </c>
      <c r="N72" s="73">
        <f t="shared" si="6"/>
        <v>2029</v>
      </c>
      <c r="O72" s="73">
        <f t="shared" si="6"/>
        <v>2030</v>
      </c>
      <c r="P72" s="73">
        <f t="shared" si="6"/>
        <v>2031</v>
      </c>
      <c r="Q72" s="73">
        <f t="shared" si="6"/>
        <v>2032</v>
      </c>
      <c r="R72" s="73">
        <f t="shared" si="6"/>
        <v>2033</v>
      </c>
      <c r="S72" s="73">
        <f t="shared" si="6"/>
        <v>2034</v>
      </c>
      <c r="T72" s="73">
        <f t="shared" si="6"/>
        <v>2035</v>
      </c>
      <c r="U72" s="73">
        <f t="shared" si="6"/>
        <v>2036</v>
      </c>
      <c r="V72" s="73">
        <f t="shared" si="6"/>
        <v>2037</v>
      </c>
      <c r="W72" s="73">
        <f t="shared" si="6"/>
        <v>2038</v>
      </c>
      <c r="X72" s="73">
        <f t="shared" si="6"/>
        <v>2039</v>
      </c>
      <c r="Y72" s="73">
        <f t="shared" si="6"/>
        <v>2040</v>
      </c>
      <c r="Z72" s="73">
        <f t="shared" si="6"/>
        <v>2041</v>
      </c>
      <c r="AA72" s="73">
        <f t="shared" si="6"/>
        <v>2042</v>
      </c>
      <c r="AB72" s="73">
        <f t="shared" si="6"/>
        <v>2043</v>
      </c>
      <c r="AC72" s="73">
        <f t="shared" si="6"/>
        <v>2044</v>
      </c>
      <c r="AD72" s="73">
        <f t="shared" si="6"/>
        <v>2045</v>
      </c>
      <c r="AE72" s="73">
        <f t="shared" si="6"/>
        <v>2046</v>
      </c>
      <c r="AF72" s="73">
        <f t="shared" si="6"/>
        <v>2047</v>
      </c>
      <c r="AG72" s="73">
        <f t="shared" si="6"/>
        <v>2048</v>
      </c>
      <c r="AH72" s="73">
        <f t="shared" si="6"/>
        <v>2049</v>
      </c>
      <c r="AI72" s="73" t="str">
        <f t="shared" si="6"/>
        <v/>
      </c>
      <c r="AJ72" s="73" t="str">
        <f t="shared" si="6"/>
        <v/>
      </c>
      <c r="AK72" s="73" t="str">
        <f t="shared" si="6"/>
        <v/>
      </c>
      <c r="AL72" s="73" t="str">
        <f t="shared" si="6"/>
        <v/>
      </c>
      <c r="AM72" s="73" t="str">
        <f t="shared" si="6"/>
        <v/>
      </c>
      <c r="AN72" s="73" t="str">
        <f t="shared" si="6"/>
        <v/>
      </c>
      <c r="AO72" s="73" t="str">
        <f t="shared" si="6"/>
        <v/>
      </c>
      <c r="AP72" s="73" t="str">
        <f t="shared" si="6"/>
        <v/>
      </c>
      <c r="AQ72" s="73" t="str">
        <f t="shared" si="6"/>
        <v/>
      </c>
      <c r="AR72" s="73" t="str">
        <f t="shared" si="6"/>
        <v/>
      </c>
      <c r="AS72" s="73" t="str">
        <f t="shared" si="6"/>
        <v/>
      </c>
      <c r="AT72" s="73" t="str">
        <f t="shared" si="6"/>
        <v/>
      </c>
      <c r="AU72" s="73" t="str">
        <f t="shared" si="6"/>
        <v/>
      </c>
      <c r="AV72" s="73" t="str">
        <f t="shared" si="6"/>
        <v/>
      </c>
      <c r="AW72" s="73" t="str">
        <f t="shared" si="6"/>
        <v/>
      </c>
      <c r="AX72" s="73" t="str">
        <f t="shared" si="6"/>
        <v/>
      </c>
      <c r="AY72" s="73" t="str">
        <f t="shared" si="6"/>
        <v/>
      </c>
      <c r="AZ72" s="73" t="str">
        <f t="shared" si="6"/>
        <v/>
      </c>
      <c r="BA72" s="73" t="str">
        <f t="shared" si="6"/>
        <v/>
      </c>
      <c r="BB72" s="73" t="str">
        <f t="shared" si="6"/>
        <v/>
      </c>
      <c r="BC72" s="74" t="str">
        <f t="shared" si="6"/>
        <v/>
      </c>
    </row>
    <row r="73" spans="4:55" x14ac:dyDescent="0.25">
      <c r="F73" s="29" t="s">
        <v>387</v>
      </c>
      <c r="G73" s="444">
        <f>IF(G71="","",IF(G71&lt;1,$G$14,($G$14+((G$72-UPFRONTS!$F$30)*(('CBI - BASELINE'!$G$19-'CBI - BASELINE'!$G14)/(20))))))</f>
        <v>1.0724111747709724E-2</v>
      </c>
      <c r="H73" s="444">
        <f>IF(H71="","",IF(H71&lt;1,$G$14,($G$14+((H$72-UPFRONTS!$F$30)*(('CBI - BASELINE'!$G$19-'CBI - BASELINE'!$G14)/(20))))))</f>
        <v>1.0724111747709724E-2</v>
      </c>
      <c r="I73" s="444">
        <f>IF(I71="","",IF(I71&lt;1,$G$14,($G$14+((I$72-UPFRONTS!$F$30)*(('CBI - BASELINE'!$G$19-'CBI - BASELINE'!$G14)/(20))))))</f>
        <v>1.0724111747709724E-2</v>
      </c>
      <c r="J73" s="444">
        <f>IF(J71="","",IF(J71&lt;1,$G$14,($G$14+((J$72-UPFRONTS!$F$30)*(('CBI - BASELINE'!$G$19-'CBI - BASELINE'!$G14)/(20))))))</f>
        <v>1.0724111747709724E-2</v>
      </c>
      <c r="K73" s="444">
        <f>IF(K71="","",IF(K71&lt;1,$G$14,($G$14+((K$72-UPFRONTS!$F$30)*(('CBI - BASELINE'!$G$19-'CBI - BASELINE'!$G14)/(20))))))</f>
        <v>1.0724111747709724E-2</v>
      </c>
      <c r="L73" s="444">
        <f>IF(L71="","",IF(L71&lt;1,$G$14,($G$14+((L$72-UPFRONTS!$F$30)*(('CBI - BASELINE'!$G$19-'CBI - BASELINE'!$G14)/(20))))))</f>
        <v>1.0724111747709724E-2</v>
      </c>
      <c r="M73" s="444">
        <f>IF(M71="","",IF(M71&lt;1,$G$14,($G$14+((M$72-UPFRONTS!$F$30)*(('CBI - BASELINE'!$G$19-'CBI - BASELINE'!$G14)/(20))))))</f>
        <v>1.0724111747709724E-2</v>
      </c>
      <c r="N73" s="444">
        <f>IF(N71="","",IF(N71&lt;1,$G$14,($G$14+((N$72-UPFRONTS!$F$30)*(('CBI - BASELINE'!$G$19-'CBI - BASELINE'!$G14)/(20))))))</f>
        <v>1.0724111747709724E-2</v>
      </c>
      <c r="O73" s="444">
        <f>IF(O71="","",IF(O71&lt;1,$G$14,($G$14+((O$72-UPFRONTS!$F$30)*(('CBI - BASELINE'!$G$19-'CBI - BASELINE'!$G14)/(20))))))</f>
        <v>1.0724111747709724E-2</v>
      </c>
      <c r="P73" s="444">
        <f>IF(P71="","",IF(P71&lt;1,$G$14,($G$14+((P$72-UPFRONTS!$F$30)*(('CBI - BASELINE'!$G$19-'CBI - BASELINE'!$G14)/(20))))))</f>
        <v>1.0724111747709724E-2</v>
      </c>
      <c r="Q73" s="444">
        <f>IF(Q71="","",IF(Q71&lt;1,$G$14,($G$14+((Q$72-UPFRONTS!$F$30)*(('CBI - BASELINE'!$G$19-'CBI - BASELINE'!$G14)/(20))))))</f>
        <v>1.0724111747709724E-2</v>
      </c>
      <c r="R73" s="444">
        <f>IF(R71="","",IF(R71&lt;1,$G$14,($G$14+((R$72-UPFRONTS!$F$30)*(('CBI - BASELINE'!$G$19-'CBI - BASELINE'!$G14)/(20))))))</f>
        <v>1.0724111747709724E-2</v>
      </c>
      <c r="S73" s="444">
        <f>IF(S71="","",IF(S71&lt;1,$G$14,($G$14+((S$72-UPFRONTS!$F$30)*(('CBI - BASELINE'!$G$19-'CBI - BASELINE'!$G14)/(20))))))</f>
        <v>1.0724111747709724E-2</v>
      </c>
      <c r="T73" s="444">
        <f>IF(T71="","",IF(T71&lt;1,$G$14,($G$14+((T$72-UPFRONTS!$F$30)*(('CBI - BASELINE'!$G$19-'CBI - BASELINE'!$G14)/(20))))))</f>
        <v>1.0724111747709724E-2</v>
      </c>
      <c r="U73" s="444">
        <f>IF(U71="","",IF(U71&lt;1,$G$14,($G$14+((U$72-UPFRONTS!$F$30)*(('CBI - BASELINE'!$G$19-'CBI - BASELINE'!$G14)/(20))))))</f>
        <v>1.0724111747709724E-2</v>
      </c>
      <c r="V73" s="444">
        <f>IF(V71="","",IF(V71&lt;1,$G$14,($G$14+((V$72-UPFRONTS!$F$30)*(('CBI - BASELINE'!$G$19-'CBI - BASELINE'!$G14)/(20))))))</f>
        <v>1.0724111747709724E-2</v>
      </c>
      <c r="W73" s="444">
        <f>IF(W71="","",IF(W71&lt;1,$G$14,($G$14+((W$72-UPFRONTS!$F$30)*(('CBI - BASELINE'!$G$19-'CBI - BASELINE'!$G14)/(20))))))</f>
        <v>1.0724111747709724E-2</v>
      </c>
      <c r="X73" s="444">
        <f>IF(X71="","",IF(X71&lt;1,$G$14,($G$14+((X$72-UPFRONTS!$F$30)*(('CBI - BASELINE'!$G$19-'CBI - BASELINE'!$G14)/(20))))))</f>
        <v>1.0724111747709724E-2</v>
      </c>
      <c r="Y73" s="444">
        <f>IF(Y71="","",IF(Y71&lt;1,$G$14,($G$14+((Y$72-UPFRONTS!$F$30)*(('CBI - BASELINE'!$G$19-'CBI - BASELINE'!$G14)/(20))))))</f>
        <v>1.0724111747709724E-2</v>
      </c>
      <c r="Z73" s="444">
        <f>IF(Z71="","",IF(Z71&lt;1,$G$14,($G$14+((Z$72-UPFRONTS!$F$30)*(('CBI - BASELINE'!$G$19-'CBI - BASELINE'!$G14)/(20))))))</f>
        <v>1.0724111747709724E-2</v>
      </c>
      <c r="AA73" s="444">
        <f>IF(AA71="","",IF(AA71&lt;1,$G$14,($G$14+((AA$72-UPFRONTS!$F$30)*(('CBI - BASELINE'!$G$19-'CBI - BASELINE'!$G14)/(20))))))</f>
        <v>1.0724111747709724E-2</v>
      </c>
      <c r="AB73" s="444">
        <f>IF(AB71="","",IF(AB71&lt;1,$G$14,($G$14+((AB$72-UPFRONTS!$F$30)*(('CBI - BASELINE'!$G$19-'CBI - BASELINE'!$G14)/(20))))))</f>
        <v>1.0724111747709724E-2</v>
      </c>
      <c r="AC73" s="444">
        <f>IF(AC71="","",IF(AC71&lt;1,$G$14,($G$14+((AC$72-UPFRONTS!$F$30)*(('CBI - BASELINE'!$G$19-'CBI - BASELINE'!$G14)/(20))))))</f>
        <v>1.0724111747709724E-2</v>
      </c>
      <c r="AD73" s="444">
        <f>IF(AD71="","",IF(AD71&lt;1,$G$14,($G$14+((AD$72-UPFRONTS!$F$30)*(('CBI - BASELINE'!$G$19-'CBI - BASELINE'!$G14)/(20))))))</f>
        <v>1.0724111747709724E-2</v>
      </c>
      <c r="AE73" s="444">
        <f>IF(AE71="","",IF(AE71&lt;1,$G$14,($G$14+((AE$72-UPFRONTS!$F$30)*(('CBI - BASELINE'!$G$19-'CBI - BASELINE'!$G14)/(20))))))</f>
        <v>1.0724111747709724E-2</v>
      </c>
      <c r="AF73" s="444">
        <f>IF(AF71="","",IF(AF71&lt;1,$G$14,($G$14+((AF$72-UPFRONTS!$F$30)*(('CBI - BASELINE'!$G$19-'CBI - BASELINE'!$G14)/(20))))))</f>
        <v>1.0724111747709724E-2</v>
      </c>
      <c r="AG73" s="444">
        <f>IF(AG71="","",IF(AG71&lt;1,$G$14,($G$14+((AG$72-UPFRONTS!$F$30)*(('CBI - BASELINE'!$G$19-'CBI - BASELINE'!$G14)/(20))))))</f>
        <v>1.0724111747709724E-2</v>
      </c>
      <c r="AH73" s="444">
        <f>IF(AH71="","",IF(AH71&lt;1,$G$14,($G$14+((AH$72-UPFRONTS!$F$30)*(('CBI - BASELINE'!$G$19-'CBI - BASELINE'!$G14)/(20))))))</f>
        <v>1.0724111747709724E-2</v>
      </c>
      <c r="AI73" s="444" t="str">
        <f>IF(AI71="","",IF(AI71&lt;1,$G$14,($G$14+((AI$72-UPFRONTS!$F$30)*(('CBI - BASELINE'!$G$19-'CBI - BASELINE'!$G14)/(20))))))</f>
        <v/>
      </c>
      <c r="AJ73" s="444" t="str">
        <f>IF(AJ71="","",IF(AJ71&lt;1,$G$14,($G$14+((AJ$72-UPFRONTS!$F$30)*(('CBI - BASELINE'!$G$19-'CBI - BASELINE'!$G14)/(20))))))</f>
        <v/>
      </c>
      <c r="AK73" s="444" t="str">
        <f>IF(AK71="","",IF(AK71&lt;1,$G$14,($G$14+((AK$72-UPFRONTS!$F$30)*(('CBI - BASELINE'!$G$19-'CBI - BASELINE'!$G14)/(20))))))</f>
        <v/>
      </c>
      <c r="AL73" s="444" t="str">
        <f>IF(AL71="","",IF(AL71&lt;1,$G$14,($G$14+((AL$72-UPFRONTS!$F$30)*(('CBI - BASELINE'!$G$19-'CBI - BASELINE'!$G14)/(20))))))</f>
        <v/>
      </c>
      <c r="AM73" s="444" t="str">
        <f>IF(AM71="","",IF(AM71&lt;1,$G$14,($G$14+((AM$72-UPFRONTS!$F$30)*(('CBI - BASELINE'!$G$19-'CBI - BASELINE'!$G14)/(20))))))</f>
        <v/>
      </c>
      <c r="AN73" s="444" t="str">
        <f>IF(AN71="","",IF(AN71&lt;1,$G$14,($G$14+((AN$72-UPFRONTS!$F$30)*(('CBI - BASELINE'!$G$19-'CBI - BASELINE'!$G14)/(20))))))</f>
        <v/>
      </c>
      <c r="AO73" s="444" t="str">
        <f>IF(AO71="","",IF(AO71&lt;1,$G$14,($G$14+((AO$72-UPFRONTS!$F$30)*(('CBI - BASELINE'!$G$19-'CBI - BASELINE'!$G14)/(20))))))</f>
        <v/>
      </c>
      <c r="AP73" s="444" t="str">
        <f>IF(AP71="","",IF(AP71&lt;1,$G$14,($G$14+((AP$72-UPFRONTS!$F$30)*(('CBI - BASELINE'!$G$19-'CBI - BASELINE'!$G14)/(20))))))</f>
        <v/>
      </c>
      <c r="AQ73" s="444" t="str">
        <f>IF(AQ71="","",IF(AQ71&lt;1,$G$14,($G$14+((AQ$72-UPFRONTS!$F$30)*(('CBI - BASELINE'!$G$19-'CBI - BASELINE'!$G14)/(20))))))</f>
        <v/>
      </c>
      <c r="AR73" s="444" t="str">
        <f>IF(AR71="","",IF(AR71&lt;1,$G$14,($G$14+((AR$72-UPFRONTS!$F$30)*(('CBI - BASELINE'!$G$19-'CBI - BASELINE'!$G14)/(20))))))</f>
        <v/>
      </c>
      <c r="AS73" s="444" t="str">
        <f>IF(AS71="","",IF(AS71&lt;1,$G$14,($G$14+((AS$72-UPFRONTS!$F$30)*(('CBI - BASELINE'!$G$19-'CBI - BASELINE'!$G14)/(20))))))</f>
        <v/>
      </c>
      <c r="AT73" s="444" t="str">
        <f>IF(AT71="","",IF(AT71&lt;1,$G$14,($G$14+((AT$72-UPFRONTS!$F$30)*(('CBI - BASELINE'!$G$19-'CBI - BASELINE'!$G14)/(20))))))</f>
        <v/>
      </c>
      <c r="AU73" s="444" t="str">
        <f>IF(AU71="","",IF(AU71&lt;1,$G$14,($G$14+((AU$72-UPFRONTS!$F$30)*(('CBI - BASELINE'!$G$19-'CBI - BASELINE'!$G14)/(20))))))</f>
        <v/>
      </c>
      <c r="AV73" s="444" t="str">
        <f>IF(AV71="","",IF(AV71&lt;1,$G$14,($G$14+((AV$72-UPFRONTS!$F$30)*(('CBI - BASELINE'!$G$19-'CBI - BASELINE'!$G14)/(20))))))</f>
        <v/>
      </c>
      <c r="AW73" s="444" t="str">
        <f>IF(AW71="","",IF(AW71&lt;1,$G$14,($G$14+((AW$72-UPFRONTS!$F$30)*(('CBI - BASELINE'!$G$19-'CBI - BASELINE'!$G14)/(20))))))</f>
        <v/>
      </c>
      <c r="AX73" s="444" t="str">
        <f>IF(AX71="","",IF(AX71&lt;1,$G$14,($G$14+((AX$72-UPFRONTS!$F$30)*(('CBI - BASELINE'!$G$19-'CBI - BASELINE'!$G14)/(20))))))</f>
        <v/>
      </c>
      <c r="AY73" s="444" t="str">
        <f>IF(AY71="","",IF(AY71&lt;1,$G$14,($G$14+((AY$72-UPFRONTS!$F$30)*(('CBI - BASELINE'!$G$19-'CBI - BASELINE'!$G14)/(20))))))</f>
        <v/>
      </c>
      <c r="AZ73" s="444" t="str">
        <f>IF(AZ71="","",IF(AZ71&lt;1,$G$14,($G$14+((AZ$72-UPFRONTS!$F$30)*(('CBI - BASELINE'!$G$19-'CBI - BASELINE'!$G14)/(20))))))</f>
        <v/>
      </c>
      <c r="BA73" s="444" t="str">
        <f>IF(BA71="","",IF(BA71&lt;1,$G$14,($G$14+((BA$72-UPFRONTS!$F$30)*(('CBI - BASELINE'!$G$19-'CBI - BASELINE'!$G14)/(20))))))</f>
        <v/>
      </c>
      <c r="BB73" s="444" t="str">
        <f>IF(BB71="","",IF(BB71&lt;1,$G$14,($G$14+((BB$72-UPFRONTS!$F$30)*(('CBI - BASELINE'!$G$19-'CBI - BASELINE'!$G14)/(20))))))</f>
        <v/>
      </c>
      <c r="BC73" s="445" t="str">
        <f>IF(BC71="","",IF(BC71&lt;1,$G$14,($G$14+((BC$72-UPFRONTS!$F$30)*(('CBI - BASELINE'!$G$19-'CBI - BASELINE'!$G14)/(20))))))</f>
        <v/>
      </c>
    </row>
    <row r="74" spans="4:55" x14ac:dyDescent="0.25">
      <c r="F74" s="10" t="s">
        <v>388</v>
      </c>
      <c r="G74" s="446">
        <f>IF(G71="","",IF(G71&lt;1,$G$15,($G$15+((G$72-UPFRONTS!$F$30)*(('CBI - BASELINE'!$G$20-'CBI - BASELINE'!$G15)/(20))))))</f>
        <v>1.9258876265650815E-2</v>
      </c>
      <c r="H74" s="446">
        <f>IF(H71="","",IF(H71&lt;1,$G$15,($G$15+((H$72-UPFRONTS!$F$30)*(('CBI - BASELINE'!$G$20-'CBI - BASELINE'!$G15)/(20))))))</f>
        <v>1.9258876265650815E-2</v>
      </c>
      <c r="I74" s="446">
        <f>IF(I71="","",IF(I71&lt;1,$G$15,($G$15+((I$72-UPFRONTS!$F$30)*(('CBI - BASELINE'!$G$20-'CBI - BASELINE'!$G15)/(20))))))</f>
        <v>1.9258876265650815E-2</v>
      </c>
      <c r="J74" s="446">
        <f>IF(J71="","",IF(J71&lt;1,$G$15,($G$15+((J$72-UPFRONTS!$F$30)*(('CBI - BASELINE'!$G$20-'CBI - BASELINE'!$G15)/(20))))))</f>
        <v>1.9258876265650815E-2</v>
      </c>
      <c r="K74" s="446">
        <f>IF(K71="","",IF(K71&lt;1,$G$15,($G$15+((K$72-UPFRONTS!$F$30)*(('CBI - BASELINE'!$G$20-'CBI - BASELINE'!$G15)/(20))))))</f>
        <v>1.9258876265650815E-2</v>
      </c>
      <c r="L74" s="446">
        <f>IF(L71="","",IF(L71&lt;1,$G$15,($G$15+((L$72-UPFRONTS!$F$30)*(('CBI - BASELINE'!$G$20-'CBI - BASELINE'!$G15)/(20))))))</f>
        <v>1.9258876265650815E-2</v>
      </c>
      <c r="M74" s="446">
        <f>IF(M71="","",IF(M71&lt;1,$G$15,($G$15+((M$72-UPFRONTS!$F$30)*(('CBI - BASELINE'!$G$20-'CBI - BASELINE'!$G15)/(20))))))</f>
        <v>1.9258876265650815E-2</v>
      </c>
      <c r="N74" s="446">
        <f>IF(N71="","",IF(N71&lt;1,$G$15,($G$15+((N$72-UPFRONTS!$F$30)*(('CBI - BASELINE'!$G$20-'CBI - BASELINE'!$G15)/(20))))))</f>
        <v>1.9258876265650815E-2</v>
      </c>
      <c r="O74" s="446">
        <f>IF(O71="","",IF(O71&lt;1,$G$15,($G$15+((O$72-UPFRONTS!$F$30)*(('CBI - BASELINE'!$G$20-'CBI - BASELINE'!$G15)/(20))))))</f>
        <v>1.9258876265650815E-2</v>
      </c>
      <c r="P74" s="446">
        <f>IF(P71="","",IF(P71&lt;1,$G$15,($G$15+((P$72-UPFRONTS!$F$30)*(('CBI - BASELINE'!$G$20-'CBI - BASELINE'!$G15)/(20))))))</f>
        <v>1.9258876265650815E-2</v>
      </c>
      <c r="Q74" s="446">
        <f>IF(Q71="","",IF(Q71&lt;1,$G$15,($G$15+((Q$72-UPFRONTS!$F$30)*(('CBI - BASELINE'!$G$20-'CBI - BASELINE'!$G15)/(20))))))</f>
        <v>1.9258876265650815E-2</v>
      </c>
      <c r="R74" s="446">
        <f>IF(R71="","",IF(R71&lt;1,$G$15,($G$15+((R$72-UPFRONTS!$F$30)*(('CBI - BASELINE'!$G$20-'CBI - BASELINE'!$G15)/(20))))))</f>
        <v>1.9258876265650815E-2</v>
      </c>
      <c r="S74" s="446">
        <f>IF(S71="","",IF(S71&lt;1,$G$15,($G$15+((S$72-UPFRONTS!$F$30)*(('CBI - BASELINE'!$G$20-'CBI - BASELINE'!$G15)/(20))))))</f>
        <v>1.9258876265650815E-2</v>
      </c>
      <c r="T74" s="446">
        <f>IF(T71="","",IF(T71&lt;1,$G$15,($G$15+((T$72-UPFRONTS!$F$30)*(('CBI - BASELINE'!$G$20-'CBI - BASELINE'!$G15)/(20))))))</f>
        <v>1.9258876265650815E-2</v>
      </c>
      <c r="U74" s="446">
        <f>IF(U71="","",IF(U71&lt;1,$G$15,($G$15+((U$72-UPFRONTS!$F$30)*(('CBI - BASELINE'!$G$20-'CBI - BASELINE'!$G15)/(20))))))</f>
        <v>1.9258876265650815E-2</v>
      </c>
      <c r="V74" s="446">
        <f>IF(V71="","",IF(V71&lt;1,$G$15,($G$15+((V$72-UPFRONTS!$F$30)*(('CBI - BASELINE'!$G$20-'CBI - BASELINE'!$G15)/(20))))))</f>
        <v>1.9258876265650815E-2</v>
      </c>
      <c r="W74" s="446">
        <f>IF(W71="","",IF(W71&lt;1,$G$15,($G$15+((W$72-UPFRONTS!$F$30)*(('CBI - BASELINE'!$G$20-'CBI - BASELINE'!$G15)/(20))))))</f>
        <v>1.9258876265650815E-2</v>
      </c>
      <c r="X74" s="446">
        <f>IF(X71="","",IF(X71&lt;1,$G$15,($G$15+((X$72-UPFRONTS!$F$30)*(('CBI - BASELINE'!$G$20-'CBI - BASELINE'!$G15)/(20))))))</f>
        <v>1.9258876265650815E-2</v>
      </c>
      <c r="Y74" s="446">
        <f>IF(Y71="","",IF(Y71&lt;1,$G$15,($G$15+((Y$72-UPFRONTS!$F$30)*(('CBI - BASELINE'!$G$20-'CBI - BASELINE'!$G15)/(20))))))</f>
        <v>1.9258876265650815E-2</v>
      </c>
      <c r="Z74" s="446">
        <f>IF(Z71="","",IF(Z71&lt;1,$G$15,($G$15+((Z$72-UPFRONTS!$F$30)*(('CBI - BASELINE'!$G$20-'CBI - BASELINE'!$G15)/(20))))))</f>
        <v>1.9258876265650815E-2</v>
      </c>
      <c r="AA74" s="446">
        <f>IF(AA71="","",IF(AA71&lt;1,$G$15,($G$15+((AA$72-UPFRONTS!$F$30)*(('CBI - BASELINE'!$G$20-'CBI - BASELINE'!$G15)/(20))))))</f>
        <v>1.9258876265650815E-2</v>
      </c>
      <c r="AB74" s="446">
        <f>IF(AB71="","",IF(AB71&lt;1,$G$15,($G$15+((AB$72-UPFRONTS!$F$30)*(('CBI - BASELINE'!$G$20-'CBI - BASELINE'!$G15)/(20))))))</f>
        <v>1.9258876265650815E-2</v>
      </c>
      <c r="AC74" s="446">
        <f>IF(AC71="","",IF(AC71&lt;1,$G$15,($G$15+((AC$72-UPFRONTS!$F$30)*(('CBI - BASELINE'!$G$20-'CBI - BASELINE'!$G15)/(20))))))</f>
        <v>1.9258876265650815E-2</v>
      </c>
      <c r="AD74" s="446">
        <f>IF(AD71="","",IF(AD71&lt;1,$G$15,($G$15+((AD$72-UPFRONTS!$F$30)*(('CBI - BASELINE'!$G$20-'CBI - BASELINE'!$G15)/(20))))))</f>
        <v>1.9258876265650815E-2</v>
      </c>
      <c r="AE74" s="446">
        <f>IF(AE71="","",IF(AE71&lt;1,$G$15,($G$15+((AE$72-UPFRONTS!$F$30)*(('CBI - BASELINE'!$G$20-'CBI - BASELINE'!$G15)/(20))))))</f>
        <v>1.9258876265650815E-2</v>
      </c>
      <c r="AF74" s="446">
        <f>IF(AF71="","",IF(AF71&lt;1,$G$15,($G$15+((AF$72-UPFRONTS!$F$30)*(('CBI - BASELINE'!$G$20-'CBI - BASELINE'!$G15)/(20))))))</f>
        <v>1.9258876265650815E-2</v>
      </c>
      <c r="AG74" s="446">
        <f>IF(AG71="","",IF(AG71&lt;1,$G$15,($G$15+((AG$72-UPFRONTS!$F$30)*(('CBI - BASELINE'!$G$20-'CBI - BASELINE'!$G15)/(20))))))</f>
        <v>1.9258876265650815E-2</v>
      </c>
      <c r="AH74" s="446">
        <f>IF(AH71="","",IF(AH71&lt;1,$G$15,($G$15+((AH$72-UPFRONTS!$F$30)*(('CBI - BASELINE'!$G$20-'CBI - BASELINE'!$G15)/(20))))))</f>
        <v>1.9258876265650815E-2</v>
      </c>
      <c r="AI74" s="446" t="str">
        <f>IF(AI71="","",IF(AI71&lt;1,$G$15,($G$15+((AI$72-UPFRONTS!$F$30)*(('CBI - BASELINE'!$G$20-'CBI - BASELINE'!$G15)/(20))))))</f>
        <v/>
      </c>
      <c r="AJ74" s="446" t="str">
        <f>IF(AJ71="","",IF(AJ71&lt;1,$G$15,($G$15+((AJ$72-UPFRONTS!$F$30)*(('CBI - BASELINE'!$G$20-'CBI - BASELINE'!$G15)/(20))))))</f>
        <v/>
      </c>
      <c r="AK74" s="446" t="str">
        <f>IF(AK71="","",IF(AK71&lt;1,$G$15,($G$15+((AK$72-UPFRONTS!$F$30)*(('CBI - BASELINE'!$G$20-'CBI - BASELINE'!$G15)/(20))))))</f>
        <v/>
      </c>
      <c r="AL74" s="446" t="str">
        <f>IF(AL71="","",IF(AL71&lt;1,$G$15,($G$15+((AL$72-UPFRONTS!$F$30)*(('CBI - BASELINE'!$G$20-'CBI - BASELINE'!$G15)/(20))))))</f>
        <v/>
      </c>
      <c r="AM74" s="446" t="str">
        <f>IF(AM71="","",IF(AM71&lt;1,$G$15,($G$15+((AM$72-UPFRONTS!$F$30)*(('CBI - BASELINE'!$G$20-'CBI - BASELINE'!$G15)/(20))))))</f>
        <v/>
      </c>
      <c r="AN74" s="446" t="str">
        <f>IF(AN71="","",IF(AN71&lt;1,$G$15,($G$15+((AN$72-UPFRONTS!$F$30)*(('CBI - BASELINE'!$G$20-'CBI - BASELINE'!$G15)/(20))))))</f>
        <v/>
      </c>
      <c r="AO74" s="446" t="str">
        <f>IF(AO71="","",IF(AO71&lt;1,$G$15,($G$15+((AO$72-UPFRONTS!$F$30)*(('CBI - BASELINE'!$G$20-'CBI - BASELINE'!$G15)/(20))))))</f>
        <v/>
      </c>
      <c r="AP74" s="446" t="str">
        <f>IF(AP71="","",IF(AP71&lt;1,$G$15,($G$15+((AP$72-UPFRONTS!$F$30)*(('CBI - BASELINE'!$G$20-'CBI - BASELINE'!$G15)/(20))))))</f>
        <v/>
      </c>
      <c r="AQ74" s="446" t="str">
        <f>IF(AQ71="","",IF(AQ71&lt;1,$G$15,($G$15+((AQ$72-UPFRONTS!$F$30)*(('CBI - BASELINE'!$G$20-'CBI - BASELINE'!$G15)/(20))))))</f>
        <v/>
      </c>
      <c r="AR74" s="446" t="str">
        <f>IF(AR71="","",IF(AR71&lt;1,$G$15,($G$15+((AR$72-UPFRONTS!$F$30)*(('CBI - BASELINE'!$G$20-'CBI - BASELINE'!$G15)/(20))))))</f>
        <v/>
      </c>
      <c r="AS74" s="446" t="str">
        <f>IF(AS71="","",IF(AS71&lt;1,$G$15,($G$15+((AS$72-UPFRONTS!$F$30)*(('CBI - BASELINE'!$G$20-'CBI - BASELINE'!$G15)/(20))))))</f>
        <v/>
      </c>
      <c r="AT74" s="446" t="str">
        <f>IF(AT71="","",IF(AT71&lt;1,$G$15,($G$15+((AT$72-UPFRONTS!$F$30)*(('CBI - BASELINE'!$G$20-'CBI - BASELINE'!$G15)/(20))))))</f>
        <v/>
      </c>
      <c r="AU74" s="446" t="str">
        <f>IF(AU71="","",IF(AU71&lt;1,$G$15,($G$15+((AU$72-UPFRONTS!$F$30)*(('CBI - BASELINE'!$G$20-'CBI - BASELINE'!$G15)/(20))))))</f>
        <v/>
      </c>
      <c r="AV74" s="446" t="str">
        <f>IF(AV71="","",IF(AV71&lt;1,$G$15,($G$15+((AV$72-UPFRONTS!$F$30)*(('CBI - BASELINE'!$G$20-'CBI - BASELINE'!$G15)/(20))))))</f>
        <v/>
      </c>
      <c r="AW74" s="446" t="str">
        <f>IF(AW71="","",IF(AW71&lt;1,$G$15,($G$15+((AW$72-UPFRONTS!$F$30)*(('CBI - BASELINE'!$G$20-'CBI - BASELINE'!$G15)/(20))))))</f>
        <v/>
      </c>
      <c r="AX74" s="446" t="str">
        <f>IF(AX71="","",IF(AX71&lt;1,$G$15,($G$15+((AX$72-UPFRONTS!$F$30)*(('CBI - BASELINE'!$G$20-'CBI - BASELINE'!$G15)/(20))))))</f>
        <v/>
      </c>
      <c r="AY74" s="446" t="str">
        <f>IF(AY71="","",IF(AY71&lt;1,$G$15,($G$15+((AY$72-UPFRONTS!$F$30)*(('CBI - BASELINE'!$G$20-'CBI - BASELINE'!$G15)/(20))))))</f>
        <v/>
      </c>
      <c r="AZ74" s="446" t="str">
        <f>IF(AZ71="","",IF(AZ71&lt;1,$G$15,($G$15+((AZ$72-UPFRONTS!$F$30)*(('CBI - BASELINE'!$G$20-'CBI - BASELINE'!$G15)/(20))))))</f>
        <v/>
      </c>
      <c r="BA74" s="446" t="str">
        <f>IF(BA71="","",IF(BA71&lt;1,$G$15,($G$15+((BA$72-UPFRONTS!$F$30)*(('CBI - BASELINE'!$G$20-'CBI - BASELINE'!$G15)/(20))))))</f>
        <v/>
      </c>
      <c r="BB74" s="446" t="str">
        <f>IF(BB71="","",IF(BB71&lt;1,$G$15,($G$15+((BB$72-UPFRONTS!$F$30)*(('CBI - BASELINE'!$G$20-'CBI - BASELINE'!$G15)/(20))))))</f>
        <v/>
      </c>
      <c r="BC74" s="447" t="str">
        <f>IF(BC71="","",IF(BC71&lt;1,$G$15,($G$15+((BC$72-UPFRONTS!$F$30)*(('CBI - BASELINE'!$G$20-'CBI - BASELINE'!$G15)/(20))))))</f>
        <v/>
      </c>
    </row>
    <row r="75" spans="4:55" x14ac:dyDescent="0.25">
      <c r="F75" s="10" t="s">
        <v>389</v>
      </c>
      <c r="G75" s="446">
        <f>IF(G71="","",IF(G71&lt;1,$G$16,($G$16+((G$72-UPFRONTS!$F$30)*(('CBI - BASELINE'!$G$21-'CBI - BASELINE'!$G16)/(20))))))</f>
        <v>1.053361681780174E-2</v>
      </c>
      <c r="H75" s="446">
        <f>IF(H71="","",IF(H71&lt;1,$G$16,($G$16+((H$72-UPFRONTS!$F$30)*(('CBI - BASELINE'!$G$21-'CBI - BASELINE'!$G16)/(20))))))</f>
        <v>1.053361681780174E-2</v>
      </c>
      <c r="I75" s="446">
        <f>IF(I71="","",IF(I71&lt;1,$G$16,($G$16+((I$72-UPFRONTS!$F$30)*(('CBI - BASELINE'!$G$21-'CBI - BASELINE'!$G16)/(20))))))</f>
        <v>1.053361681780174E-2</v>
      </c>
      <c r="J75" s="446">
        <f>IF(J71="","",IF(J71&lt;1,$G$16,($G$16+((J$72-UPFRONTS!$F$30)*(('CBI - BASELINE'!$G$21-'CBI - BASELINE'!$G16)/(20))))))</f>
        <v>1.053361681780174E-2</v>
      </c>
      <c r="K75" s="446">
        <f>IF(K71="","",IF(K71&lt;1,$G$16,($G$16+((K$72-UPFRONTS!$F$30)*(('CBI - BASELINE'!$G$21-'CBI - BASELINE'!$G16)/(20))))))</f>
        <v>1.053361681780174E-2</v>
      </c>
      <c r="L75" s="446">
        <f>IF(L71="","",IF(L71&lt;1,$G$16,($G$16+((L$72-UPFRONTS!$F$30)*(('CBI - BASELINE'!$G$21-'CBI - BASELINE'!$G16)/(20))))))</f>
        <v>1.053361681780174E-2</v>
      </c>
      <c r="M75" s="446">
        <f>IF(M71="","",IF(M71&lt;1,$G$16,($G$16+((M$72-UPFRONTS!$F$30)*(('CBI - BASELINE'!$G$21-'CBI - BASELINE'!$G16)/(20))))))</f>
        <v>1.053361681780174E-2</v>
      </c>
      <c r="N75" s="446">
        <f>IF(N71="","",IF(N71&lt;1,$G$16,($G$16+((N$72-UPFRONTS!$F$30)*(('CBI - BASELINE'!$G$21-'CBI - BASELINE'!$G16)/(20))))))</f>
        <v>1.053361681780174E-2</v>
      </c>
      <c r="O75" s="446">
        <f>IF(O71="","",IF(O71&lt;1,$G$16,($G$16+((O$72-UPFRONTS!$F$30)*(('CBI - BASELINE'!$G$21-'CBI - BASELINE'!$G16)/(20))))))</f>
        <v>1.053361681780174E-2</v>
      </c>
      <c r="P75" s="446">
        <f>IF(P71="","",IF(P71&lt;1,$G$16,($G$16+((P$72-UPFRONTS!$F$30)*(('CBI - BASELINE'!$G$21-'CBI - BASELINE'!$G16)/(20))))))</f>
        <v>1.053361681780174E-2</v>
      </c>
      <c r="Q75" s="446">
        <f>IF(Q71="","",IF(Q71&lt;1,$G$16,($G$16+((Q$72-UPFRONTS!$F$30)*(('CBI - BASELINE'!$G$21-'CBI - BASELINE'!$G16)/(20))))))</f>
        <v>1.053361681780174E-2</v>
      </c>
      <c r="R75" s="446">
        <f>IF(R71="","",IF(R71&lt;1,$G$16,($G$16+((R$72-UPFRONTS!$F$30)*(('CBI - BASELINE'!$G$21-'CBI - BASELINE'!$G16)/(20))))))</f>
        <v>1.053361681780174E-2</v>
      </c>
      <c r="S75" s="446">
        <f>IF(S71="","",IF(S71&lt;1,$G$16,($G$16+((S$72-UPFRONTS!$F$30)*(('CBI - BASELINE'!$G$21-'CBI - BASELINE'!$G16)/(20))))))</f>
        <v>1.053361681780174E-2</v>
      </c>
      <c r="T75" s="446">
        <f>IF(T71="","",IF(T71&lt;1,$G$16,($G$16+((T$72-UPFRONTS!$F$30)*(('CBI - BASELINE'!$G$21-'CBI - BASELINE'!$G16)/(20))))))</f>
        <v>1.053361681780174E-2</v>
      </c>
      <c r="U75" s="446">
        <f>IF(U71="","",IF(U71&lt;1,$G$16,($G$16+((U$72-UPFRONTS!$F$30)*(('CBI - BASELINE'!$G$21-'CBI - BASELINE'!$G16)/(20))))))</f>
        <v>1.053361681780174E-2</v>
      </c>
      <c r="V75" s="446">
        <f>IF(V71="","",IF(V71&lt;1,$G$16,($G$16+((V$72-UPFRONTS!$F$30)*(('CBI - BASELINE'!$G$21-'CBI - BASELINE'!$G16)/(20))))))</f>
        <v>1.053361681780174E-2</v>
      </c>
      <c r="W75" s="446">
        <f>IF(W71="","",IF(W71&lt;1,$G$16,($G$16+((W$72-UPFRONTS!$F$30)*(('CBI - BASELINE'!$G$21-'CBI - BASELINE'!$G16)/(20))))))</f>
        <v>1.053361681780174E-2</v>
      </c>
      <c r="X75" s="446">
        <f>IF(X71="","",IF(X71&lt;1,$G$16,($G$16+((X$72-UPFRONTS!$F$30)*(('CBI - BASELINE'!$G$21-'CBI - BASELINE'!$G16)/(20))))))</f>
        <v>1.053361681780174E-2</v>
      </c>
      <c r="Y75" s="446">
        <f>IF(Y71="","",IF(Y71&lt;1,$G$16,($G$16+((Y$72-UPFRONTS!$F$30)*(('CBI - BASELINE'!$G$21-'CBI - BASELINE'!$G16)/(20))))))</f>
        <v>1.053361681780174E-2</v>
      </c>
      <c r="Z75" s="446">
        <f>IF(Z71="","",IF(Z71&lt;1,$G$16,($G$16+((Z$72-UPFRONTS!$F$30)*(('CBI - BASELINE'!$G$21-'CBI - BASELINE'!$G16)/(20))))))</f>
        <v>1.053361681780174E-2</v>
      </c>
      <c r="AA75" s="446">
        <f>IF(AA71="","",IF(AA71&lt;1,$G$16,($G$16+((AA$72-UPFRONTS!$F$30)*(('CBI - BASELINE'!$G$21-'CBI - BASELINE'!$G16)/(20))))))</f>
        <v>1.053361681780174E-2</v>
      </c>
      <c r="AB75" s="446">
        <f>IF(AB71="","",IF(AB71&lt;1,$G$16,($G$16+((AB$72-UPFRONTS!$F$30)*(('CBI - BASELINE'!$G$21-'CBI - BASELINE'!$G16)/(20))))))</f>
        <v>1.053361681780174E-2</v>
      </c>
      <c r="AC75" s="446">
        <f>IF(AC71="","",IF(AC71&lt;1,$G$16,($G$16+((AC$72-UPFRONTS!$F$30)*(('CBI - BASELINE'!$G$21-'CBI - BASELINE'!$G16)/(20))))))</f>
        <v>1.053361681780174E-2</v>
      </c>
      <c r="AD75" s="446">
        <f>IF(AD71="","",IF(AD71&lt;1,$G$16,($G$16+((AD$72-UPFRONTS!$F$30)*(('CBI - BASELINE'!$G$21-'CBI - BASELINE'!$G16)/(20))))))</f>
        <v>1.053361681780174E-2</v>
      </c>
      <c r="AE75" s="446">
        <f>IF(AE71="","",IF(AE71&lt;1,$G$16,($G$16+((AE$72-UPFRONTS!$F$30)*(('CBI - BASELINE'!$G$21-'CBI - BASELINE'!$G16)/(20))))))</f>
        <v>1.053361681780174E-2</v>
      </c>
      <c r="AF75" s="446">
        <f>IF(AF71="","",IF(AF71&lt;1,$G$16,($G$16+((AF$72-UPFRONTS!$F$30)*(('CBI - BASELINE'!$G$21-'CBI - BASELINE'!$G16)/(20))))))</f>
        <v>1.053361681780174E-2</v>
      </c>
      <c r="AG75" s="446">
        <f>IF(AG71="","",IF(AG71&lt;1,$G$16,($G$16+((AG$72-UPFRONTS!$F$30)*(('CBI - BASELINE'!$G$21-'CBI - BASELINE'!$G16)/(20))))))</f>
        <v>1.053361681780174E-2</v>
      </c>
      <c r="AH75" s="446">
        <f>IF(AH71="","",IF(AH71&lt;1,$G$16,($G$16+((AH$72-UPFRONTS!$F$30)*(('CBI - BASELINE'!$G$21-'CBI - BASELINE'!$G16)/(20))))))</f>
        <v>1.053361681780174E-2</v>
      </c>
      <c r="AI75" s="446" t="str">
        <f>IF(AI71="","",IF(AI71&lt;1,$G$16,($G$16+((AI$72-UPFRONTS!$F$30)*(('CBI - BASELINE'!$G$21-'CBI - BASELINE'!$G16)/(20))))))</f>
        <v/>
      </c>
      <c r="AJ75" s="446" t="str">
        <f>IF(AJ71="","",IF(AJ71&lt;1,$G$16,($G$16+((AJ$72-UPFRONTS!$F$30)*(('CBI - BASELINE'!$G$21-'CBI - BASELINE'!$G16)/(20))))))</f>
        <v/>
      </c>
      <c r="AK75" s="446" t="str">
        <f>IF(AK71="","",IF(AK71&lt;1,$G$16,($G$16+((AK$72-UPFRONTS!$F$30)*(('CBI - BASELINE'!$G$21-'CBI - BASELINE'!$G16)/(20))))))</f>
        <v/>
      </c>
      <c r="AL75" s="446" t="str">
        <f>IF(AL71="","",IF(AL71&lt;1,$G$16,($G$16+((AL$72-UPFRONTS!$F$30)*(('CBI - BASELINE'!$G$21-'CBI - BASELINE'!$G16)/(20))))))</f>
        <v/>
      </c>
      <c r="AM75" s="446" t="str">
        <f>IF(AM71="","",IF(AM71&lt;1,$G$16,($G$16+((AM$72-UPFRONTS!$F$30)*(('CBI - BASELINE'!$G$21-'CBI - BASELINE'!$G16)/(20))))))</f>
        <v/>
      </c>
      <c r="AN75" s="446" t="str">
        <f>IF(AN71="","",IF(AN71&lt;1,$G$16,($G$16+((AN$72-UPFRONTS!$F$30)*(('CBI - BASELINE'!$G$21-'CBI - BASELINE'!$G16)/(20))))))</f>
        <v/>
      </c>
      <c r="AO75" s="446" t="str">
        <f>IF(AO71="","",IF(AO71&lt;1,$G$16,($G$16+((AO$72-UPFRONTS!$F$30)*(('CBI - BASELINE'!$G$21-'CBI - BASELINE'!$G16)/(20))))))</f>
        <v/>
      </c>
      <c r="AP75" s="446" t="str">
        <f>IF(AP71="","",IF(AP71&lt;1,$G$16,($G$16+((AP$72-UPFRONTS!$F$30)*(('CBI - BASELINE'!$G$21-'CBI - BASELINE'!$G16)/(20))))))</f>
        <v/>
      </c>
      <c r="AQ75" s="446" t="str">
        <f>IF(AQ71="","",IF(AQ71&lt;1,$G$16,($G$16+((AQ$72-UPFRONTS!$F$30)*(('CBI - BASELINE'!$G$21-'CBI - BASELINE'!$G16)/(20))))))</f>
        <v/>
      </c>
      <c r="AR75" s="446" t="str">
        <f>IF(AR71="","",IF(AR71&lt;1,$G$16,($G$16+((AR$72-UPFRONTS!$F$30)*(('CBI - BASELINE'!$G$21-'CBI - BASELINE'!$G16)/(20))))))</f>
        <v/>
      </c>
      <c r="AS75" s="446" t="str">
        <f>IF(AS71="","",IF(AS71&lt;1,$G$16,($G$16+((AS$72-UPFRONTS!$F$30)*(('CBI - BASELINE'!$G$21-'CBI - BASELINE'!$G16)/(20))))))</f>
        <v/>
      </c>
      <c r="AT75" s="446" t="str">
        <f>IF(AT71="","",IF(AT71&lt;1,$G$16,($G$16+((AT$72-UPFRONTS!$F$30)*(('CBI - BASELINE'!$G$21-'CBI - BASELINE'!$G16)/(20))))))</f>
        <v/>
      </c>
      <c r="AU75" s="446" t="str">
        <f>IF(AU71="","",IF(AU71&lt;1,$G$16,($G$16+((AU$72-UPFRONTS!$F$30)*(('CBI - BASELINE'!$G$21-'CBI - BASELINE'!$G16)/(20))))))</f>
        <v/>
      </c>
      <c r="AV75" s="446" t="str">
        <f>IF(AV71="","",IF(AV71&lt;1,$G$16,($G$16+((AV$72-UPFRONTS!$F$30)*(('CBI - BASELINE'!$G$21-'CBI - BASELINE'!$G16)/(20))))))</f>
        <v/>
      </c>
      <c r="AW75" s="446" t="str">
        <f>IF(AW71="","",IF(AW71&lt;1,$G$16,($G$16+((AW$72-UPFRONTS!$F$30)*(('CBI - BASELINE'!$G$21-'CBI - BASELINE'!$G16)/(20))))))</f>
        <v/>
      </c>
      <c r="AX75" s="446" t="str">
        <f>IF(AX71="","",IF(AX71&lt;1,$G$16,($G$16+((AX$72-UPFRONTS!$F$30)*(('CBI - BASELINE'!$G$21-'CBI - BASELINE'!$G16)/(20))))))</f>
        <v/>
      </c>
      <c r="AY75" s="446" t="str">
        <f>IF(AY71="","",IF(AY71&lt;1,$G$16,($G$16+((AY$72-UPFRONTS!$F$30)*(('CBI - BASELINE'!$G$21-'CBI - BASELINE'!$G16)/(20))))))</f>
        <v/>
      </c>
      <c r="AZ75" s="446" t="str">
        <f>IF(AZ71="","",IF(AZ71&lt;1,$G$16,($G$16+((AZ$72-UPFRONTS!$F$30)*(('CBI - BASELINE'!$G$21-'CBI - BASELINE'!$G16)/(20))))))</f>
        <v/>
      </c>
      <c r="BA75" s="446" t="str">
        <f>IF(BA71="","",IF(BA71&lt;1,$G$16,($G$16+((BA$72-UPFRONTS!$F$30)*(('CBI - BASELINE'!$G$21-'CBI - BASELINE'!$G16)/(20))))))</f>
        <v/>
      </c>
      <c r="BB75" s="446" t="str">
        <f>IF(BB71="","",IF(BB71&lt;1,$G$16,($G$16+((BB$72-UPFRONTS!$F$30)*(('CBI - BASELINE'!$G$21-'CBI - BASELINE'!$G16)/(20))))))</f>
        <v/>
      </c>
      <c r="BC75" s="447" t="str">
        <f>IF(BC71="","",IF(BC71&lt;1,$G$16,($G$16+((BC$72-UPFRONTS!$F$30)*(('CBI - BASELINE'!$G$21-'CBI - BASELINE'!$G16)/(20))))))</f>
        <v/>
      </c>
    </row>
    <row r="76" spans="4:55" x14ac:dyDescent="0.25">
      <c r="F76" s="10" t="s">
        <v>414</v>
      </c>
      <c r="G76" s="446">
        <f>IF(G71="","",IF(G71&lt;1,$G$17,($G$17+((G$72-UPFRONTS!$F$30)*(('CBI - BASELINE'!$G$22-'CBI - BASELINE'!$G17)/(20))))))</f>
        <v>1.1468041074041363E-2</v>
      </c>
      <c r="H76" s="446">
        <f>IF(H71="","",IF(H71&lt;1,$G$17,($G$17+((H$72-UPFRONTS!$F$30)*(('CBI - BASELINE'!$G$22-'CBI - BASELINE'!$G17)/(20))))))</f>
        <v>1.1468041074041363E-2</v>
      </c>
      <c r="I76" s="446">
        <f>IF(I71="","",IF(I71&lt;1,$G$17,($G$17+((I$72-UPFRONTS!$F$30)*(('CBI - BASELINE'!$G$22-'CBI - BASELINE'!$G17)/(20))))))</f>
        <v>1.1468041074041363E-2</v>
      </c>
      <c r="J76" s="446">
        <f>IF(J71="","",IF(J71&lt;1,$G$17,($G$17+((J$72-UPFRONTS!$F$30)*(('CBI - BASELINE'!$G$22-'CBI - BASELINE'!$G17)/(20))))))</f>
        <v>1.1468041074041363E-2</v>
      </c>
      <c r="K76" s="446">
        <f>IF(K71="","",IF(K71&lt;1,$G$17,($G$17+((K$72-UPFRONTS!$F$30)*(('CBI - BASELINE'!$G$22-'CBI - BASELINE'!$G17)/(20))))))</f>
        <v>1.1468041074041363E-2</v>
      </c>
      <c r="L76" s="446">
        <f>IF(L71="","",IF(L71&lt;1,$G$17,($G$17+((L$72-UPFRONTS!$F$30)*(('CBI - BASELINE'!$G$22-'CBI - BASELINE'!$G17)/(20))))))</f>
        <v>1.1468041074041363E-2</v>
      </c>
      <c r="M76" s="446">
        <f>IF(M71="","",IF(M71&lt;1,$G$17,($G$17+((M$72-UPFRONTS!$F$30)*(('CBI - BASELINE'!$G$22-'CBI - BASELINE'!$G17)/(20))))))</f>
        <v>1.1468041074041363E-2</v>
      </c>
      <c r="N76" s="446">
        <f>IF(N71="","",IF(N71&lt;1,$G$17,($G$17+((N$72-UPFRONTS!$F$30)*(('CBI - BASELINE'!$G$22-'CBI - BASELINE'!$G17)/(20))))))</f>
        <v>1.1468041074041363E-2</v>
      </c>
      <c r="O76" s="446">
        <f>IF(O71="","",IF(O71&lt;1,$G$17,($G$17+((O$72-UPFRONTS!$F$30)*(('CBI - BASELINE'!$G$22-'CBI - BASELINE'!$G17)/(20))))))</f>
        <v>1.1468041074041363E-2</v>
      </c>
      <c r="P76" s="446">
        <f>IF(P71="","",IF(P71&lt;1,$G$17,($G$17+((P$72-UPFRONTS!$F$30)*(('CBI - BASELINE'!$G$22-'CBI - BASELINE'!$G17)/(20))))))</f>
        <v>1.1468041074041363E-2</v>
      </c>
      <c r="Q76" s="446">
        <f>IF(Q71="","",IF(Q71&lt;1,$G$17,($G$17+((Q$72-UPFRONTS!$F$30)*(('CBI - BASELINE'!$G$22-'CBI - BASELINE'!$G17)/(20))))))</f>
        <v>1.1468041074041363E-2</v>
      </c>
      <c r="R76" s="446">
        <f>IF(R71="","",IF(R71&lt;1,$G$17,($G$17+((R$72-UPFRONTS!$F$30)*(('CBI - BASELINE'!$G$22-'CBI - BASELINE'!$G17)/(20))))))</f>
        <v>1.1468041074041363E-2</v>
      </c>
      <c r="S76" s="446">
        <f>IF(S71="","",IF(S71&lt;1,$G$17,($G$17+((S$72-UPFRONTS!$F$30)*(('CBI - BASELINE'!$G$22-'CBI - BASELINE'!$G17)/(20))))))</f>
        <v>1.1468041074041363E-2</v>
      </c>
      <c r="T76" s="446">
        <f>IF(T71="","",IF(T71&lt;1,$G$17,($G$17+((T$72-UPFRONTS!$F$30)*(('CBI - BASELINE'!$G$22-'CBI - BASELINE'!$G17)/(20))))))</f>
        <v>1.1468041074041363E-2</v>
      </c>
      <c r="U76" s="446">
        <f>IF(U71="","",IF(U71&lt;1,$G$17,($G$17+((U$72-UPFRONTS!$F$30)*(('CBI - BASELINE'!$G$22-'CBI - BASELINE'!$G17)/(20))))))</f>
        <v>1.1468041074041363E-2</v>
      </c>
      <c r="V76" s="446">
        <f>IF(V71="","",IF(V71&lt;1,$G$17,($G$17+((V$72-UPFRONTS!$F$30)*(('CBI - BASELINE'!$G$22-'CBI - BASELINE'!$G17)/(20))))))</f>
        <v>1.1468041074041363E-2</v>
      </c>
      <c r="W76" s="446">
        <f>IF(W71="","",IF(W71&lt;1,$G$17,($G$17+((W$72-UPFRONTS!$F$30)*(('CBI - BASELINE'!$G$22-'CBI - BASELINE'!$G17)/(20))))))</f>
        <v>1.1468041074041363E-2</v>
      </c>
      <c r="X76" s="446">
        <f>IF(X71="","",IF(X71&lt;1,$G$17,($G$17+((X$72-UPFRONTS!$F$30)*(('CBI - BASELINE'!$G$22-'CBI - BASELINE'!$G17)/(20))))))</f>
        <v>1.1468041074041363E-2</v>
      </c>
      <c r="Y76" s="446">
        <f>IF(Y71="","",IF(Y71&lt;1,$G$17,($G$17+((Y$72-UPFRONTS!$F$30)*(('CBI - BASELINE'!$G$22-'CBI - BASELINE'!$G17)/(20))))))</f>
        <v>1.1468041074041363E-2</v>
      </c>
      <c r="Z76" s="446">
        <f>IF(Z71="","",IF(Z71&lt;1,$G$17,($G$17+((Z$72-UPFRONTS!$F$30)*(('CBI - BASELINE'!$G$22-'CBI - BASELINE'!$G17)/(20))))))</f>
        <v>1.1468041074041363E-2</v>
      </c>
      <c r="AA76" s="446">
        <f>IF(AA71="","",IF(AA71&lt;1,$G$17,($G$17+((AA$72-UPFRONTS!$F$30)*(('CBI - BASELINE'!$G$22-'CBI - BASELINE'!$G17)/(20))))))</f>
        <v>1.1468041074041363E-2</v>
      </c>
      <c r="AB76" s="446">
        <f>IF(AB71="","",IF(AB71&lt;1,$G$17,($G$17+((AB$72-UPFRONTS!$F$30)*(('CBI - BASELINE'!$G$22-'CBI - BASELINE'!$G17)/(20))))))</f>
        <v>1.1468041074041363E-2</v>
      </c>
      <c r="AC76" s="446">
        <f>IF(AC71="","",IF(AC71&lt;1,$G$17,($G$17+((AC$72-UPFRONTS!$F$30)*(('CBI - BASELINE'!$G$22-'CBI - BASELINE'!$G17)/(20))))))</f>
        <v>1.1468041074041363E-2</v>
      </c>
      <c r="AD76" s="446">
        <f>IF(AD71="","",IF(AD71&lt;1,$G$17,($G$17+((AD$72-UPFRONTS!$F$30)*(('CBI - BASELINE'!$G$22-'CBI - BASELINE'!$G17)/(20))))))</f>
        <v>1.1468041074041363E-2</v>
      </c>
      <c r="AE76" s="446">
        <f>IF(AE71="","",IF(AE71&lt;1,$G$17,($G$17+((AE$72-UPFRONTS!$F$30)*(('CBI - BASELINE'!$G$22-'CBI - BASELINE'!$G17)/(20))))))</f>
        <v>1.1468041074041363E-2</v>
      </c>
      <c r="AF76" s="446">
        <f>IF(AF71="","",IF(AF71&lt;1,$G$17,($G$17+((AF$72-UPFRONTS!$F$30)*(('CBI - BASELINE'!$G$22-'CBI - BASELINE'!$G17)/(20))))))</f>
        <v>1.1468041074041363E-2</v>
      </c>
      <c r="AG76" s="446">
        <f>IF(AG71="","",IF(AG71&lt;1,$G$17,($G$17+((AG$72-UPFRONTS!$F$30)*(('CBI - BASELINE'!$G$22-'CBI - BASELINE'!$G17)/(20))))))</f>
        <v>1.1468041074041363E-2</v>
      </c>
      <c r="AH76" s="446">
        <f>IF(AH71="","",IF(AH71&lt;1,$G$17,($G$17+((AH$72-UPFRONTS!$F$30)*(('CBI - BASELINE'!$G$22-'CBI - BASELINE'!$G17)/(20))))))</f>
        <v>1.1468041074041363E-2</v>
      </c>
      <c r="AI76" s="446" t="str">
        <f>IF(AI71="","",IF(AI71&lt;1,$G$17,($G$17+((AI$72-UPFRONTS!$F$30)*(('CBI - BASELINE'!$G$22-'CBI - BASELINE'!$G17)/(20))))))</f>
        <v/>
      </c>
      <c r="AJ76" s="446" t="str">
        <f>IF(AJ71="","",IF(AJ71&lt;1,$G$17,($G$17+((AJ$72-UPFRONTS!$F$30)*(('CBI - BASELINE'!$G$22-'CBI - BASELINE'!$G17)/(20))))))</f>
        <v/>
      </c>
      <c r="AK76" s="446" t="str">
        <f>IF(AK71="","",IF(AK71&lt;1,$G$17,($G$17+((AK$72-UPFRONTS!$F$30)*(('CBI - BASELINE'!$G$22-'CBI - BASELINE'!$G17)/(20))))))</f>
        <v/>
      </c>
      <c r="AL76" s="446" t="str">
        <f>IF(AL71="","",IF(AL71&lt;1,$G$17,($G$17+((AL$72-UPFRONTS!$F$30)*(('CBI - BASELINE'!$G$22-'CBI - BASELINE'!$G17)/(20))))))</f>
        <v/>
      </c>
      <c r="AM76" s="446" t="str">
        <f>IF(AM71="","",IF(AM71&lt;1,$G$17,($G$17+((AM$72-UPFRONTS!$F$30)*(('CBI - BASELINE'!$G$22-'CBI - BASELINE'!$G17)/(20))))))</f>
        <v/>
      </c>
      <c r="AN76" s="446" t="str">
        <f>IF(AN71="","",IF(AN71&lt;1,$G$17,($G$17+((AN$72-UPFRONTS!$F$30)*(('CBI - BASELINE'!$G$22-'CBI - BASELINE'!$G17)/(20))))))</f>
        <v/>
      </c>
      <c r="AO76" s="446" t="str">
        <f>IF(AO71="","",IF(AO71&lt;1,$G$17,($G$17+((AO$72-UPFRONTS!$F$30)*(('CBI - BASELINE'!$G$22-'CBI - BASELINE'!$G17)/(20))))))</f>
        <v/>
      </c>
      <c r="AP76" s="446" t="str">
        <f>IF(AP71="","",IF(AP71&lt;1,$G$17,($G$17+((AP$72-UPFRONTS!$F$30)*(('CBI - BASELINE'!$G$22-'CBI - BASELINE'!$G17)/(20))))))</f>
        <v/>
      </c>
      <c r="AQ76" s="446" t="str">
        <f>IF(AQ71="","",IF(AQ71&lt;1,$G$17,($G$17+((AQ$72-UPFRONTS!$F$30)*(('CBI - BASELINE'!$G$22-'CBI - BASELINE'!$G17)/(20))))))</f>
        <v/>
      </c>
      <c r="AR76" s="446" t="str">
        <f>IF(AR71="","",IF(AR71&lt;1,$G$17,($G$17+((AR$72-UPFRONTS!$F$30)*(('CBI - BASELINE'!$G$22-'CBI - BASELINE'!$G17)/(20))))))</f>
        <v/>
      </c>
      <c r="AS76" s="446" t="str">
        <f>IF(AS71="","",IF(AS71&lt;1,$G$17,($G$17+((AS$72-UPFRONTS!$F$30)*(('CBI - BASELINE'!$G$22-'CBI - BASELINE'!$G17)/(20))))))</f>
        <v/>
      </c>
      <c r="AT76" s="446" t="str">
        <f>IF(AT71="","",IF(AT71&lt;1,$G$17,($G$17+((AT$72-UPFRONTS!$F$30)*(('CBI - BASELINE'!$G$22-'CBI - BASELINE'!$G17)/(20))))))</f>
        <v/>
      </c>
      <c r="AU76" s="446" t="str">
        <f>IF(AU71="","",IF(AU71&lt;1,$G$17,($G$17+((AU$72-UPFRONTS!$F$30)*(('CBI - BASELINE'!$G$22-'CBI - BASELINE'!$G17)/(20))))))</f>
        <v/>
      </c>
      <c r="AV76" s="446" t="str">
        <f>IF(AV71="","",IF(AV71&lt;1,$G$17,($G$17+((AV$72-UPFRONTS!$F$30)*(('CBI - BASELINE'!$G$22-'CBI - BASELINE'!$G17)/(20))))))</f>
        <v/>
      </c>
      <c r="AW76" s="446" t="str">
        <f>IF(AW71="","",IF(AW71&lt;1,$G$17,($G$17+((AW$72-UPFRONTS!$F$30)*(('CBI - BASELINE'!$G$22-'CBI - BASELINE'!$G17)/(20))))))</f>
        <v/>
      </c>
      <c r="AX76" s="446" t="str">
        <f>IF(AX71="","",IF(AX71&lt;1,$G$17,($G$17+((AX$72-UPFRONTS!$F$30)*(('CBI - BASELINE'!$G$22-'CBI - BASELINE'!$G17)/(20))))))</f>
        <v/>
      </c>
      <c r="AY76" s="446" t="str">
        <f>IF(AY71="","",IF(AY71&lt;1,$G$17,($G$17+((AY$72-UPFRONTS!$F$30)*(('CBI - BASELINE'!$G$22-'CBI - BASELINE'!$G17)/(20))))))</f>
        <v/>
      </c>
      <c r="AZ76" s="446" t="str">
        <f>IF(AZ71="","",IF(AZ71&lt;1,$G$17,($G$17+((AZ$72-UPFRONTS!$F$30)*(('CBI - BASELINE'!$G$22-'CBI - BASELINE'!$G17)/(20))))))</f>
        <v/>
      </c>
      <c r="BA76" s="446" t="str">
        <f>IF(BA71="","",IF(BA71&lt;1,$G$17,($G$17+((BA$72-UPFRONTS!$F$30)*(('CBI - BASELINE'!$G$22-'CBI - BASELINE'!$G17)/(20))))))</f>
        <v/>
      </c>
      <c r="BB76" s="446" t="str">
        <f>IF(BB71="","",IF(BB71&lt;1,$G$17,($G$17+((BB$72-UPFRONTS!$F$30)*(('CBI - BASELINE'!$G$22-'CBI - BASELINE'!$G17)/(20))))))</f>
        <v/>
      </c>
      <c r="BC76" s="447" t="str">
        <f>IF(BC71="","",IF(BC71&lt;1,$G$17,($G$17+((BC$72-UPFRONTS!$F$30)*(('CBI - BASELINE'!$G$22-'CBI - BASELINE'!$G17)/(20))))))</f>
        <v/>
      </c>
    </row>
    <row r="77" spans="4:55" x14ac:dyDescent="0.25">
      <c r="F77" s="72" t="s">
        <v>415</v>
      </c>
      <c r="G77" s="442">
        <f>G54</f>
        <v>2022</v>
      </c>
      <c r="H77" s="442">
        <f t="shared" ref="H77:BC77" si="7">H54</f>
        <v>2023</v>
      </c>
      <c r="I77" s="442">
        <f t="shared" si="7"/>
        <v>2024</v>
      </c>
      <c r="J77" s="442">
        <f t="shared" si="7"/>
        <v>2025</v>
      </c>
      <c r="K77" s="442">
        <f t="shared" si="7"/>
        <v>2026</v>
      </c>
      <c r="L77" s="442">
        <f t="shared" si="7"/>
        <v>2027</v>
      </c>
      <c r="M77" s="442">
        <f t="shared" si="7"/>
        <v>2028</v>
      </c>
      <c r="N77" s="442">
        <f t="shared" si="7"/>
        <v>2029</v>
      </c>
      <c r="O77" s="442">
        <f t="shared" si="7"/>
        <v>2030</v>
      </c>
      <c r="P77" s="442">
        <f t="shared" si="7"/>
        <v>2031</v>
      </c>
      <c r="Q77" s="442">
        <f t="shared" si="7"/>
        <v>2032</v>
      </c>
      <c r="R77" s="442">
        <f t="shared" si="7"/>
        <v>2033</v>
      </c>
      <c r="S77" s="442">
        <f t="shared" si="7"/>
        <v>2034</v>
      </c>
      <c r="T77" s="442">
        <f t="shared" si="7"/>
        <v>2035</v>
      </c>
      <c r="U77" s="442">
        <f t="shared" si="7"/>
        <v>2036</v>
      </c>
      <c r="V77" s="442">
        <f t="shared" si="7"/>
        <v>2037</v>
      </c>
      <c r="W77" s="442">
        <f t="shared" si="7"/>
        <v>2038</v>
      </c>
      <c r="X77" s="442">
        <f t="shared" si="7"/>
        <v>2039</v>
      </c>
      <c r="Y77" s="442">
        <f t="shared" si="7"/>
        <v>2040</v>
      </c>
      <c r="Z77" s="442">
        <f t="shared" si="7"/>
        <v>2041</v>
      </c>
      <c r="AA77" s="442">
        <f t="shared" si="7"/>
        <v>2042</v>
      </c>
      <c r="AB77" s="442">
        <f t="shared" si="7"/>
        <v>2043</v>
      </c>
      <c r="AC77" s="442">
        <f t="shared" si="7"/>
        <v>2044</v>
      </c>
      <c r="AD77" s="442">
        <f t="shared" si="7"/>
        <v>2045</v>
      </c>
      <c r="AE77" s="442">
        <f t="shared" si="7"/>
        <v>2046</v>
      </c>
      <c r="AF77" s="442">
        <f t="shared" si="7"/>
        <v>2047</v>
      </c>
      <c r="AG77" s="442">
        <f t="shared" si="7"/>
        <v>2048</v>
      </c>
      <c r="AH77" s="442">
        <f t="shared" si="7"/>
        <v>2049</v>
      </c>
      <c r="AI77" s="442" t="str">
        <f t="shared" si="7"/>
        <v/>
      </c>
      <c r="AJ77" s="442" t="str">
        <f t="shared" si="7"/>
        <v/>
      </c>
      <c r="AK77" s="442" t="str">
        <f t="shared" si="7"/>
        <v/>
      </c>
      <c r="AL77" s="442" t="str">
        <f t="shared" si="7"/>
        <v/>
      </c>
      <c r="AM77" s="442" t="str">
        <f t="shared" si="7"/>
        <v/>
      </c>
      <c r="AN77" s="442" t="str">
        <f t="shared" si="7"/>
        <v/>
      </c>
      <c r="AO77" s="442" t="str">
        <f t="shared" si="7"/>
        <v/>
      </c>
      <c r="AP77" s="442" t="str">
        <f t="shared" si="7"/>
        <v/>
      </c>
      <c r="AQ77" s="442" t="str">
        <f t="shared" si="7"/>
        <v/>
      </c>
      <c r="AR77" s="442" t="str">
        <f t="shared" si="7"/>
        <v/>
      </c>
      <c r="AS77" s="442" t="str">
        <f t="shared" si="7"/>
        <v/>
      </c>
      <c r="AT77" s="442" t="str">
        <f t="shared" si="7"/>
        <v/>
      </c>
      <c r="AU77" s="442" t="str">
        <f t="shared" si="7"/>
        <v/>
      </c>
      <c r="AV77" s="442" t="str">
        <f t="shared" si="7"/>
        <v/>
      </c>
      <c r="AW77" s="442" t="str">
        <f t="shared" si="7"/>
        <v/>
      </c>
      <c r="AX77" s="442" t="str">
        <f t="shared" si="7"/>
        <v/>
      </c>
      <c r="AY77" s="442" t="str">
        <f t="shared" si="7"/>
        <v/>
      </c>
      <c r="AZ77" s="442" t="str">
        <f t="shared" si="7"/>
        <v/>
      </c>
      <c r="BA77" s="442" t="str">
        <f t="shared" si="7"/>
        <v/>
      </c>
      <c r="BB77" s="442" t="str">
        <f t="shared" si="7"/>
        <v/>
      </c>
      <c r="BC77" s="443" t="str">
        <f t="shared" si="7"/>
        <v/>
      </c>
    </row>
    <row r="78" spans="4:55" x14ac:dyDescent="0.25">
      <c r="F78" s="29" t="s">
        <v>387</v>
      </c>
      <c r="G78" s="444">
        <f>IF(G71="","",IF(G71&lt;1,$H$14,($H$14+((G$72-UPFRONTS!$F$30)*(('CBI - BASELINE'!$H$19-'CBI - BASELINE'!$H14)/(20))))))</f>
        <v>2.6269035532994922E-2</v>
      </c>
      <c r="H78" s="444">
        <f>IF(H71="","",IF(H71&lt;1,$H$14,($H$14+((H$72-UPFRONTS!$F$30)*(('CBI - BASELINE'!$H$19-'CBI - BASELINE'!$H14)/(20))))))</f>
        <v>2.6269035532994922E-2</v>
      </c>
      <c r="I78" s="444">
        <f>IF(I71="","",IF(I71&lt;1,$H$14,($H$14+((I$72-UPFRONTS!$F$30)*(('CBI - BASELINE'!$H$19-'CBI - BASELINE'!$H14)/(20))))))</f>
        <v>2.6269035532994922E-2</v>
      </c>
      <c r="J78" s="444">
        <f>IF(J71="","",IF(J71&lt;1,$H$14,($H$14+((J$72-UPFRONTS!$F$30)*(('CBI - BASELINE'!$H$19-'CBI - BASELINE'!$H14)/(20))))))</f>
        <v>2.6269035532994922E-2</v>
      </c>
      <c r="K78" s="444">
        <f>IF(K71="","",IF(K71&lt;1,$H$14,($H$14+((K$72-UPFRONTS!$F$30)*(('CBI - BASELINE'!$H$19-'CBI - BASELINE'!$H14)/(20))))))</f>
        <v>2.6269035532994922E-2</v>
      </c>
      <c r="L78" s="444">
        <f>IF(L71="","",IF(L71&lt;1,$H$14,($H$14+((L$72-UPFRONTS!$F$30)*(('CBI - BASELINE'!$H$19-'CBI - BASELINE'!$H14)/(20))))))</f>
        <v>2.6269035532994922E-2</v>
      </c>
      <c r="M78" s="444">
        <f>IF(M71="","",IF(M71&lt;1,$H$14,($H$14+((M$72-UPFRONTS!$F$30)*(('CBI - BASELINE'!$H$19-'CBI - BASELINE'!$H14)/(20))))))</f>
        <v>2.6269035532994922E-2</v>
      </c>
      <c r="N78" s="444">
        <f>IF(N71="","",IF(N71&lt;1,$H$14,($H$14+((N$72-UPFRONTS!$F$30)*(('CBI - BASELINE'!$H$19-'CBI - BASELINE'!$H14)/(20))))))</f>
        <v>2.6269035532994922E-2</v>
      </c>
      <c r="O78" s="444">
        <f>IF(O71="","",IF(O71&lt;1,$H$14,($H$14+((O$72-UPFRONTS!$F$30)*(('CBI - BASELINE'!$H$19-'CBI - BASELINE'!$H14)/(20))))))</f>
        <v>2.6269035532994922E-2</v>
      </c>
      <c r="P78" s="444">
        <f>IF(P71="","",IF(P71&lt;1,$H$14,($H$14+((P$72-UPFRONTS!$F$30)*(('CBI - BASELINE'!$H$19-'CBI - BASELINE'!$H14)/(20))))))</f>
        <v>2.6269035532994922E-2</v>
      </c>
      <c r="Q78" s="444">
        <f>IF(Q71="","",IF(Q71&lt;1,$H$14,($H$14+((Q$72-UPFRONTS!$F$30)*(('CBI - BASELINE'!$H$19-'CBI - BASELINE'!$H14)/(20))))))</f>
        <v>2.6269035532994922E-2</v>
      </c>
      <c r="R78" s="444">
        <f>IF(R71="","",IF(R71&lt;1,$H$14,($H$14+((R$72-UPFRONTS!$F$30)*(('CBI - BASELINE'!$H$19-'CBI - BASELINE'!$H14)/(20))))))</f>
        <v>2.6269035532994922E-2</v>
      </c>
      <c r="S78" s="444">
        <f>IF(S71="","",IF(S71&lt;1,$H$14,($H$14+((S$72-UPFRONTS!$F$30)*(('CBI - BASELINE'!$H$19-'CBI - BASELINE'!$H14)/(20))))))</f>
        <v>2.6269035532994922E-2</v>
      </c>
      <c r="T78" s="444">
        <f>IF(T71="","",IF(T71&lt;1,$H$14,($H$14+((T$72-UPFRONTS!$F$30)*(('CBI - BASELINE'!$H$19-'CBI - BASELINE'!$H14)/(20))))))</f>
        <v>2.6269035532994922E-2</v>
      </c>
      <c r="U78" s="444">
        <f>IF(U71="","",IF(U71&lt;1,$H$14,($H$14+((U$72-UPFRONTS!$F$30)*(('CBI - BASELINE'!$H$19-'CBI - BASELINE'!$H14)/(20))))))</f>
        <v>2.6269035532994922E-2</v>
      </c>
      <c r="V78" s="444">
        <f>IF(V71="","",IF(V71&lt;1,$H$14,($H$14+((V$72-UPFRONTS!$F$30)*(('CBI - BASELINE'!$H$19-'CBI - BASELINE'!$H14)/(20))))))</f>
        <v>2.6269035532994922E-2</v>
      </c>
      <c r="W78" s="444">
        <f>IF(W71="","",IF(W71&lt;1,$H$14,($H$14+((W$72-UPFRONTS!$F$30)*(('CBI - BASELINE'!$H$19-'CBI - BASELINE'!$H14)/(20))))))</f>
        <v>2.6269035532994922E-2</v>
      </c>
      <c r="X78" s="444">
        <f>IF(X71="","",IF(X71&lt;1,$H$14,($H$14+((X$72-UPFRONTS!$F$30)*(('CBI - BASELINE'!$H$19-'CBI - BASELINE'!$H14)/(20))))))</f>
        <v>2.6269035532994922E-2</v>
      </c>
      <c r="Y78" s="444">
        <f>IF(Y71="","",IF(Y71&lt;1,$H$14,($H$14+((Y$72-UPFRONTS!$F$30)*(('CBI - BASELINE'!$H$19-'CBI - BASELINE'!$H14)/(20))))))</f>
        <v>2.6269035532994922E-2</v>
      </c>
      <c r="Z78" s="444">
        <f>IF(Z71="","",IF(Z71&lt;1,$H$14,($H$14+((Z$72-UPFRONTS!$F$30)*(('CBI - BASELINE'!$H$19-'CBI - BASELINE'!$H14)/(20))))))</f>
        <v>2.6269035532994922E-2</v>
      </c>
      <c r="AA78" s="444">
        <f>IF(AA71="","",IF(AA71&lt;1,$H$14,($H$14+((AA$72-UPFRONTS!$F$30)*(('CBI - BASELINE'!$H$19-'CBI - BASELINE'!$H14)/(20))))))</f>
        <v>2.6269035532994922E-2</v>
      </c>
      <c r="AB78" s="444">
        <f>IF(AB71="","",IF(AB71&lt;1,$H$14,($H$14+((AB$72-UPFRONTS!$F$30)*(('CBI - BASELINE'!$H$19-'CBI - BASELINE'!$H14)/(20))))))</f>
        <v>2.6269035532994922E-2</v>
      </c>
      <c r="AC78" s="444">
        <f>IF(AC71="","",IF(AC71&lt;1,$H$14,($H$14+((AC$72-UPFRONTS!$F$30)*(('CBI - BASELINE'!$H$19-'CBI - BASELINE'!$H14)/(20))))))</f>
        <v>2.6269035532994922E-2</v>
      </c>
      <c r="AD78" s="444">
        <f>IF(AD71="","",IF(AD71&lt;1,$H$14,($H$14+((AD$72-UPFRONTS!$F$30)*(('CBI - BASELINE'!$H$19-'CBI - BASELINE'!$H14)/(20))))))</f>
        <v>2.6269035532994922E-2</v>
      </c>
      <c r="AE78" s="444">
        <f>IF(AE71="","",IF(AE71&lt;1,$H$14,($H$14+((AE$72-UPFRONTS!$F$30)*(('CBI - BASELINE'!$H$19-'CBI - BASELINE'!$H14)/(20))))))</f>
        <v>2.6269035532994922E-2</v>
      </c>
      <c r="AF78" s="444">
        <f>IF(AF71="","",IF(AF71&lt;1,$H$14,($H$14+((AF$72-UPFRONTS!$F$30)*(('CBI - BASELINE'!$H$19-'CBI - BASELINE'!$H14)/(20))))))</f>
        <v>2.6269035532994922E-2</v>
      </c>
      <c r="AG78" s="444">
        <f>IF(AG71="","",IF(AG71&lt;1,$H$14,($H$14+((AG$72-UPFRONTS!$F$30)*(('CBI - BASELINE'!$H$19-'CBI - BASELINE'!$H14)/(20))))))</f>
        <v>2.6269035532994922E-2</v>
      </c>
      <c r="AH78" s="444">
        <f>IF(AH71="","",IF(AH71&lt;1,$H$14,($H$14+((AH$72-UPFRONTS!$F$30)*(('CBI - BASELINE'!$H$19-'CBI - BASELINE'!$H14)/(20))))))</f>
        <v>2.6269035532994922E-2</v>
      </c>
      <c r="AI78" s="444" t="str">
        <f>IF(AI71="","",IF(AI71&lt;1,$H$14,($H$14+((AI$72-UPFRONTS!$F$30)*(('CBI - BASELINE'!$H$19-'CBI - BASELINE'!$H14)/(20))))))</f>
        <v/>
      </c>
      <c r="AJ78" s="444" t="str">
        <f>IF(AJ71="","",IF(AJ71&lt;1,$H$14,($H$14+((AJ$72-UPFRONTS!$F$30)*(('CBI - BASELINE'!$H$19-'CBI - BASELINE'!$H14)/(20))))))</f>
        <v/>
      </c>
      <c r="AK78" s="444" t="str">
        <f>IF(AK71="","",IF(AK71&lt;1,$H$14,($H$14+((AK$72-UPFRONTS!$F$30)*(('CBI - BASELINE'!$H$19-'CBI - BASELINE'!$H14)/(20))))))</f>
        <v/>
      </c>
      <c r="AL78" s="444" t="str">
        <f>IF(AL71="","",IF(AL71&lt;1,$H$14,($H$14+((AL$72-UPFRONTS!$F$30)*(('CBI - BASELINE'!$H$19-'CBI - BASELINE'!$H14)/(20))))))</f>
        <v/>
      </c>
      <c r="AM78" s="444" t="str">
        <f>IF(AM71="","",IF(AM71&lt;1,$H$14,($H$14+((AM$72-UPFRONTS!$F$30)*(('CBI - BASELINE'!$H$19-'CBI - BASELINE'!$H14)/(20))))))</f>
        <v/>
      </c>
      <c r="AN78" s="444" t="str">
        <f>IF(AN71="","",IF(AN71&lt;1,$H$14,($H$14+((AN$72-UPFRONTS!$F$30)*(('CBI - BASELINE'!$H$19-'CBI - BASELINE'!$H14)/(20))))))</f>
        <v/>
      </c>
      <c r="AO78" s="444" t="str">
        <f>IF(AO71="","",IF(AO71&lt;1,$H$14,($H$14+((AO$72-UPFRONTS!$F$30)*(('CBI - BASELINE'!$H$19-'CBI - BASELINE'!$H14)/(20))))))</f>
        <v/>
      </c>
      <c r="AP78" s="444" t="str">
        <f>IF(AP71="","",IF(AP71&lt;1,$H$14,($H$14+((AP$72-UPFRONTS!$F$30)*(('CBI - BASELINE'!$H$19-'CBI - BASELINE'!$H14)/(20))))))</f>
        <v/>
      </c>
      <c r="AQ78" s="444" t="str">
        <f>IF(AQ71="","",IF(AQ71&lt;1,$H$14,($H$14+((AQ$72-UPFRONTS!$F$30)*(('CBI - BASELINE'!$H$19-'CBI - BASELINE'!$H14)/(20))))))</f>
        <v/>
      </c>
      <c r="AR78" s="444" t="str">
        <f>IF(AR71="","",IF(AR71&lt;1,$H$14,($H$14+((AR$72-UPFRONTS!$F$30)*(('CBI - BASELINE'!$H$19-'CBI - BASELINE'!$H14)/(20))))))</f>
        <v/>
      </c>
      <c r="AS78" s="444" t="str">
        <f>IF(AS71="","",IF(AS71&lt;1,$H$14,($H$14+((AS$72-UPFRONTS!$F$30)*(('CBI - BASELINE'!$H$19-'CBI - BASELINE'!$H14)/(20))))))</f>
        <v/>
      </c>
      <c r="AT78" s="444" t="str">
        <f>IF(AT71="","",IF(AT71&lt;1,$H$14,($H$14+((AT$72-UPFRONTS!$F$30)*(('CBI - BASELINE'!$H$19-'CBI - BASELINE'!$H14)/(20))))))</f>
        <v/>
      </c>
      <c r="AU78" s="444" t="str">
        <f>IF(AU71="","",IF(AU71&lt;1,$H$14,($H$14+((AU$72-UPFRONTS!$F$30)*(('CBI - BASELINE'!$H$19-'CBI - BASELINE'!$H14)/(20))))))</f>
        <v/>
      </c>
      <c r="AV78" s="444" t="str">
        <f>IF(AV71="","",IF(AV71&lt;1,$H$14,($H$14+((AV$72-UPFRONTS!$F$30)*(('CBI - BASELINE'!$H$19-'CBI - BASELINE'!$H14)/(20))))))</f>
        <v/>
      </c>
      <c r="AW78" s="444" t="str">
        <f>IF(AW71="","",IF(AW71&lt;1,$H$14,($H$14+((AW$72-UPFRONTS!$F$30)*(('CBI - BASELINE'!$H$19-'CBI - BASELINE'!$H14)/(20))))))</f>
        <v/>
      </c>
      <c r="AX78" s="444" t="str">
        <f>IF(AX71="","",IF(AX71&lt;1,$H$14,($H$14+((AX$72-UPFRONTS!$F$30)*(('CBI - BASELINE'!$H$19-'CBI - BASELINE'!$H14)/(20))))))</f>
        <v/>
      </c>
      <c r="AY78" s="444" t="str">
        <f>IF(AY71="","",IF(AY71&lt;1,$H$14,($H$14+((AY$72-UPFRONTS!$F$30)*(('CBI - BASELINE'!$H$19-'CBI - BASELINE'!$H14)/(20))))))</f>
        <v/>
      </c>
      <c r="AZ78" s="444" t="str">
        <f>IF(AZ71="","",IF(AZ71&lt;1,$H$14,($H$14+((AZ$72-UPFRONTS!$F$30)*(('CBI - BASELINE'!$H$19-'CBI - BASELINE'!$H14)/(20))))))</f>
        <v/>
      </c>
      <c r="BA78" s="444" t="str">
        <f>IF(BA71="","",IF(BA71&lt;1,$H$14,($H$14+((BA$72-UPFRONTS!$F$30)*(('CBI - BASELINE'!$H$19-'CBI - BASELINE'!$H14)/(20))))))</f>
        <v/>
      </c>
      <c r="BB78" s="444" t="str">
        <f>IF(BB71="","",IF(BB71&lt;1,$H$14,($H$14+((BB$72-UPFRONTS!$F$30)*(('CBI - BASELINE'!$H$19-'CBI - BASELINE'!$H14)/(20))))))</f>
        <v/>
      </c>
      <c r="BC78" s="445" t="str">
        <f>IF(BC71="","",IF(BC71&lt;1,$H$14,($H$14+((BC$72-UPFRONTS!$F$30)*(('CBI - BASELINE'!$H$19-'CBI - BASELINE'!$H14)/(20))))))</f>
        <v/>
      </c>
    </row>
    <row r="79" spans="4:55" x14ac:dyDescent="0.25">
      <c r="F79" s="10" t="s">
        <v>388</v>
      </c>
      <c r="G79" s="446">
        <f>IF(G71="","",IF(G71&lt;1,$H$15,($H$15+((G$72-UPFRONTS!$F$30)*(('CBI - BASELINE'!$H$20-'CBI - BASELINE'!$H15)/(20))))))</f>
        <v>0.10367593578341057</v>
      </c>
      <c r="H79" s="446">
        <f>IF(H71="","",IF(H71&lt;1,$H$15,($H$15+((H$72-UPFRONTS!$F$30)*(('CBI - BASELINE'!$H$20-'CBI - BASELINE'!$H15)/(20))))))</f>
        <v>0.10367593578341057</v>
      </c>
      <c r="I79" s="446">
        <f>IF(I71="","",IF(I71&lt;1,$H$15,($H$15+((I$72-UPFRONTS!$F$30)*(('CBI - BASELINE'!$H$20-'CBI - BASELINE'!$H15)/(20))))))</f>
        <v>0.10367593578341057</v>
      </c>
      <c r="J79" s="446">
        <f>IF(J71="","",IF(J71&lt;1,$H$15,($H$15+((J$72-UPFRONTS!$F$30)*(('CBI - BASELINE'!$H$20-'CBI - BASELINE'!$H15)/(20))))))</f>
        <v>0.10367593578341057</v>
      </c>
      <c r="K79" s="446">
        <f>IF(K71="","",IF(K71&lt;1,$H$15,($H$15+((K$72-UPFRONTS!$F$30)*(('CBI - BASELINE'!$H$20-'CBI - BASELINE'!$H15)/(20))))))</f>
        <v>0.10367593578341057</v>
      </c>
      <c r="L79" s="446">
        <f>IF(L71="","",IF(L71&lt;1,$H$15,($H$15+((L$72-UPFRONTS!$F$30)*(('CBI - BASELINE'!$H$20-'CBI - BASELINE'!$H15)/(20))))))</f>
        <v>0.10367593578341057</v>
      </c>
      <c r="M79" s="446">
        <f>IF(M71="","",IF(M71&lt;1,$H$15,($H$15+((M$72-UPFRONTS!$F$30)*(('CBI - BASELINE'!$H$20-'CBI - BASELINE'!$H15)/(20))))))</f>
        <v>0.10367593578341057</v>
      </c>
      <c r="N79" s="446">
        <f>IF(N71="","",IF(N71&lt;1,$H$15,($H$15+((N$72-UPFRONTS!$F$30)*(('CBI - BASELINE'!$H$20-'CBI - BASELINE'!$H15)/(20))))))</f>
        <v>0.10367593578341057</v>
      </c>
      <c r="O79" s="446">
        <f>IF(O71="","",IF(O71&lt;1,$H$15,($H$15+((O$72-UPFRONTS!$F$30)*(('CBI - BASELINE'!$H$20-'CBI - BASELINE'!$H15)/(20))))))</f>
        <v>0.10367593578341057</v>
      </c>
      <c r="P79" s="446">
        <f>IF(P71="","",IF(P71&lt;1,$H$15,($H$15+((P$72-UPFRONTS!$F$30)*(('CBI - BASELINE'!$H$20-'CBI - BASELINE'!$H15)/(20))))))</f>
        <v>0.10367593578341057</v>
      </c>
      <c r="Q79" s="446">
        <f>IF(Q71="","",IF(Q71&lt;1,$H$15,($H$15+((Q$72-UPFRONTS!$F$30)*(('CBI - BASELINE'!$H$20-'CBI - BASELINE'!$H15)/(20))))))</f>
        <v>0.10367593578341057</v>
      </c>
      <c r="R79" s="446">
        <f>IF(R71="","",IF(R71&lt;1,$H$15,($H$15+((R$72-UPFRONTS!$F$30)*(('CBI - BASELINE'!$H$20-'CBI - BASELINE'!$H15)/(20))))))</f>
        <v>0.10367593578341057</v>
      </c>
      <c r="S79" s="446">
        <f>IF(S71="","",IF(S71&lt;1,$H$15,($H$15+((S$72-UPFRONTS!$F$30)*(('CBI - BASELINE'!$H$20-'CBI - BASELINE'!$H15)/(20))))))</f>
        <v>0.10367593578341057</v>
      </c>
      <c r="T79" s="446">
        <f>IF(T71="","",IF(T71&lt;1,$H$15,($H$15+((T$72-UPFRONTS!$F$30)*(('CBI - BASELINE'!$H$20-'CBI - BASELINE'!$H15)/(20))))))</f>
        <v>0.10367593578341057</v>
      </c>
      <c r="U79" s="446">
        <f>IF(U71="","",IF(U71&lt;1,$H$15,($H$15+((U$72-UPFRONTS!$F$30)*(('CBI - BASELINE'!$H$20-'CBI - BASELINE'!$H15)/(20))))))</f>
        <v>0.10367593578341057</v>
      </c>
      <c r="V79" s="446">
        <f>IF(V71="","",IF(V71&lt;1,$H$15,($H$15+((V$72-UPFRONTS!$F$30)*(('CBI - BASELINE'!$H$20-'CBI - BASELINE'!$H15)/(20))))))</f>
        <v>0.10367593578341057</v>
      </c>
      <c r="W79" s="446">
        <f>IF(W71="","",IF(W71&lt;1,$H$15,($H$15+((W$72-UPFRONTS!$F$30)*(('CBI - BASELINE'!$H$20-'CBI - BASELINE'!$H15)/(20))))))</f>
        <v>0.10367593578341057</v>
      </c>
      <c r="X79" s="446">
        <f>IF(X71="","",IF(X71&lt;1,$H$15,($H$15+((X$72-UPFRONTS!$F$30)*(('CBI - BASELINE'!$H$20-'CBI - BASELINE'!$H15)/(20))))))</f>
        <v>0.10367593578341057</v>
      </c>
      <c r="Y79" s="446">
        <f>IF(Y71="","",IF(Y71&lt;1,$H$15,($H$15+((Y$72-UPFRONTS!$F$30)*(('CBI - BASELINE'!$H$20-'CBI - BASELINE'!$H15)/(20))))))</f>
        <v>0.10367593578341057</v>
      </c>
      <c r="Z79" s="446">
        <f>IF(Z71="","",IF(Z71&lt;1,$H$15,($H$15+((Z$72-UPFRONTS!$F$30)*(('CBI - BASELINE'!$H$20-'CBI - BASELINE'!$H15)/(20))))))</f>
        <v>0.10367593578341057</v>
      </c>
      <c r="AA79" s="446">
        <f>IF(AA71="","",IF(AA71&lt;1,$H$15,($H$15+((AA$72-UPFRONTS!$F$30)*(('CBI - BASELINE'!$H$20-'CBI - BASELINE'!$H15)/(20))))))</f>
        <v>0.10367593578341057</v>
      </c>
      <c r="AB79" s="446">
        <f>IF(AB71="","",IF(AB71&lt;1,$H$15,($H$15+((AB$72-UPFRONTS!$F$30)*(('CBI - BASELINE'!$H$20-'CBI - BASELINE'!$H15)/(20))))))</f>
        <v>0.10367593578341057</v>
      </c>
      <c r="AC79" s="446">
        <f>IF(AC71="","",IF(AC71&lt;1,$H$15,($H$15+((AC$72-UPFRONTS!$F$30)*(('CBI - BASELINE'!$H$20-'CBI - BASELINE'!$H15)/(20))))))</f>
        <v>0.10367593578341057</v>
      </c>
      <c r="AD79" s="446">
        <f>IF(AD71="","",IF(AD71&lt;1,$H$15,($H$15+((AD$72-UPFRONTS!$F$30)*(('CBI - BASELINE'!$H$20-'CBI - BASELINE'!$H15)/(20))))))</f>
        <v>0.10367593578341057</v>
      </c>
      <c r="AE79" s="446">
        <f>IF(AE71="","",IF(AE71&lt;1,$H$15,($H$15+((AE$72-UPFRONTS!$F$30)*(('CBI - BASELINE'!$H$20-'CBI - BASELINE'!$H15)/(20))))))</f>
        <v>0.10367593578341057</v>
      </c>
      <c r="AF79" s="446">
        <f>IF(AF71="","",IF(AF71&lt;1,$H$15,($H$15+((AF$72-UPFRONTS!$F$30)*(('CBI - BASELINE'!$H$20-'CBI - BASELINE'!$H15)/(20))))))</f>
        <v>0.10367593578341057</v>
      </c>
      <c r="AG79" s="446">
        <f>IF(AG71="","",IF(AG71&lt;1,$H$15,($H$15+((AG$72-UPFRONTS!$F$30)*(('CBI - BASELINE'!$H$20-'CBI - BASELINE'!$H15)/(20))))))</f>
        <v>0.10367593578341057</v>
      </c>
      <c r="AH79" s="446">
        <f>IF(AH71="","",IF(AH71&lt;1,$H$15,($H$15+((AH$72-UPFRONTS!$F$30)*(('CBI - BASELINE'!$H$20-'CBI - BASELINE'!$H15)/(20))))))</f>
        <v>0.10367593578341057</v>
      </c>
      <c r="AI79" s="446" t="str">
        <f>IF(AI71="","",IF(AI71&lt;1,$H$15,($H$15+((AI$72-UPFRONTS!$F$30)*(('CBI - BASELINE'!$H$20-'CBI - BASELINE'!$H15)/(20))))))</f>
        <v/>
      </c>
      <c r="AJ79" s="446" t="str">
        <f>IF(AJ71="","",IF(AJ71&lt;1,$H$15,($H$15+((AJ$72-UPFRONTS!$F$30)*(('CBI - BASELINE'!$H$20-'CBI - BASELINE'!$H15)/(20))))))</f>
        <v/>
      </c>
      <c r="AK79" s="446" t="str">
        <f>IF(AK71="","",IF(AK71&lt;1,$H$15,($H$15+((AK$72-UPFRONTS!$F$30)*(('CBI - BASELINE'!$H$20-'CBI - BASELINE'!$H15)/(20))))))</f>
        <v/>
      </c>
      <c r="AL79" s="446" t="str">
        <f>IF(AL71="","",IF(AL71&lt;1,$H$15,($H$15+((AL$72-UPFRONTS!$F$30)*(('CBI - BASELINE'!$H$20-'CBI - BASELINE'!$H15)/(20))))))</f>
        <v/>
      </c>
      <c r="AM79" s="446" t="str">
        <f>IF(AM71="","",IF(AM71&lt;1,$H$15,($H$15+((AM$72-UPFRONTS!$F$30)*(('CBI - BASELINE'!$H$20-'CBI - BASELINE'!$H15)/(20))))))</f>
        <v/>
      </c>
      <c r="AN79" s="446" t="str">
        <f>IF(AN71="","",IF(AN71&lt;1,$H$15,($H$15+((AN$72-UPFRONTS!$F$30)*(('CBI - BASELINE'!$H$20-'CBI - BASELINE'!$H15)/(20))))))</f>
        <v/>
      </c>
      <c r="AO79" s="446" t="str">
        <f>IF(AO71="","",IF(AO71&lt;1,$H$15,($H$15+((AO$72-UPFRONTS!$F$30)*(('CBI - BASELINE'!$H$20-'CBI - BASELINE'!$H15)/(20))))))</f>
        <v/>
      </c>
      <c r="AP79" s="446" t="str">
        <f>IF(AP71="","",IF(AP71&lt;1,$H$15,($H$15+((AP$72-UPFRONTS!$F$30)*(('CBI - BASELINE'!$H$20-'CBI - BASELINE'!$H15)/(20))))))</f>
        <v/>
      </c>
      <c r="AQ79" s="446" t="str">
        <f>IF(AQ71="","",IF(AQ71&lt;1,$H$15,($H$15+((AQ$72-UPFRONTS!$F$30)*(('CBI - BASELINE'!$H$20-'CBI - BASELINE'!$H15)/(20))))))</f>
        <v/>
      </c>
      <c r="AR79" s="446" t="str">
        <f>IF(AR71="","",IF(AR71&lt;1,$H$15,($H$15+((AR$72-UPFRONTS!$F$30)*(('CBI - BASELINE'!$H$20-'CBI - BASELINE'!$H15)/(20))))))</f>
        <v/>
      </c>
      <c r="AS79" s="446" t="str">
        <f>IF(AS71="","",IF(AS71&lt;1,$H$15,($H$15+((AS$72-UPFRONTS!$F$30)*(('CBI - BASELINE'!$H$20-'CBI - BASELINE'!$H15)/(20))))))</f>
        <v/>
      </c>
      <c r="AT79" s="446" t="str">
        <f>IF(AT71="","",IF(AT71&lt;1,$H$15,($H$15+((AT$72-UPFRONTS!$F$30)*(('CBI - BASELINE'!$H$20-'CBI - BASELINE'!$H15)/(20))))))</f>
        <v/>
      </c>
      <c r="AU79" s="446" t="str">
        <f>IF(AU71="","",IF(AU71&lt;1,$H$15,($H$15+((AU$72-UPFRONTS!$F$30)*(('CBI - BASELINE'!$H$20-'CBI - BASELINE'!$H15)/(20))))))</f>
        <v/>
      </c>
      <c r="AV79" s="446" t="str">
        <f>IF(AV71="","",IF(AV71&lt;1,$H$15,($H$15+((AV$72-UPFRONTS!$F$30)*(('CBI - BASELINE'!$H$20-'CBI - BASELINE'!$H15)/(20))))))</f>
        <v/>
      </c>
      <c r="AW79" s="446" t="str">
        <f>IF(AW71="","",IF(AW71&lt;1,$H$15,($H$15+((AW$72-UPFRONTS!$F$30)*(('CBI - BASELINE'!$H$20-'CBI - BASELINE'!$H15)/(20))))))</f>
        <v/>
      </c>
      <c r="AX79" s="446" t="str">
        <f>IF(AX71="","",IF(AX71&lt;1,$H$15,($H$15+((AX$72-UPFRONTS!$F$30)*(('CBI - BASELINE'!$H$20-'CBI - BASELINE'!$H15)/(20))))))</f>
        <v/>
      </c>
      <c r="AY79" s="446" t="str">
        <f>IF(AY71="","",IF(AY71&lt;1,$H$15,($H$15+((AY$72-UPFRONTS!$F$30)*(('CBI - BASELINE'!$H$20-'CBI - BASELINE'!$H15)/(20))))))</f>
        <v/>
      </c>
      <c r="AZ79" s="446" t="str">
        <f>IF(AZ71="","",IF(AZ71&lt;1,$H$15,($H$15+((AZ$72-UPFRONTS!$F$30)*(('CBI - BASELINE'!$H$20-'CBI - BASELINE'!$H15)/(20))))))</f>
        <v/>
      </c>
      <c r="BA79" s="446" t="str">
        <f>IF(BA71="","",IF(BA71&lt;1,$H$15,($H$15+((BA$72-UPFRONTS!$F$30)*(('CBI - BASELINE'!$H$20-'CBI - BASELINE'!$H15)/(20))))))</f>
        <v/>
      </c>
      <c r="BB79" s="446" t="str">
        <f>IF(BB71="","",IF(BB71&lt;1,$H$15,($H$15+((BB$72-UPFRONTS!$F$30)*(('CBI - BASELINE'!$H$20-'CBI - BASELINE'!$H15)/(20))))))</f>
        <v/>
      </c>
      <c r="BC79" s="447" t="str">
        <f>IF(BC71="","",IF(BC71&lt;1,$H$15,($H$15+((BC$72-UPFRONTS!$F$30)*(('CBI - BASELINE'!$H$20-'CBI - BASELINE'!$H15)/(20))))))</f>
        <v/>
      </c>
    </row>
    <row r="80" spans="4:55" x14ac:dyDescent="0.25">
      <c r="F80" s="10" t="s">
        <v>389</v>
      </c>
      <c r="G80" s="446">
        <f>IF(G71="","",IF(G71&lt;1,$H$16,($H$16+((G$72-UPFRONTS!$F$30)*(('CBI - BASELINE'!$H$21-'CBI - BASELINE'!$H16)/(20))))))</f>
        <v>2.6269035532994922E-2</v>
      </c>
      <c r="H80" s="446">
        <f>IF(H71="","",IF(H71&lt;1,$H$16,($H$16+((H$72-UPFRONTS!$F$30)*(('CBI - BASELINE'!$H$21-'CBI - BASELINE'!$H16)/(20))))))</f>
        <v>2.6269035532994922E-2</v>
      </c>
      <c r="I80" s="446">
        <f>IF(I71="","",IF(I71&lt;1,$H$16,($H$16+((I$72-UPFRONTS!$F$30)*(('CBI - BASELINE'!$H$21-'CBI - BASELINE'!$H16)/(20))))))</f>
        <v>2.6269035532994922E-2</v>
      </c>
      <c r="J80" s="446">
        <f>IF(J71="","",IF(J71&lt;1,$H$16,($H$16+((J$72-UPFRONTS!$F$30)*(('CBI - BASELINE'!$H$21-'CBI - BASELINE'!$H16)/(20))))))</f>
        <v>2.6269035532994922E-2</v>
      </c>
      <c r="K80" s="446">
        <f>IF(K71="","",IF(K71&lt;1,$H$16,($H$16+((K$72-UPFRONTS!$F$30)*(('CBI - BASELINE'!$H$21-'CBI - BASELINE'!$H16)/(20))))))</f>
        <v>2.6269035532994922E-2</v>
      </c>
      <c r="L80" s="446">
        <f>IF(L71="","",IF(L71&lt;1,$H$16,($H$16+((L$72-UPFRONTS!$F$30)*(('CBI - BASELINE'!$H$21-'CBI - BASELINE'!$H16)/(20))))))</f>
        <v>2.6269035532994922E-2</v>
      </c>
      <c r="M80" s="446">
        <f>IF(M71="","",IF(M71&lt;1,$H$16,($H$16+((M$72-UPFRONTS!$F$30)*(('CBI - BASELINE'!$H$21-'CBI - BASELINE'!$H16)/(20))))))</f>
        <v>2.6269035532994922E-2</v>
      </c>
      <c r="N80" s="446">
        <f>IF(N71="","",IF(N71&lt;1,$H$16,($H$16+((N$72-UPFRONTS!$F$30)*(('CBI - BASELINE'!$H$21-'CBI - BASELINE'!$H16)/(20))))))</f>
        <v>2.6269035532994922E-2</v>
      </c>
      <c r="O80" s="446">
        <f>IF(O71="","",IF(O71&lt;1,$H$16,($H$16+((O$72-UPFRONTS!$F$30)*(('CBI - BASELINE'!$H$21-'CBI - BASELINE'!$H16)/(20))))))</f>
        <v>2.6269035532994922E-2</v>
      </c>
      <c r="P80" s="446">
        <f>IF(P71="","",IF(P71&lt;1,$H$16,($H$16+((P$72-UPFRONTS!$F$30)*(('CBI - BASELINE'!$H$21-'CBI - BASELINE'!$H16)/(20))))))</f>
        <v>2.6269035532994922E-2</v>
      </c>
      <c r="Q80" s="446">
        <f>IF(Q71="","",IF(Q71&lt;1,$H$16,($H$16+((Q$72-UPFRONTS!$F$30)*(('CBI - BASELINE'!$H$21-'CBI - BASELINE'!$H16)/(20))))))</f>
        <v>2.6269035532994922E-2</v>
      </c>
      <c r="R80" s="446">
        <f>IF(R71="","",IF(R71&lt;1,$H$16,($H$16+((R$72-UPFRONTS!$F$30)*(('CBI - BASELINE'!$H$21-'CBI - BASELINE'!$H16)/(20))))))</f>
        <v>2.6269035532994922E-2</v>
      </c>
      <c r="S80" s="446">
        <f>IF(S71="","",IF(S71&lt;1,$H$16,($H$16+((S$72-UPFRONTS!$F$30)*(('CBI - BASELINE'!$H$21-'CBI - BASELINE'!$H16)/(20))))))</f>
        <v>2.6269035532994922E-2</v>
      </c>
      <c r="T80" s="446">
        <f>IF(T71="","",IF(T71&lt;1,$H$16,($H$16+((T$72-UPFRONTS!$F$30)*(('CBI - BASELINE'!$H$21-'CBI - BASELINE'!$H16)/(20))))))</f>
        <v>2.6269035532994922E-2</v>
      </c>
      <c r="U80" s="446">
        <f>IF(U71="","",IF(U71&lt;1,$H$16,($H$16+((U$72-UPFRONTS!$F$30)*(('CBI - BASELINE'!$H$21-'CBI - BASELINE'!$H16)/(20))))))</f>
        <v>2.6269035532994922E-2</v>
      </c>
      <c r="V80" s="446">
        <f>IF(V71="","",IF(V71&lt;1,$H$16,($H$16+((V$72-UPFRONTS!$F$30)*(('CBI - BASELINE'!$H$21-'CBI - BASELINE'!$H16)/(20))))))</f>
        <v>2.6269035532994922E-2</v>
      </c>
      <c r="W80" s="446">
        <f>IF(W71="","",IF(W71&lt;1,$H$16,($H$16+((W$72-UPFRONTS!$F$30)*(('CBI - BASELINE'!$H$21-'CBI - BASELINE'!$H16)/(20))))))</f>
        <v>2.6269035532994922E-2</v>
      </c>
      <c r="X80" s="446">
        <f>IF(X71="","",IF(X71&lt;1,$H$16,($H$16+((X$72-UPFRONTS!$F$30)*(('CBI - BASELINE'!$H$21-'CBI - BASELINE'!$H16)/(20))))))</f>
        <v>2.6269035532994922E-2</v>
      </c>
      <c r="Y80" s="446">
        <f>IF(Y71="","",IF(Y71&lt;1,$H$16,($H$16+((Y$72-UPFRONTS!$F$30)*(('CBI - BASELINE'!$H$21-'CBI - BASELINE'!$H16)/(20))))))</f>
        <v>2.6269035532994922E-2</v>
      </c>
      <c r="Z80" s="446">
        <f>IF(Z71="","",IF(Z71&lt;1,$H$16,($H$16+((Z$72-UPFRONTS!$F$30)*(('CBI - BASELINE'!$H$21-'CBI - BASELINE'!$H16)/(20))))))</f>
        <v>2.6269035532994922E-2</v>
      </c>
      <c r="AA80" s="446">
        <f>IF(AA71="","",IF(AA71&lt;1,$H$16,($H$16+((AA$72-UPFRONTS!$F$30)*(('CBI - BASELINE'!$H$21-'CBI - BASELINE'!$H16)/(20))))))</f>
        <v>2.6269035532994922E-2</v>
      </c>
      <c r="AB80" s="446">
        <f>IF(AB71="","",IF(AB71&lt;1,$H$16,($H$16+((AB$72-UPFRONTS!$F$30)*(('CBI - BASELINE'!$H$21-'CBI - BASELINE'!$H16)/(20))))))</f>
        <v>2.6269035532994922E-2</v>
      </c>
      <c r="AC80" s="446">
        <f>IF(AC71="","",IF(AC71&lt;1,$H$16,($H$16+((AC$72-UPFRONTS!$F$30)*(('CBI - BASELINE'!$H$21-'CBI - BASELINE'!$H16)/(20))))))</f>
        <v>2.6269035532994922E-2</v>
      </c>
      <c r="AD80" s="446">
        <f>IF(AD71="","",IF(AD71&lt;1,$H$16,($H$16+((AD$72-UPFRONTS!$F$30)*(('CBI - BASELINE'!$H$21-'CBI - BASELINE'!$H16)/(20))))))</f>
        <v>2.6269035532994922E-2</v>
      </c>
      <c r="AE80" s="446">
        <f>IF(AE71="","",IF(AE71&lt;1,$H$16,($H$16+((AE$72-UPFRONTS!$F$30)*(('CBI - BASELINE'!$H$21-'CBI - BASELINE'!$H16)/(20))))))</f>
        <v>2.6269035532994922E-2</v>
      </c>
      <c r="AF80" s="446">
        <f>IF(AF71="","",IF(AF71&lt;1,$H$16,($H$16+((AF$72-UPFRONTS!$F$30)*(('CBI - BASELINE'!$H$21-'CBI - BASELINE'!$H16)/(20))))))</f>
        <v>2.6269035532994922E-2</v>
      </c>
      <c r="AG80" s="446">
        <f>IF(AG71="","",IF(AG71&lt;1,$H$16,($H$16+((AG$72-UPFRONTS!$F$30)*(('CBI - BASELINE'!$H$21-'CBI - BASELINE'!$H16)/(20))))))</f>
        <v>2.6269035532994922E-2</v>
      </c>
      <c r="AH80" s="446">
        <f>IF(AH71="","",IF(AH71&lt;1,$H$16,($H$16+((AH$72-UPFRONTS!$F$30)*(('CBI - BASELINE'!$H$21-'CBI - BASELINE'!$H16)/(20))))))</f>
        <v>2.6269035532994922E-2</v>
      </c>
      <c r="AI80" s="446" t="str">
        <f>IF(AI71="","",IF(AI71&lt;1,$H$16,($H$16+((AI$72-UPFRONTS!$F$30)*(('CBI - BASELINE'!$H$21-'CBI - BASELINE'!$H16)/(20))))))</f>
        <v/>
      </c>
      <c r="AJ80" s="446" t="str">
        <f>IF(AJ71="","",IF(AJ71&lt;1,$H$16,($H$16+((AJ$72-UPFRONTS!$F$30)*(('CBI - BASELINE'!$H$21-'CBI - BASELINE'!$H16)/(20))))))</f>
        <v/>
      </c>
      <c r="AK80" s="446" t="str">
        <f>IF(AK71="","",IF(AK71&lt;1,$H$16,($H$16+((AK$72-UPFRONTS!$F$30)*(('CBI - BASELINE'!$H$21-'CBI - BASELINE'!$H16)/(20))))))</f>
        <v/>
      </c>
      <c r="AL80" s="446" t="str">
        <f>IF(AL71="","",IF(AL71&lt;1,$H$16,($H$16+((AL$72-UPFRONTS!$F$30)*(('CBI - BASELINE'!$H$21-'CBI - BASELINE'!$H16)/(20))))))</f>
        <v/>
      </c>
      <c r="AM80" s="446" t="str">
        <f>IF(AM71="","",IF(AM71&lt;1,$H$16,($H$16+((AM$72-UPFRONTS!$F$30)*(('CBI - BASELINE'!$H$21-'CBI - BASELINE'!$H16)/(20))))))</f>
        <v/>
      </c>
      <c r="AN80" s="446" t="str">
        <f>IF(AN71="","",IF(AN71&lt;1,$H$16,($H$16+((AN$72-UPFRONTS!$F$30)*(('CBI - BASELINE'!$H$21-'CBI - BASELINE'!$H16)/(20))))))</f>
        <v/>
      </c>
      <c r="AO80" s="446" t="str">
        <f>IF(AO71="","",IF(AO71&lt;1,$H$16,($H$16+((AO$72-UPFRONTS!$F$30)*(('CBI - BASELINE'!$H$21-'CBI - BASELINE'!$H16)/(20))))))</f>
        <v/>
      </c>
      <c r="AP80" s="446" t="str">
        <f>IF(AP71="","",IF(AP71&lt;1,$H$16,($H$16+((AP$72-UPFRONTS!$F$30)*(('CBI - BASELINE'!$H$21-'CBI - BASELINE'!$H16)/(20))))))</f>
        <v/>
      </c>
      <c r="AQ80" s="446" t="str">
        <f>IF(AQ71="","",IF(AQ71&lt;1,$H$16,($H$16+((AQ$72-UPFRONTS!$F$30)*(('CBI - BASELINE'!$H$21-'CBI - BASELINE'!$H16)/(20))))))</f>
        <v/>
      </c>
      <c r="AR80" s="446" t="str">
        <f>IF(AR71="","",IF(AR71&lt;1,$H$16,($H$16+((AR$72-UPFRONTS!$F$30)*(('CBI - BASELINE'!$H$21-'CBI - BASELINE'!$H16)/(20))))))</f>
        <v/>
      </c>
      <c r="AS80" s="446" t="str">
        <f>IF(AS71="","",IF(AS71&lt;1,$H$16,($H$16+((AS$72-UPFRONTS!$F$30)*(('CBI - BASELINE'!$H$21-'CBI - BASELINE'!$H16)/(20))))))</f>
        <v/>
      </c>
      <c r="AT80" s="446" t="str">
        <f>IF(AT71="","",IF(AT71&lt;1,$H$16,($H$16+((AT$72-UPFRONTS!$F$30)*(('CBI - BASELINE'!$H$21-'CBI - BASELINE'!$H16)/(20))))))</f>
        <v/>
      </c>
      <c r="AU80" s="446" t="str">
        <f>IF(AU71="","",IF(AU71&lt;1,$H$16,($H$16+((AU$72-UPFRONTS!$F$30)*(('CBI - BASELINE'!$H$21-'CBI - BASELINE'!$H16)/(20))))))</f>
        <v/>
      </c>
      <c r="AV80" s="446" t="str">
        <f>IF(AV71="","",IF(AV71&lt;1,$H$16,($H$16+((AV$72-UPFRONTS!$F$30)*(('CBI - BASELINE'!$H$21-'CBI - BASELINE'!$H16)/(20))))))</f>
        <v/>
      </c>
      <c r="AW80" s="446" t="str">
        <f>IF(AW71="","",IF(AW71&lt;1,$H$16,($H$16+((AW$72-UPFRONTS!$F$30)*(('CBI - BASELINE'!$H$21-'CBI - BASELINE'!$H16)/(20))))))</f>
        <v/>
      </c>
      <c r="AX80" s="446" t="str">
        <f>IF(AX71="","",IF(AX71&lt;1,$H$16,($H$16+((AX$72-UPFRONTS!$F$30)*(('CBI - BASELINE'!$H$21-'CBI - BASELINE'!$H16)/(20))))))</f>
        <v/>
      </c>
      <c r="AY80" s="446" t="str">
        <f>IF(AY71="","",IF(AY71&lt;1,$H$16,($H$16+((AY$72-UPFRONTS!$F$30)*(('CBI - BASELINE'!$H$21-'CBI - BASELINE'!$H16)/(20))))))</f>
        <v/>
      </c>
      <c r="AZ80" s="446" t="str">
        <f>IF(AZ71="","",IF(AZ71&lt;1,$H$16,($H$16+((AZ$72-UPFRONTS!$F$30)*(('CBI - BASELINE'!$H$21-'CBI - BASELINE'!$H16)/(20))))))</f>
        <v/>
      </c>
      <c r="BA80" s="446" t="str">
        <f>IF(BA71="","",IF(BA71&lt;1,$H$16,($H$16+((BA$72-UPFRONTS!$F$30)*(('CBI - BASELINE'!$H$21-'CBI - BASELINE'!$H16)/(20))))))</f>
        <v/>
      </c>
      <c r="BB80" s="446" t="str">
        <f>IF(BB71="","",IF(BB71&lt;1,$H$16,($H$16+((BB$72-UPFRONTS!$F$30)*(('CBI - BASELINE'!$H$21-'CBI - BASELINE'!$H16)/(20))))))</f>
        <v/>
      </c>
      <c r="BC80" s="447" t="str">
        <f>IF(BC71="","",IF(BC71&lt;1,$H$16,($H$16+((BC$72-UPFRONTS!$F$30)*(('CBI - BASELINE'!$H$21-'CBI - BASELINE'!$H16)/(20))))))</f>
        <v/>
      </c>
    </row>
    <row r="81" spans="4:55" x14ac:dyDescent="0.25">
      <c r="F81" s="16" t="s">
        <v>414</v>
      </c>
      <c r="G81" s="448">
        <f>IF(G71="","",IF(G71&lt;1,$H$17,($H$17+((G$72-UPFRONTS!$F$30)*(('CBI - BASELINE'!$H$22-'CBI - BASELINE'!$H17)/(20))))))</f>
        <v>2.8039282086014219E-2</v>
      </c>
      <c r="H81" s="448">
        <f>IF(H71="","",IF(H71&lt;1,$H$17,($H$17+((H$72-UPFRONTS!$F$30)*(('CBI - BASELINE'!$H$22-'CBI - BASELINE'!$H17)/(20))))))</f>
        <v>2.8039282086014219E-2</v>
      </c>
      <c r="I81" s="448">
        <f>IF(I71="","",IF(I71&lt;1,$H$17,($H$17+((I$72-UPFRONTS!$F$30)*(('CBI - BASELINE'!$H$22-'CBI - BASELINE'!$H17)/(20))))))</f>
        <v>2.8039282086014219E-2</v>
      </c>
      <c r="J81" s="448">
        <f>IF(J71="","",IF(J71&lt;1,$H$17,($H$17+((J$72-UPFRONTS!$F$30)*(('CBI - BASELINE'!$H$22-'CBI - BASELINE'!$H17)/(20))))))</f>
        <v>2.8039282086014219E-2</v>
      </c>
      <c r="K81" s="448">
        <f>IF(K71="","",IF(K71&lt;1,$H$17,($H$17+((K$72-UPFRONTS!$F$30)*(('CBI - BASELINE'!$H$22-'CBI - BASELINE'!$H17)/(20))))))</f>
        <v>2.8039282086014219E-2</v>
      </c>
      <c r="L81" s="448">
        <f>IF(L71="","",IF(L71&lt;1,$H$17,($H$17+((L$72-UPFRONTS!$F$30)*(('CBI - BASELINE'!$H$22-'CBI - BASELINE'!$H17)/(20))))))</f>
        <v>2.8039282086014219E-2</v>
      </c>
      <c r="M81" s="448">
        <f>IF(M71="","",IF(M71&lt;1,$H$17,($H$17+((M$72-UPFRONTS!$F$30)*(('CBI - BASELINE'!$H$22-'CBI - BASELINE'!$H17)/(20))))))</f>
        <v>2.8039282086014219E-2</v>
      </c>
      <c r="N81" s="448">
        <f>IF(N71="","",IF(N71&lt;1,$H$17,($H$17+((N$72-UPFRONTS!$F$30)*(('CBI - BASELINE'!$H$22-'CBI - BASELINE'!$H17)/(20))))))</f>
        <v>2.8039282086014219E-2</v>
      </c>
      <c r="O81" s="448">
        <f>IF(O71="","",IF(O71&lt;1,$H$17,($H$17+((O$72-UPFRONTS!$F$30)*(('CBI - BASELINE'!$H$22-'CBI - BASELINE'!$H17)/(20))))))</f>
        <v>2.8039282086014219E-2</v>
      </c>
      <c r="P81" s="448">
        <f>IF(P71="","",IF(P71&lt;1,$H$17,($H$17+((P$72-UPFRONTS!$F$30)*(('CBI - BASELINE'!$H$22-'CBI - BASELINE'!$H17)/(20))))))</f>
        <v>2.8039282086014219E-2</v>
      </c>
      <c r="Q81" s="448">
        <f>IF(Q71="","",IF(Q71&lt;1,$H$17,($H$17+((Q$72-UPFRONTS!$F$30)*(('CBI - BASELINE'!$H$22-'CBI - BASELINE'!$H17)/(20))))))</f>
        <v>2.8039282086014219E-2</v>
      </c>
      <c r="R81" s="448">
        <f>IF(R71="","",IF(R71&lt;1,$H$17,($H$17+((R$72-UPFRONTS!$F$30)*(('CBI - BASELINE'!$H$22-'CBI - BASELINE'!$H17)/(20))))))</f>
        <v>2.8039282086014219E-2</v>
      </c>
      <c r="S81" s="448">
        <f>IF(S71="","",IF(S71&lt;1,$H$17,($H$17+((S$72-UPFRONTS!$F$30)*(('CBI - BASELINE'!$H$22-'CBI - BASELINE'!$H17)/(20))))))</f>
        <v>2.8039282086014219E-2</v>
      </c>
      <c r="T81" s="448">
        <f>IF(T71="","",IF(T71&lt;1,$H$17,($H$17+((T$72-UPFRONTS!$F$30)*(('CBI - BASELINE'!$H$22-'CBI - BASELINE'!$H17)/(20))))))</f>
        <v>2.8039282086014219E-2</v>
      </c>
      <c r="U81" s="448">
        <f>IF(U71="","",IF(U71&lt;1,$H$17,($H$17+((U$72-UPFRONTS!$F$30)*(('CBI - BASELINE'!$H$22-'CBI - BASELINE'!$H17)/(20))))))</f>
        <v>2.8039282086014219E-2</v>
      </c>
      <c r="V81" s="448">
        <f>IF(V71="","",IF(V71&lt;1,$H$17,($H$17+((V$72-UPFRONTS!$F$30)*(('CBI - BASELINE'!$H$22-'CBI - BASELINE'!$H17)/(20))))))</f>
        <v>2.8039282086014219E-2</v>
      </c>
      <c r="W81" s="448">
        <f>IF(W71="","",IF(W71&lt;1,$H$17,($H$17+((W$72-UPFRONTS!$F$30)*(('CBI - BASELINE'!$H$22-'CBI - BASELINE'!$H17)/(20))))))</f>
        <v>2.8039282086014219E-2</v>
      </c>
      <c r="X81" s="448">
        <f>IF(X71="","",IF(X71&lt;1,$H$17,($H$17+((X$72-UPFRONTS!$F$30)*(('CBI - BASELINE'!$H$22-'CBI - BASELINE'!$H17)/(20))))))</f>
        <v>2.8039282086014219E-2</v>
      </c>
      <c r="Y81" s="448">
        <f>IF(Y71="","",IF(Y71&lt;1,$H$17,($H$17+((Y$72-UPFRONTS!$F$30)*(('CBI - BASELINE'!$H$22-'CBI - BASELINE'!$H17)/(20))))))</f>
        <v>2.8039282086014219E-2</v>
      </c>
      <c r="Z81" s="448">
        <f>IF(Z71="","",IF(Z71&lt;1,$H$17,($H$17+((Z$72-UPFRONTS!$F$30)*(('CBI - BASELINE'!$H$22-'CBI - BASELINE'!$H17)/(20))))))</f>
        <v>2.8039282086014219E-2</v>
      </c>
      <c r="AA81" s="448">
        <f>IF(AA71="","",IF(AA71&lt;1,$H$17,($H$17+((AA$72-UPFRONTS!$F$30)*(('CBI - BASELINE'!$H$22-'CBI - BASELINE'!$H17)/(20))))))</f>
        <v>2.8039282086014219E-2</v>
      </c>
      <c r="AB81" s="448">
        <f>IF(AB71="","",IF(AB71&lt;1,$H$17,($H$17+((AB$72-UPFRONTS!$F$30)*(('CBI - BASELINE'!$H$22-'CBI - BASELINE'!$H17)/(20))))))</f>
        <v>2.8039282086014219E-2</v>
      </c>
      <c r="AC81" s="448">
        <f>IF(AC71="","",IF(AC71&lt;1,$H$17,($H$17+((AC$72-UPFRONTS!$F$30)*(('CBI - BASELINE'!$H$22-'CBI - BASELINE'!$H17)/(20))))))</f>
        <v>2.8039282086014219E-2</v>
      </c>
      <c r="AD81" s="448">
        <f>IF(AD71="","",IF(AD71&lt;1,$H$17,($H$17+((AD$72-UPFRONTS!$F$30)*(('CBI - BASELINE'!$H$22-'CBI - BASELINE'!$H17)/(20))))))</f>
        <v>2.8039282086014219E-2</v>
      </c>
      <c r="AE81" s="448">
        <f>IF(AE71="","",IF(AE71&lt;1,$H$17,($H$17+((AE$72-UPFRONTS!$F$30)*(('CBI - BASELINE'!$H$22-'CBI - BASELINE'!$H17)/(20))))))</f>
        <v>2.8039282086014219E-2</v>
      </c>
      <c r="AF81" s="448">
        <f>IF(AF71="","",IF(AF71&lt;1,$H$17,($H$17+((AF$72-UPFRONTS!$F$30)*(('CBI - BASELINE'!$H$22-'CBI - BASELINE'!$H17)/(20))))))</f>
        <v>2.8039282086014219E-2</v>
      </c>
      <c r="AG81" s="448">
        <f>IF(AG71="","",IF(AG71&lt;1,$H$17,($H$17+((AG$72-UPFRONTS!$F$30)*(('CBI - BASELINE'!$H$22-'CBI - BASELINE'!$H17)/(20))))))</f>
        <v>2.8039282086014219E-2</v>
      </c>
      <c r="AH81" s="448">
        <f>IF(AH71="","",IF(AH71&lt;1,$H$17,($H$17+((AH$72-UPFRONTS!$F$30)*(('CBI - BASELINE'!$H$22-'CBI - BASELINE'!$H17)/(20))))))</f>
        <v>2.8039282086014219E-2</v>
      </c>
      <c r="AI81" s="448" t="str">
        <f>IF(AI71="","",IF(AI71&lt;1,$H$17,($H$17+((AI$72-UPFRONTS!$F$30)*(('CBI - BASELINE'!$H$22-'CBI - BASELINE'!$H17)/(20))))))</f>
        <v/>
      </c>
      <c r="AJ81" s="448" t="str">
        <f>IF(AJ71="","",IF(AJ71&lt;1,$H$17,($H$17+((AJ$72-UPFRONTS!$F$30)*(('CBI - BASELINE'!$H$22-'CBI - BASELINE'!$H17)/(20))))))</f>
        <v/>
      </c>
      <c r="AK81" s="448" t="str">
        <f>IF(AK71="","",IF(AK71&lt;1,$H$17,($H$17+((AK$72-UPFRONTS!$F$30)*(('CBI - BASELINE'!$H$22-'CBI - BASELINE'!$H17)/(20))))))</f>
        <v/>
      </c>
      <c r="AL81" s="448" t="str">
        <f>IF(AL71="","",IF(AL71&lt;1,$H$17,($H$17+((AL$72-UPFRONTS!$F$30)*(('CBI - BASELINE'!$H$22-'CBI - BASELINE'!$H17)/(20))))))</f>
        <v/>
      </c>
      <c r="AM81" s="448" t="str">
        <f>IF(AM71="","",IF(AM71&lt;1,$H$17,($H$17+((AM$72-UPFRONTS!$F$30)*(('CBI - BASELINE'!$H$22-'CBI - BASELINE'!$H17)/(20))))))</f>
        <v/>
      </c>
      <c r="AN81" s="448" t="str">
        <f>IF(AN71="","",IF(AN71&lt;1,$H$17,($H$17+((AN$72-UPFRONTS!$F$30)*(('CBI - BASELINE'!$H$22-'CBI - BASELINE'!$H17)/(20))))))</f>
        <v/>
      </c>
      <c r="AO81" s="448" t="str">
        <f>IF(AO71="","",IF(AO71&lt;1,$H$17,($H$17+((AO$72-UPFRONTS!$F$30)*(('CBI - BASELINE'!$H$22-'CBI - BASELINE'!$H17)/(20))))))</f>
        <v/>
      </c>
      <c r="AP81" s="448" t="str">
        <f>IF(AP71="","",IF(AP71&lt;1,$H$17,($H$17+((AP$72-UPFRONTS!$F$30)*(('CBI - BASELINE'!$H$22-'CBI - BASELINE'!$H17)/(20))))))</f>
        <v/>
      </c>
      <c r="AQ81" s="448" t="str">
        <f>IF(AQ71="","",IF(AQ71&lt;1,$H$17,($H$17+((AQ$72-UPFRONTS!$F$30)*(('CBI - BASELINE'!$H$22-'CBI - BASELINE'!$H17)/(20))))))</f>
        <v/>
      </c>
      <c r="AR81" s="448" t="str">
        <f>IF(AR71="","",IF(AR71&lt;1,$H$17,($H$17+((AR$72-UPFRONTS!$F$30)*(('CBI - BASELINE'!$H$22-'CBI - BASELINE'!$H17)/(20))))))</f>
        <v/>
      </c>
      <c r="AS81" s="448" t="str">
        <f>IF(AS71="","",IF(AS71&lt;1,$H$17,($H$17+((AS$72-UPFRONTS!$F$30)*(('CBI - BASELINE'!$H$22-'CBI - BASELINE'!$H17)/(20))))))</f>
        <v/>
      </c>
      <c r="AT81" s="448" t="str">
        <f>IF(AT71="","",IF(AT71&lt;1,$H$17,($H$17+((AT$72-UPFRONTS!$F$30)*(('CBI - BASELINE'!$H$22-'CBI - BASELINE'!$H17)/(20))))))</f>
        <v/>
      </c>
      <c r="AU81" s="448" t="str">
        <f>IF(AU71="","",IF(AU71&lt;1,$H$17,($H$17+((AU$72-UPFRONTS!$F$30)*(('CBI - BASELINE'!$H$22-'CBI - BASELINE'!$H17)/(20))))))</f>
        <v/>
      </c>
      <c r="AV81" s="448" t="str">
        <f>IF(AV71="","",IF(AV71&lt;1,$H$17,($H$17+((AV$72-UPFRONTS!$F$30)*(('CBI - BASELINE'!$H$22-'CBI - BASELINE'!$H17)/(20))))))</f>
        <v/>
      </c>
      <c r="AW81" s="448" t="str">
        <f>IF(AW71="","",IF(AW71&lt;1,$H$17,($H$17+((AW$72-UPFRONTS!$F$30)*(('CBI - BASELINE'!$H$22-'CBI - BASELINE'!$H17)/(20))))))</f>
        <v/>
      </c>
      <c r="AX81" s="448" t="str">
        <f>IF(AX71="","",IF(AX71&lt;1,$H$17,($H$17+((AX$72-UPFRONTS!$F$30)*(('CBI - BASELINE'!$H$22-'CBI - BASELINE'!$H17)/(20))))))</f>
        <v/>
      </c>
      <c r="AY81" s="448" t="str">
        <f>IF(AY71="","",IF(AY71&lt;1,$H$17,($H$17+((AY$72-UPFRONTS!$F$30)*(('CBI - BASELINE'!$H$22-'CBI - BASELINE'!$H17)/(20))))))</f>
        <v/>
      </c>
      <c r="AZ81" s="448" t="str">
        <f>IF(AZ71="","",IF(AZ71&lt;1,$H$17,($H$17+((AZ$72-UPFRONTS!$F$30)*(('CBI - BASELINE'!$H$22-'CBI - BASELINE'!$H17)/(20))))))</f>
        <v/>
      </c>
      <c r="BA81" s="448" t="str">
        <f>IF(BA71="","",IF(BA71&lt;1,$H$17,($H$17+((BA$72-UPFRONTS!$F$30)*(('CBI - BASELINE'!$H$22-'CBI - BASELINE'!$H17)/(20))))))</f>
        <v/>
      </c>
      <c r="BB81" s="448" t="str">
        <f>IF(BB71="","",IF(BB71&lt;1,$H$17,($H$17+((BB$72-UPFRONTS!$F$30)*(('CBI - BASELINE'!$H$22-'CBI - BASELINE'!$H17)/(20))))))</f>
        <v/>
      </c>
      <c r="BC81" s="449" t="str">
        <f>IF(BC71="","",IF(BC71&lt;1,$H$17,($H$17+((BC$72-UPFRONTS!$F$30)*(('CBI - BASELINE'!$H$22-'CBI - BASELINE'!$H17)/(20))))))</f>
        <v/>
      </c>
    </row>
    <row r="83" spans="4:55" x14ac:dyDescent="0.25">
      <c r="D83" s="27" t="s">
        <v>460</v>
      </c>
      <c r="F83" s="27" t="s">
        <v>417</v>
      </c>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4:55" x14ac:dyDescent="0.25">
      <c r="F84" s="42" t="s">
        <v>407</v>
      </c>
      <c r="G84" s="46">
        <f>G53</f>
        <v>-6</v>
      </c>
      <c r="H84" s="46">
        <f t="shared" ref="H84:BC84" si="8">H53</f>
        <v>-5</v>
      </c>
      <c r="I84" s="46">
        <f t="shared" si="8"/>
        <v>-4</v>
      </c>
      <c r="J84" s="46">
        <f t="shared" si="8"/>
        <v>-3</v>
      </c>
      <c r="K84" s="46">
        <f t="shared" si="8"/>
        <v>-2</v>
      </c>
      <c r="L84" s="46">
        <f t="shared" si="8"/>
        <v>-1</v>
      </c>
      <c r="M84" s="46">
        <f t="shared" si="8"/>
        <v>0</v>
      </c>
      <c r="N84" s="46">
        <f t="shared" si="8"/>
        <v>1</v>
      </c>
      <c r="O84" s="46">
        <f t="shared" si="8"/>
        <v>2</v>
      </c>
      <c r="P84" s="46">
        <f t="shared" si="8"/>
        <v>3</v>
      </c>
      <c r="Q84" s="46">
        <f t="shared" si="8"/>
        <v>4</v>
      </c>
      <c r="R84" s="46">
        <f t="shared" si="8"/>
        <v>5</v>
      </c>
      <c r="S84" s="46">
        <f t="shared" si="8"/>
        <v>6</v>
      </c>
      <c r="T84" s="46">
        <f t="shared" si="8"/>
        <v>7</v>
      </c>
      <c r="U84" s="46">
        <f t="shared" si="8"/>
        <v>8</v>
      </c>
      <c r="V84" s="46">
        <f t="shared" si="8"/>
        <v>9</v>
      </c>
      <c r="W84" s="46">
        <f t="shared" si="8"/>
        <v>10</v>
      </c>
      <c r="X84" s="46">
        <f t="shared" si="8"/>
        <v>11</v>
      </c>
      <c r="Y84" s="46">
        <f t="shared" si="8"/>
        <v>12</v>
      </c>
      <c r="Z84" s="46">
        <f t="shared" si="8"/>
        <v>13</v>
      </c>
      <c r="AA84" s="46">
        <f t="shared" si="8"/>
        <v>14</v>
      </c>
      <c r="AB84" s="46">
        <f t="shared" si="8"/>
        <v>15</v>
      </c>
      <c r="AC84" s="46">
        <f t="shared" si="8"/>
        <v>16</v>
      </c>
      <c r="AD84" s="46">
        <f t="shared" si="8"/>
        <v>17</v>
      </c>
      <c r="AE84" s="46">
        <f t="shared" si="8"/>
        <v>18</v>
      </c>
      <c r="AF84" s="46">
        <f t="shared" si="8"/>
        <v>19</v>
      </c>
      <c r="AG84" s="46">
        <f t="shared" si="8"/>
        <v>20</v>
      </c>
      <c r="AH84" s="46">
        <f t="shared" si="8"/>
        <v>21</v>
      </c>
      <c r="AI84" s="46" t="str">
        <f t="shared" si="8"/>
        <v/>
      </c>
      <c r="AJ84" s="46" t="str">
        <f t="shared" si="8"/>
        <v/>
      </c>
      <c r="AK84" s="46" t="str">
        <f t="shared" si="8"/>
        <v/>
      </c>
      <c r="AL84" s="46" t="str">
        <f t="shared" si="8"/>
        <v/>
      </c>
      <c r="AM84" s="46" t="str">
        <f t="shared" si="8"/>
        <v/>
      </c>
      <c r="AN84" s="46" t="str">
        <f t="shared" si="8"/>
        <v/>
      </c>
      <c r="AO84" s="46" t="str">
        <f t="shared" si="8"/>
        <v/>
      </c>
      <c r="AP84" s="46" t="str">
        <f t="shared" si="8"/>
        <v/>
      </c>
      <c r="AQ84" s="46" t="str">
        <f t="shared" si="8"/>
        <v/>
      </c>
      <c r="AR84" s="46" t="str">
        <f t="shared" si="8"/>
        <v/>
      </c>
      <c r="AS84" s="46" t="str">
        <f t="shared" si="8"/>
        <v/>
      </c>
      <c r="AT84" s="46" t="str">
        <f t="shared" si="8"/>
        <v/>
      </c>
      <c r="AU84" s="46" t="str">
        <f t="shared" si="8"/>
        <v/>
      </c>
      <c r="AV84" s="46" t="str">
        <f t="shared" si="8"/>
        <v/>
      </c>
      <c r="AW84" s="46" t="str">
        <f t="shared" si="8"/>
        <v/>
      </c>
      <c r="AX84" s="46" t="str">
        <f t="shared" si="8"/>
        <v/>
      </c>
      <c r="AY84" s="46" t="str">
        <f t="shared" si="8"/>
        <v/>
      </c>
      <c r="AZ84" s="46" t="str">
        <f t="shared" si="8"/>
        <v/>
      </c>
      <c r="BA84" s="46" t="str">
        <f t="shared" si="8"/>
        <v/>
      </c>
      <c r="BB84" s="46" t="str">
        <f t="shared" si="8"/>
        <v/>
      </c>
      <c r="BC84" s="46" t="str">
        <f t="shared" si="8"/>
        <v/>
      </c>
    </row>
    <row r="85" spans="4:55" x14ac:dyDescent="0.25">
      <c r="F85" s="72" t="s">
        <v>418</v>
      </c>
      <c r="G85" s="73">
        <f>G54</f>
        <v>2022</v>
      </c>
      <c r="H85" s="73">
        <f t="shared" ref="H85:BC85" si="9">H54</f>
        <v>2023</v>
      </c>
      <c r="I85" s="73">
        <f t="shared" si="9"/>
        <v>2024</v>
      </c>
      <c r="J85" s="73">
        <f t="shared" si="9"/>
        <v>2025</v>
      </c>
      <c r="K85" s="73">
        <f t="shared" si="9"/>
        <v>2026</v>
      </c>
      <c r="L85" s="73">
        <f t="shared" si="9"/>
        <v>2027</v>
      </c>
      <c r="M85" s="73">
        <f t="shared" si="9"/>
        <v>2028</v>
      </c>
      <c r="N85" s="73">
        <f t="shared" si="9"/>
        <v>2029</v>
      </c>
      <c r="O85" s="73">
        <f t="shared" si="9"/>
        <v>2030</v>
      </c>
      <c r="P85" s="73">
        <f t="shared" si="9"/>
        <v>2031</v>
      </c>
      <c r="Q85" s="73">
        <f t="shared" si="9"/>
        <v>2032</v>
      </c>
      <c r="R85" s="73">
        <f t="shared" si="9"/>
        <v>2033</v>
      </c>
      <c r="S85" s="73">
        <f t="shared" si="9"/>
        <v>2034</v>
      </c>
      <c r="T85" s="73">
        <f t="shared" si="9"/>
        <v>2035</v>
      </c>
      <c r="U85" s="73">
        <f t="shared" si="9"/>
        <v>2036</v>
      </c>
      <c r="V85" s="73">
        <f t="shared" si="9"/>
        <v>2037</v>
      </c>
      <c r="W85" s="73">
        <f t="shared" si="9"/>
        <v>2038</v>
      </c>
      <c r="X85" s="73">
        <f t="shared" si="9"/>
        <v>2039</v>
      </c>
      <c r="Y85" s="73">
        <f t="shared" si="9"/>
        <v>2040</v>
      </c>
      <c r="Z85" s="73">
        <f t="shared" si="9"/>
        <v>2041</v>
      </c>
      <c r="AA85" s="73">
        <f t="shared" si="9"/>
        <v>2042</v>
      </c>
      <c r="AB85" s="73">
        <f t="shared" si="9"/>
        <v>2043</v>
      </c>
      <c r="AC85" s="73">
        <f t="shared" si="9"/>
        <v>2044</v>
      </c>
      <c r="AD85" s="73">
        <f t="shared" si="9"/>
        <v>2045</v>
      </c>
      <c r="AE85" s="73">
        <f t="shared" si="9"/>
        <v>2046</v>
      </c>
      <c r="AF85" s="73">
        <f t="shared" si="9"/>
        <v>2047</v>
      </c>
      <c r="AG85" s="73">
        <f t="shared" si="9"/>
        <v>2048</v>
      </c>
      <c r="AH85" s="73">
        <f t="shared" si="9"/>
        <v>2049</v>
      </c>
      <c r="AI85" s="73" t="str">
        <f t="shared" si="9"/>
        <v/>
      </c>
      <c r="AJ85" s="73" t="str">
        <f t="shared" si="9"/>
        <v/>
      </c>
      <c r="AK85" s="73" t="str">
        <f t="shared" si="9"/>
        <v/>
      </c>
      <c r="AL85" s="73" t="str">
        <f t="shared" si="9"/>
        <v/>
      </c>
      <c r="AM85" s="73" t="str">
        <f t="shared" si="9"/>
        <v/>
      </c>
      <c r="AN85" s="73" t="str">
        <f t="shared" si="9"/>
        <v/>
      </c>
      <c r="AO85" s="73" t="str">
        <f t="shared" si="9"/>
        <v/>
      </c>
      <c r="AP85" s="73" t="str">
        <f t="shared" si="9"/>
        <v/>
      </c>
      <c r="AQ85" s="73" t="str">
        <f t="shared" si="9"/>
        <v/>
      </c>
      <c r="AR85" s="73" t="str">
        <f t="shared" si="9"/>
        <v/>
      </c>
      <c r="AS85" s="73" t="str">
        <f t="shared" si="9"/>
        <v/>
      </c>
      <c r="AT85" s="73" t="str">
        <f t="shared" si="9"/>
        <v/>
      </c>
      <c r="AU85" s="73" t="str">
        <f t="shared" si="9"/>
        <v/>
      </c>
      <c r="AV85" s="73" t="str">
        <f t="shared" si="9"/>
        <v/>
      </c>
      <c r="AW85" s="73" t="str">
        <f t="shared" si="9"/>
        <v/>
      </c>
      <c r="AX85" s="73" t="str">
        <f t="shared" si="9"/>
        <v/>
      </c>
      <c r="AY85" s="73" t="str">
        <f t="shared" si="9"/>
        <v/>
      </c>
      <c r="AZ85" s="73" t="str">
        <f t="shared" si="9"/>
        <v/>
      </c>
      <c r="BA85" s="73" t="str">
        <f t="shared" si="9"/>
        <v/>
      </c>
      <c r="BB85" s="73" t="str">
        <f t="shared" si="9"/>
        <v/>
      </c>
      <c r="BC85" s="74" t="str">
        <f t="shared" si="9"/>
        <v/>
      </c>
    </row>
    <row r="86" spans="4:55" x14ac:dyDescent="0.25">
      <c r="F86" s="29" t="s">
        <v>419</v>
      </c>
      <c r="G86" s="92">
        <f t="shared" ref="G86:AL86" si="10">IF(G84="","",G73*G61*2)</f>
        <v>179.72138496122585</v>
      </c>
      <c r="H86" s="92">
        <f t="shared" si="10"/>
        <v>181.6285132816345</v>
      </c>
      <c r="I86" s="92">
        <f t="shared" si="10"/>
        <v>183.53564160204314</v>
      </c>
      <c r="J86" s="92">
        <f t="shared" si="10"/>
        <v>185.44276992245173</v>
      </c>
      <c r="K86" s="92">
        <f t="shared" si="10"/>
        <v>187.34989824286038</v>
      </c>
      <c r="L86" s="92">
        <f t="shared" si="10"/>
        <v>189.25702656326902</v>
      </c>
      <c r="M86" s="92">
        <f t="shared" si="10"/>
        <v>191.16415488367761</v>
      </c>
      <c r="N86" s="92">
        <f t="shared" si="10"/>
        <v>193.07128320408626</v>
      </c>
      <c r="O86" s="92">
        <f t="shared" si="10"/>
        <v>194.97841152449485</v>
      </c>
      <c r="P86" s="92">
        <f t="shared" si="10"/>
        <v>196.88553984490349</v>
      </c>
      <c r="Q86" s="92">
        <f t="shared" si="10"/>
        <v>198.79266816531214</v>
      </c>
      <c r="R86" s="92">
        <f>IF(R84="","",R73*R61*2)</f>
        <v>200.69979648572073</v>
      </c>
      <c r="S86" s="92">
        <f t="shared" si="10"/>
        <v>202.60692480612937</v>
      </c>
      <c r="T86" s="92">
        <f t="shared" si="10"/>
        <v>204.51405312653799</v>
      </c>
      <c r="U86" s="92">
        <f t="shared" si="10"/>
        <v>206.4211814469466</v>
      </c>
      <c r="V86" s="92">
        <f t="shared" si="10"/>
        <v>208.32830976735525</v>
      </c>
      <c r="W86" s="92">
        <f t="shared" si="10"/>
        <v>210.23543808776387</v>
      </c>
      <c r="X86" s="92">
        <f t="shared" si="10"/>
        <v>212.14256640817248</v>
      </c>
      <c r="Y86" s="92">
        <f t="shared" si="10"/>
        <v>214.0496947285811</v>
      </c>
      <c r="Z86" s="92">
        <f t="shared" si="10"/>
        <v>215.95682304898972</v>
      </c>
      <c r="AA86" s="92">
        <f t="shared" si="10"/>
        <v>217.86395136939836</v>
      </c>
      <c r="AB86" s="92">
        <f t="shared" si="10"/>
        <v>219.77107968980698</v>
      </c>
      <c r="AC86" s="92">
        <f t="shared" si="10"/>
        <v>221.6782080102156</v>
      </c>
      <c r="AD86" s="92">
        <f t="shared" si="10"/>
        <v>223.58533633062422</v>
      </c>
      <c r="AE86" s="92">
        <f t="shared" si="10"/>
        <v>225.49246465103283</v>
      </c>
      <c r="AF86" s="92">
        <f t="shared" si="10"/>
        <v>227.39959297144148</v>
      </c>
      <c r="AG86" s="92">
        <f t="shared" si="10"/>
        <v>229.3067212918501</v>
      </c>
      <c r="AH86" s="92">
        <f t="shared" si="10"/>
        <v>231.21384961225871</v>
      </c>
      <c r="AI86" s="92" t="str">
        <f t="shared" si="10"/>
        <v/>
      </c>
      <c r="AJ86" s="92" t="str">
        <f t="shared" si="10"/>
        <v/>
      </c>
      <c r="AK86" s="92" t="str">
        <f t="shared" si="10"/>
        <v/>
      </c>
      <c r="AL86" s="92" t="str">
        <f t="shared" si="10"/>
        <v/>
      </c>
      <c r="AM86" s="92" t="str">
        <f t="shared" ref="AM86:BC86" si="11">IF(AM84="","",AM73*AM61*2)</f>
        <v/>
      </c>
      <c r="AN86" s="92" t="str">
        <f t="shared" si="11"/>
        <v/>
      </c>
      <c r="AO86" s="92" t="str">
        <f t="shared" si="11"/>
        <v/>
      </c>
      <c r="AP86" s="92" t="str">
        <f t="shared" si="11"/>
        <v/>
      </c>
      <c r="AQ86" s="92" t="str">
        <f t="shared" si="11"/>
        <v/>
      </c>
      <c r="AR86" s="92" t="str">
        <f t="shared" si="11"/>
        <v/>
      </c>
      <c r="AS86" s="92" t="str">
        <f t="shared" si="11"/>
        <v/>
      </c>
      <c r="AT86" s="92" t="str">
        <f t="shared" si="11"/>
        <v/>
      </c>
      <c r="AU86" s="92" t="str">
        <f t="shared" si="11"/>
        <v/>
      </c>
      <c r="AV86" s="92" t="str">
        <f t="shared" si="11"/>
        <v/>
      </c>
      <c r="AW86" s="92" t="str">
        <f t="shared" si="11"/>
        <v/>
      </c>
      <c r="AX86" s="92" t="str">
        <f t="shared" si="11"/>
        <v/>
      </c>
      <c r="AY86" s="92" t="str">
        <f t="shared" si="11"/>
        <v/>
      </c>
      <c r="AZ86" s="92" t="str">
        <f t="shared" si="11"/>
        <v/>
      </c>
      <c r="BA86" s="92" t="str">
        <f t="shared" si="11"/>
        <v/>
      </c>
      <c r="BB86" s="92" t="str">
        <f t="shared" si="11"/>
        <v/>
      </c>
      <c r="BC86" s="94" t="str">
        <f t="shared" si="11"/>
        <v/>
      </c>
    </row>
    <row r="87" spans="4:55" x14ac:dyDescent="0.25">
      <c r="F87" s="10" t="s">
        <v>427</v>
      </c>
      <c r="G87" s="88">
        <f>IF(G85="","",G86*$G$24)</f>
        <v>36.123998377206398</v>
      </c>
      <c r="H87" s="88">
        <f t="shared" ref="H87:BC87" si="12">IF(H85="","",H86*$G$24)</f>
        <v>36.507331169608534</v>
      </c>
      <c r="I87" s="88">
        <f t="shared" si="12"/>
        <v>36.890663962010677</v>
      </c>
      <c r="J87" s="88">
        <f t="shared" si="12"/>
        <v>37.273996754412799</v>
      </c>
      <c r="K87" s="88">
        <f t="shared" si="12"/>
        <v>37.657329546814935</v>
      </c>
      <c r="L87" s="88">
        <f t="shared" si="12"/>
        <v>38.040662339217079</v>
      </c>
      <c r="M87" s="88">
        <f t="shared" si="12"/>
        <v>38.423995131619201</v>
      </c>
      <c r="N87" s="88">
        <f t="shared" si="12"/>
        <v>38.807327924021337</v>
      </c>
      <c r="O87" s="88">
        <f t="shared" si="12"/>
        <v>39.190660716423466</v>
      </c>
      <c r="P87" s="88">
        <f t="shared" si="12"/>
        <v>39.573993508825602</v>
      </c>
      <c r="Q87" s="88">
        <f t="shared" si="12"/>
        <v>39.957326301227745</v>
      </c>
      <c r="R87" s="88">
        <f t="shared" si="12"/>
        <v>40.340659093629867</v>
      </c>
      <c r="S87" s="88">
        <f t="shared" si="12"/>
        <v>40.723991886032003</v>
      </c>
      <c r="T87" s="88">
        <f t="shared" si="12"/>
        <v>41.107324678434139</v>
      </c>
      <c r="U87" s="88">
        <f t="shared" si="12"/>
        <v>41.490657470836268</v>
      </c>
      <c r="V87" s="88">
        <f t="shared" si="12"/>
        <v>41.873990263238404</v>
      </c>
      <c r="W87" s="88">
        <f t="shared" si="12"/>
        <v>42.257323055640541</v>
      </c>
      <c r="X87" s="88">
        <f t="shared" si="12"/>
        <v>42.64065584804267</v>
      </c>
      <c r="Y87" s="88">
        <f t="shared" si="12"/>
        <v>43.023988640444806</v>
      </c>
      <c r="Z87" s="88">
        <f t="shared" si="12"/>
        <v>43.407321432846935</v>
      </c>
      <c r="AA87" s="88">
        <f t="shared" si="12"/>
        <v>43.790654225249071</v>
      </c>
      <c r="AB87" s="88">
        <f t="shared" si="12"/>
        <v>44.173987017651207</v>
      </c>
      <c r="AC87" s="88">
        <f t="shared" si="12"/>
        <v>44.557319810053336</v>
      </c>
      <c r="AD87" s="88">
        <f t="shared" si="12"/>
        <v>44.940652602455472</v>
      </c>
      <c r="AE87" s="88">
        <f t="shared" si="12"/>
        <v>45.323985394857601</v>
      </c>
      <c r="AF87" s="88">
        <f t="shared" si="12"/>
        <v>45.707318187259737</v>
      </c>
      <c r="AG87" s="88">
        <f t="shared" si="12"/>
        <v>46.090650979661874</v>
      </c>
      <c r="AH87" s="88">
        <f t="shared" si="12"/>
        <v>46.473983772064003</v>
      </c>
      <c r="AI87" s="88" t="str">
        <f t="shared" si="12"/>
        <v/>
      </c>
      <c r="AJ87" s="88" t="str">
        <f t="shared" si="12"/>
        <v/>
      </c>
      <c r="AK87" s="88" t="str">
        <f t="shared" si="12"/>
        <v/>
      </c>
      <c r="AL87" s="88" t="str">
        <f t="shared" si="12"/>
        <v/>
      </c>
      <c r="AM87" s="88" t="str">
        <f t="shared" si="12"/>
        <v/>
      </c>
      <c r="AN87" s="88" t="str">
        <f t="shared" si="12"/>
        <v/>
      </c>
      <c r="AO87" s="88" t="str">
        <f t="shared" si="12"/>
        <v/>
      </c>
      <c r="AP87" s="88" t="str">
        <f t="shared" si="12"/>
        <v/>
      </c>
      <c r="AQ87" s="88" t="str">
        <f t="shared" si="12"/>
        <v/>
      </c>
      <c r="AR87" s="88" t="str">
        <f t="shared" si="12"/>
        <v/>
      </c>
      <c r="AS87" s="88" t="str">
        <f t="shared" si="12"/>
        <v/>
      </c>
      <c r="AT87" s="88" t="str">
        <f t="shared" si="12"/>
        <v/>
      </c>
      <c r="AU87" s="88" t="str">
        <f t="shared" si="12"/>
        <v/>
      </c>
      <c r="AV87" s="88" t="str">
        <f t="shared" si="12"/>
        <v/>
      </c>
      <c r="AW87" s="88" t="str">
        <f t="shared" si="12"/>
        <v/>
      </c>
      <c r="AX87" s="88" t="str">
        <f t="shared" si="12"/>
        <v/>
      </c>
      <c r="AY87" s="88" t="str">
        <f t="shared" si="12"/>
        <v/>
      </c>
      <c r="AZ87" s="88" t="str">
        <f t="shared" si="12"/>
        <v/>
      </c>
      <c r="BA87" s="88" t="str">
        <f t="shared" si="12"/>
        <v/>
      </c>
      <c r="BB87" s="88" t="str">
        <f t="shared" si="12"/>
        <v/>
      </c>
      <c r="BC87" s="95" t="str">
        <f t="shared" si="12"/>
        <v/>
      </c>
    </row>
    <row r="88" spans="4:55" x14ac:dyDescent="0.25">
      <c r="F88" s="19" t="s">
        <v>428</v>
      </c>
      <c r="G88" s="97">
        <f>IF(G85="","",G87*$G$26)</f>
        <v>89.226275991699808</v>
      </c>
      <c r="H88" s="97">
        <f t="shared" ref="H88:BC88" si="13">IF(H85="","",H87*$G$26)</f>
        <v>90.173107988933083</v>
      </c>
      <c r="I88" s="97">
        <f t="shared" si="13"/>
        <v>91.119939986166386</v>
      </c>
      <c r="J88" s="97">
        <f t="shared" si="13"/>
        <v>92.066771983399619</v>
      </c>
      <c r="K88" s="97">
        <f t="shared" si="13"/>
        <v>93.013603980632894</v>
      </c>
      <c r="L88" s="97">
        <f t="shared" si="13"/>
        <v>93.960435977866197</v>
      </c>
      <c r="M88" s="97">
        <f t="shared" si="13"/>
        <v>94.90726797509943</v>
      </c>
      <c r="N88" s="97">
        <f t="shared" si="13"/>
        <v>95.854099972332705</v>
      </c>
      <c r="O88" s="97">
        <f t="shared" si="13"/>
        <v>96.800931969565966</v>
      </c>
      <c r="P88" s="97">
        <f t="shared" si="13"/>
        <v>97.747763966799241</v>
      </c>
      <c r="Q88" s="97">
        <f t="shared" si="13"/>
        <v>98.694595964032544</v>
      </c>
      <c r="R88" s="97">
        <f t="shared" si="13"/>
        <v>99.641427961265777</v>
      </c>
      <c r="S88" s="97">
        <f t="shared" si="13"/>
        <v>100.58825995849905</v>
      </c>
      <c r="T88" s="97">
        <f t="shared" si="13"/>
        <v>101.53509195573233</v>
      </c>
      <c r="U88" s="97">
        <f t="shared" si="13"/>
        <v>102.48192395296559</v>
      </c>
      <c r="V88" s="97">
        <f t="shared" si="13"/>
        <v>103.42875595019886</v>
      </c>
      <c r="W88" s="97">
        <f t="shared" si="13"/>
        <v>104.37558794743214</v>
      </c>
      <c r="X88" s="97">
        <f t="shared" si="13"/>
        <v>105.3224199446654</v>
      </c>
      <c r="Y88" s="97">
        <f t="shared" si="13"/>
        <v>106.26925194189867</v>
      </c>
      <c r="Z88" s="97">
        <f t="shared" si="13"/>
        <v>107.21608393913193</v>
      </c>
      <c r="AA88" s="97">
        <f t="shared" si="13"/>
        <v>108.16291593636521</v>
      </c>
      <c r="AB88" s="97">
        <f t="shared" si="13"/>
        <v>109.10974793359848</v>
      </c>
      <c r="AC88" s="97">
        <f t="shared" si="13"/>
        <v>110.05657993083175</v>
      </c>
      <c r="AD88" s="97">
        <f t="shared" si="13"/>
        <v>111.00341192806502</v>
      </c>
      <c r="AE88" s="97">
        <f t="shared" si="13"/>
        <v>111.95024392529828</v>
      </c>
      <c r="AF88" s="97">
        <f t="shared" si="13"/>
        <v>112.89707592253156</v>
      </c>
      <c r="AG88" s="97">
        <f t="shared" si="13"/>
        <v>113.84390791976483</v>
      </c>
      <c r="AH88" s="97">
        <f t="shared" si="13"/>
        <v>114.79073991699809</v>
      </c>
      <c r="AI88" s="97" t="str">
        <f t="shared" si="13"/>
        <v/>
      </c>
      <c r="AJ88" s="97" t="str">
        <f t="shared" si="13"/>
        <v/>
      </c>
      <c r="AK88" s="97" t="str">
        <f t="shared" si="13"/>
        <v/>
      </c>
      <c r="AL88" s="97" t="str">
        <f t="shared" si="13"/>
        <v/>
      </c>
      <c r="AM88" s="97" t="str">
        <f t="shared" si="13"/>
        <v/>
      </c>
      <c r="AN88" s="97" t="str">
        <f t="shared" si="13"/>
        <v/>
      </c>
      <c r="AO88" s="97" t="str">
        <f t="shared" si="13"/>
        <v/>
      </c>
      <c r="AP88" s="97" t="str">
        <f t="shared" si="13"/>
        <v/>
      </c>
      <c r="AQ88" s="97" t="str">
        <f t="shared" si="13"/>
        <v/>
      </c>
      <c r="AR88" s="97" t="str">
        <f t="shared" si="13"/>
        <v/>
      </c>
      <c r="AS88" s="97" t="str">
        <f t="shared" si="13"/>
        <v/>
      </c>
      <c r="AT88" s="97" t="str">
        <f t="shared" si="13"/>
        <v/>
      </c>
      <c r="AU88" s="97" t="str">
        <f t="shared" si="13"/>
        <v/>
      </c>
      <c r="AV88" s="97" t="str">
        <f t="shared" si="13"/>
        <v/>
      </c>
      <c r="AW88" s="97" t="str">
        <f t="shared" si="13"/>
        <v/>
      </c>
      <c r="AX88" s="97" t="str">
        <f t="shared" si="13"/>
        <v/>
      </c>
      <c r="AY88" s="97" t="str">
        <f t="shared" si="13"/>
        <v/>
      </c>
      <c r="AZ88" s="97" t="str">
        <f t="shared" si="13"/>
        <v/>
      </c>
      <c r="BA88" s="97" t="str">
        <f t="shared" si="13"/>
        <v/>
      </c>
      <c r="BB88" s="97" t="str">
        <f t="shared" si="13"/>
        <v/>
      </c>
      <c r="BC88" s="98" t="str">
        <f t="shared" si="13"/>
        <v/>
      </c>
    </row>
    <row r="89" spans="4:55" x14ac:dyDescent="0.25">
      <c r="F89" s="72" t="s">
        <v>421</v>
      </c>
      <c r="G89" s="73">
        <f>G54</f>
        <v>2022</v>
      </c>
      <c r="H89" s="73">
        <f t="shared" ref="H89:BC89" si="14">H54</f>
        <v>2023</v>
      </c>
      <c r="I89" s="73">
        <f t="shared" si="14"/>
        <v>2024</v>
      </c>
      <c r="J89" s="73">
        <f t="shared" si="14"/>
        <v>2025</v>
      </c>
      <c r="K89" s="73">
        <f t="shared" si="14"/>
        <v>2026</v>
      </c>
      <c r="L89" s="73">
        <f t="shared" si="14"/>
        <v>2027</v>
      </c>
      <c r="M89" s="73">
        <f t="shared" si="14"/>
        <v>2028</v>
      </c>
      <c r="N89" s="73">
        <f t="shared" si="14"/>
        <v>2029</v>
      </c>
      <c r="O89" s="73">
        <f t="shared" si="14"/>
        <v>2030</v>
      </c>
      <c r="P89" s="73">
        <f t="shared" si="14"/>
        <v>2031</v>
      </c>
      <c r="Q89" s="73">
        <f t="shared" si="14"/>
        <v>2032</v>
      </c>
      <c r="R89" s="73">
        <f t="shared" si="14"/>
        <v>2033</v>
      </c>
      <c r="S89" s="73">
        <f t="shared" si="14"/>
        <v>2034</v>
      </c>
      <c r="T89" s="73">
        <f t="shared" si="14"/>
        <v>2035</v>
      </c>
      <c r="U89" s="73">
        <f t="shared" si="14"/>
        <v>2036</v>
      </c>
      <c r="V89" s="73">
        <f t="shared" si="14"/>
        <v>2037</v>
      </c>
      <c r="W89" s="73">
        <f t="shared" si="14"/>
        <v>2038</v>
      </c>
      <c r="X89" s="73">
        <f t="shared" si="14"/>
        <v>2039</v>
      </c>
      <c r="Y89" s="73">
        <f t="shared" si="14"/>
        <v>2040</v>
      </c>
      <c r="Z89" s="73">
        <f t="shared" si="14"/>
        <v>2041</v>
      </c>
      <c r="AA89" s="73">
        <f t="shared" si="14"/>
        <v>2042</v>
      </c>
      <c r="AB89" s="73">
        <f t="shared" si="14"/>
        <v>2043</v>
      </c>
      <c r="AC89" s="73">
        <f t="shared" si="14"/>
        <v>2044</v>
      </c>
      <c r="AD89" s="73">
        <f t="shared" si="14"/>
        <v>2045</v>
      </c>
      <c r="AE89" s="73">
        <f t="shared" si="14"/>
        <v>2046</v>
      </c>
      <c r="AF89" s="73">
        <f t="shared" si="14"/>
        <v>2047</v>
      </c>
      <c r="AG89" s="73">
        <f t="shared" si="14"/>
        <v>2048</v>
      </c>
      <c r="AH89" s="73">
        <f t="shared" si="14"/>
        <v>2049</v>
      </c>
      <c r="AI89" s="73" t="str">
        <f t="shared" si="14"/>
        <v/>
      </c>
      <c r="AJ89" s="73" t="str">
        <f t="shared" si="14"/>
        <v/>
      </c>
      <c r="AK89" s="73" t="str">
        <f t="shared" si="14"/>
        <v/>
      </c>
      <c r="AL89" s="73" t="str">
        <f t="shared" si="14"/>
        <v/>
      </c>
      <c r="AM89" s="73" t="str">
        <f t="shared" si="14"/>
        <v/>
      </c>
      <c r="AN89" s="73" t="str">
        <f t="shared" si="14"/>
        <v/>
      </c>
      <c r="AO89" s="73" t="str">
        <f t="shared" si="14"/>
        <v/>
      </c>
      <c r="AP89" s="73" t="str">
        <f t="shared" si="14"/>
        <v/>
      </c>
      <c r="AQ89" s="73" t="str">
        <f t="shared" si="14"/>
        <v/>
      </c>
      <c r="AR89" s="73" t="str">
        <f t="shared" si="14"/>
        <v/>
      </c>
      <c r="AS89" s="73" t="str">
        <f t="shared" si="14"/>
        <v/>
      </c>
      <c r="AT89" s="73" t="str">
        <f t="shared" si="14"/>
        <v/>
      </c>
      <c r="AU89" s="73" t="str">
        <f t="shared" si="14"/>
        <v/>
      </c>
      <c r="AV89" s="73" t="str">
        <f t="shared" si="14"/>
        <v/>
      </c>
      <c r="AW89" s="73" t="str">
        <f t="shared" si="14"/>
        <v/>
      </c>
      <c r="AX89" s="73" t="str">
        <f t="shared" si="14"/>
        <v/>
      </c>
      <c r="AY89" s="73" t="str">
        <f t="shared" si="14"/>
        <v/>
      </c>
      <c r="AZ89" s="73" t="str">
        <f t="shared" si="14"/>
        <v/>
      </c>
      <c r="BA89" s="73" t="str">
        <f t="shared" si="14"/>
        <v/>
      </c>
      <c r="BB89" s="73" t="str">
        <f t="shared" si="14"/>
        <v/>
      </c>
      <c r="BC89" s="74" t="str">
        <f t="shared" si="14"/>
        <v/>
      </c>
    </row>
    <row r="90" spans="4:55" x14ac:dyDescent="0.25">
      <c r="F90" s="29" t="s">
        <v>420</v>
      </c>
      <c r="G90" s="92">
        <f>IF(G85="","",G74*G62*2)</f>
        <v>32.292684436587606</v>
      </c>
      <c r="H90" s="92">
        <f t="shared" ref="H90:AL90" si="15">IF(H85="","",H74*H62*2)</f>
        <v>31.300652547021361</v>
      </c>
      <c r="I90" s="92">
        <f t="shared" si="15"/>
        <v>30.308620657455119</v>
      </c>
      <c r="J90" s="92">
        <f t="shared" si="15"/>
        <v>29.316588767888877</v>
      </c>
      <c r="K90" s="92">
        <f t="shared" si="15"/>
        <v>28.324556878322635</v>
      </c>
      <c r="L90" s="92">
        <f t="shared" si="15"/>
        <v>27.332524988756386</v>
      </c>
      <c r="M90" s="438">
        <f t="shared" si="15"/>
        <v>26.340493099190144</v>
      </c>
      <c r="N90" s="92">
        <f t="shared" si="15"/>
        <v>25.348461209623903</v>
      </c>
      <c r="O90" s="92">
        <f t="shared" si="15"/>
        <v>24.356429320057654</v>
      </c>
      <c r="P90" s="92">
        <f t="shared" si="15"/>
        <v>23.364397430491412</v>
      </c>
      <c r="Q90" s="92">
        <f t="shared" si="15"/>
        <v>22.37236554092517</v>
      </c>
      <c r="R90" s="92">
        <f t="shared" si="15"/>
        <v>21.380333651358928</v>
      </c>
      <c r="S90" s="92">
        <f t="shared" si="15"/>
        <v>20.388301761792686</v>
      </c>
      <c r="T90" s="92">
        <f t="shared" si="15"/>
        <v>19.396269872226441</v>
      </c>
      <c r="U90" s="92">
        <f t="shared" si="15"/>
        <v>18.404237982660199</v>
      </c>
      <c r="V90" s="92">
        <f t="shared" si="15"/>
        <v>17.412206093093953</v>
      </c>
      <c r="W90" s="92">
        <f t="shared" si="15"/>
        <v>16.420174203527711</v>
      </c>
      <c r="X90" s="92">
        <f t="shared" si="15"/>
        <v>15.428142313961468</v>
      </c>
      <c r="Y90" s="92">
        <f t="shared" si="15"/>
        <v>14.436110424395221</v>
      </c>
      <c r="Z90" s="92">
        <f t="shared" si="15"/>
        <v>13.444078534828977</v>
      </c>
      <c r="AA90" s="92">
        <f t="shared" si="15"/>
        <v>12.452046645262735</v>
      </c>
      <c r="AB90" s="92">
        <f t="shared" si="15"/>
        <v>11.460014755696493</v>
      </c>
      <c r="AC90" s="92">
        <f t="shared" si="15"/>
        <v>10.467982866130249</v>
      </c>
      <c r="AD90" s="92">
        <f t="shared" si="15"/>
        <v>9.4759509765640022</v>
      </c>
      <c r="AE90" s="92">
        <f t="shared" si="15"/>
        <v>8.4839190869977603</v>
      </c>
      <c r="AF90" s="92">
        <f t="shared" si="15"/>
        <v>7.4918871974315175</v>
      </c>
      <c r="AG90" s="92">
        <f t="shared" si="15"/>
        <v>6.4998553078652748</v>
      </c>
      <c r="AH90" s="92">
        <f t="shared" si="15"/>
        <v>5.5078234182990284</v>
      </c>
      <c r="AI90" s="92" t="str">
        <f t="shared" si="15"/>
        <v/>
      </c>
      <c r="AJ90" s="92" t="str">
        <f t="shared" si="15"/>
        <v/>
      </c>
      <c r="AK90" s="92" t="str">
        <f t="shared" si="15"/>
        <v/>
      </c>
      <c r="AL90" s="92" t="str">
        <f t="shared" si="15"/>
        <v/>
      </c>
      <c r="AM90" s="92" t="str">
        <f t="shared" ref="AM90:BC90" si="16">IF(AM85="","",AM74*AM62*2)</f>
        <v/>
      </c>
      <c r="AN90" s="92" t="str">
        <f t="shared" si="16"/>
        <v/>
      </c>
      <c r="AO90" s="92" t="str">
        <f t="shared" si="16"/>
        <v/>
      </c>
      <c r="AP90" s="92" t="str">
        <f t="shared" si="16"/>
        <v/>
      </c>
      <c r="AQ90" s="92" t="str">
        <f t="shared" si="16"/>
        <v/>
      </c>
      <c r="AR90" s="92" t="str">
        <f t="shared" si="16"/>
        <v/>
      </c>
      <c r="AS90" s="92" t="str">
        <f t="shared" si="16"/>
        <v/>
      </c>
      <c r="AT90" s="92" t="str">
        <f t="shared" si="16"/>
        <v/>
      </c>
      <c r="AU90" s="92" t="str">
        <f t="shared" si="16"/>
        <v/>
      </c>
      <c r="AV90" s="92" t="str">
        <f t="shared" si="16"/>
        <v/>
      </c>
      <c r="AW90" s="92" t="str">
        <f t="shared" si="16"/>
        <v/>
      </c>
      <c r="AX90" s="92" t="str">
        <f t="shared" si="16"/>
        <v/>
      </c>
      <c r="AY90" s="92" t="str">
        <f t="shared" si="16"/>
        <v/>
      </c>
      <c r="AZ90" s="92" t="str">
        <f t="shared" si="16"/>
        <v/>
      </c>
      <c r="BA90" s="92" t="str">
        <f t="shared" si="16"/>
        <v/>
      </c>
      <c r="BB90" s="92" t="str">
        <f t="shared" si="16"/>
        <v/>
      </c>
      <c r="BC90" s="94" t="str">
        <f t="shared" si="16"/>
        <v/>
      </c>
    </row>
    <row r="91" spans="4:55" x14ac:dyDescent="0.25">
      <c r="F91" s="10" t="s">
        <v>425</v>
      </c>
      <c r="G91" s="88">
        <f>IF(G89="","",G90*$G$24)</f>
        <v>6.4908295717541096</v>
      </c>
      <c r="H91" s="88">
        <f t="shared" ref="H91:BC91" si="17">IF(H89="","",H90*$G$24)</f>
        <v>6.2914311619512944</v>
      </c>
      <c r="I91" s="88">
        <f t="shared" si="17"/>
        <v>6.0920327521484792</v>
      </c>
      <c r="J91" s="88">
        <f t="shared" si="17"/>
        <v>5.8926343423456649</v>
      </c>
      <c r="K91" s="88">
        <f t="shared" si="17"/>
        <v>5.6932359325428497</v>
      </c>
      <c r="L91" s="88">
        <f t="shared" si="17"/>
        <v>5.4938375227400336</v>
      </c>
      <c r="M91" s="88">
        <f t="shared" si="17"/>
        <v>5.2944391129372192</v>
      </c>
      <c r="N91" s="88">
        <f t="shared" si="17"/>
        <v>5.0950407031344049</v>
      </c>
      <c r="O91" s="88">
        <f t="shared" si="17"/>
        <v>4.8956422933315888</v>
      </c>
      <c r="P91" s="88">
        <f t="shared" si="17"/>
        <v>4.6962438835287736</v>
      </c>
      <c r="Q91" s="88">
        <f t="shared" si="17"/>
        <v>4.4968454737259593</v>
      </c>
      <c r="R91" s="88">
        <f t="shared" si="17"/>
        <v>4.297447063923145</v>
      </c>
      <c r="S91" s="88">
        <f t="shared" si="17"/>
        <v>4.0980486541203298</v>
      </c>
      <c r="T91" s="88">
        <f t="shared" si="17"/>
        <v>3.8986502443175146</v>
      </c>
      <c r="U91" s="88">
        <f t="shared" si="17"/>
        <v>3.6992518345147003</v>
      </c>
      <c r="V91" s="88">
        <f t="shared" si="17"/>
        <v>3.4998534247118847</v>
      </c>
      <c r="W91" s="88">
        <f t="shared" si="17"/>
        <v>3.3004550149090703</v>
      </c>
      <c r="X91" s="88">
        <f t="shared" si="17"/>
        <v>3.1010566051062551</v>
      </c>
      <c r="Y91" s="88">
        <f t="shared" si="17"/>
        <v>2.9016581953034395</v>
      </c>
      <c r="Z91" s="88">
        <f t="shared" si="17"/>
        <v>2.7022597855006243</v>
      </c>
      <c r="AA91" s="88">
        <f t="shared" si="17"/>
        <v>2.50286137569781</v>
      </c>
      <c r="AB91" s="88">
        <f t="shared" si="17"/>
        <v>2.3034629658949952</v>
      </c>
      <c r="AC91" s="88">
        <f t="shared" si="17"/>
        <v>2.1040645560921805</v>
      </c>
      <c r="AD91" s="88">
        <f t="shared" si="17"/>
        <v>1.9046661462893646</v>
      </c>
      <c r="AE91" s="88">
        <f t="shared" si="17"/>
        <v>1.7052677364865498</v>
      </c>
      <c r="AF91" s="88">
        <f t="shared" si="17"/>
        <v>1.5058693266837351</v>
      </c>
      <c r="AG91" s="88">
        <f t="shared" si="17"/>
        <v>1.3064709168809203</v>
      </c>
      <c r="AH91" s="88">
        <f t="shared" si="17"/>
        <v>1.1070725070781047</v>
      </c>
      <c r="AI91" s="88" t="str">
        <f t="shared" si="17"/>
        <v/>
      </c>
      <c r="AJ91" s="88" t="str">
        <f t="shared" si="17"/>
        <v/>
      </c>
      <c r="AK91" s="88" t="str">
        <f t="shared" si="17"/>
        <v/>
      </c>
      <c r="AL91" s="88" t="str">
        <f t="shared" si="17"/>
        <v/>
      </c>
      <c r="AM91" s="88" t="str">
        <f t="shared" si="17"/>
        <v/>
      </c>
      <c r="AN91" s="88" t="str">
        <f t="shared" si="17"/>
        <v/>
      </c>
      <c r="AO91" s="88" t="str">
        <f t="shared" si="17"/>
        <v/>
      </c>
      <c r="AP91" s="88" t="str">
        <f t="shared" si="17"/>
        <v/>
      </c>
      <c r="AQ91" s="88" t="str">
        <f t="shared" si="17"/>
        <v/>
      </c>
      <c r="AR91" s="88" t="str">
        <f t="shared" si="17"/>
        <v/>
      </c>
      <c r="AS91" s="88" t="str">
        <f t="shared" si="17"/>
        <v/>
      </c>
      <c r="AT91" s="88" t="str">
        <f t="shared" si="17"/>
        <v/>
      </c>
      <c r="AU91" s="88" t="str">
        <f t="shared" si="17"/>
        <v/>
      </c>
      <c r="AV91" s="88" t="str">
        <f t="shared" si="17"/>
        <v/>
      </c>
      <c r="AW91" s="88" t="str">
        <f t="shared" si="17"/>
        <v/>
      </c>
      <c r="AX91" s="88" t="str">
        <f t="shared" si="17"/>
        <v/>
      </c>
      <c r="AY91" s="88" t="str">
        <f t="shared" si="17"/>
        <v/>
      </c>
      <c r="AZ91" s="88" t="str">
        <f t="shared" si="17"/>
        <v/>
      </c>
      <c r="BA91" s="88" t="str">
        <f t="shared" si="17"/>
        <v/>
      </c>
      <c r="BB91" s="88" t="str">
        <f t="shared" si="17"/>
        <v/>
      </c>
      <c r="BC91" s="88" t="str">
        <f t="shared" si="17"/>
        <v/>
      </c>
    </row>
    <row r="92" spans="4:55" x14ac:dyDescent="0.25">
      <c r="F92" s="19" t="s">
        <v>424</v>
      </c>
      <c r="G92" s="97">
        <f>IF(G89="","",G91*$G$27)</f>
        <v>8.5029867389978833</v>
      </c>
      <c r="H92" s="97">
        <f t="shared" ref="H92:BC92" si="18">IF(H89="","",H91*$G$27)</f>
        <v>8.2417748221561968</v>
      </c>
      <c r="I92" s="97">
        <f t="shared" si="18"/>
        <v>7.9805629053145077</v>
      </c>
      <c r="J92" s="97">
        <f t="shared" si="18"/>
        <v>7.7193509884728213</v>
      </c>
      <c r="K92" s="97">
        <f t="shared" si="18"/>
        <v>7.4581390716311331</v>
      </c>
      <c r="L92" s="97">
        <f t="shared" si="18"/>
        <v>7.196927154789444</v>
      </c>
      <c r="M92" s="97">
        <f t="shared" si="18"/>
        <v>6.9357152379477576</v>
      </c>
      <c r="N92" s="97">
        <f t="shared" si="18"/>
        <v>6.6745033211060711</v>
      </c>
      <c r="O92" s="97">
        <f t="shared" si="18"/>
        <v>6.413291404264382</v>
      </c>
      <c r="P92" s="97">
        <f t="shared" si="18"/>
        <v>6.1520794874226938</v>
      </c>
      <c r="Q92" s="97">
        <f t="shared" si="18"/>
        <v>5.8908675705810065</v>
      </c>
      <c r="R92" s="97">
        <f t="shared" si="18"/>
        <v>5.6296556537393201</v>
      </c>
      <c r="S92" s="97">
        <f t="shared" si="18"/>
        <v>5.3684437368976319</v>
      </c>
      <c r="T92" s="97">
        <f t="shared" si="18"/>
        <v>5.1072318200559446</v>
      </c>
      <c r="U92" s="97">
        <f t="shared" si="18"/>
        <v>4.8460199032142572</v>
      </c>
      <c r="V92" s="97">
        <f t="shared" si="18"/>
        <v>4.584807986372569</v>
      </c>
      <c r="W92" s="97">
        <f t="shared" si="18"/>
        <v>4.3235960695308826</v>
      </c>
      <c r="X92" s="97">
        <f t="shared" si="18"/>
        <v>4.0623841526891944</v>
      </c>
      <c r="Y92" s="97">
        <f t="shared" si="18"/>
        <v>3.8011722358475057</v>
      </c>
      <c r="Z92" s="97">
        <f t="shared" si="18"/>
        <v>3.539960319005818</v>
      </c>
      <c r="AA92" s="97">
        <f t="shared" si="18"/>
        <v>3.2787484021641311</v>
      </c>
      <c r="AB92" s="97">
        <f t="shared" si="18"/>
        <v>3.0175364853224438</v>
      </c>
      <c r="AC92" s="97">
        <f t="shared" si="18"/>
        <v>2.7563245684807565</v>
      </c>
      <c r="AD92" s="97">
        <f t="shared" si="18"/>
        <v>2.4951126516390678</v>
      </c>
      <c r="AE92" s="97">
        <f t="shared" si="18"/>
        <v>2.2339007347973805</v>
      </c>
      <c r="AF92" s="97">
        <f t="shared" si="18"/>
        <v>1.972688817955693</v>
      </c>
      <c r="AG92" s="97">
        <f t="shared" si="18"/>
        <v>1.7114769011140056</v>
      </c>
      <c r="AH92" s="97">
        <f t="shared" si="18"/>
        <v>1.4502649842723172</v>
      </c>
      <c r="AI92" s="97" t="str">
        <f t="shared" si="18"/>
        <v/>
      </c>
      <c r="AJ92" s="97" t="str">
        <f t="shared" si="18"/>
        <v/>
      </c>
      <c r="AK92" s="97" t="str">
        <f t="shared" si="18"/>
        <v/>
      </c>
      <c r="AL92" s="97" t="str">
        <f t="shared" si="18"/>
        <v/>
      </c>
      <c r="AM92" s="97" t="str">
        <f t="shared" si="18"/>
        <v/>
      </c>
      <c r="AN92" s="97" t="str">
        <f t="shared" si="18"/>
        <v/>
      </c>
      <c r="AO92" s="97" t="str">
        <f t="shared" si="18"/>
        <v/>
      </c>
      <c r="AP92" s="97" t="str">
        <f t="shared" si="18"/>
        <v/>
      </c>
      <c r="AQ92" s="97" t="str">
        <f t="shared" si="18"/>
        <v/>
      </c>
      <c r="AR92" s="97" t="str">
        <f t="shared" si="18"/>
        <v/>
      </c>
      <c r="AS92" s="97" t="str">
        <f t="shared" si="18"/>
        <v/>
      </c>
      <c r="AT92" s="97" t="str">
        <f t="shared" si="18"/>
        <v/>
      </c>
      <c r="AU92" s="97" t="str">
        <f t="shared" si="18"/>
        <v/>
      </c>
      <c r="AV92" s="97" t="str">
        <f t="shared" si="18"/>
        <v/>
      </c>
      <c r="AW92" s="97" t="str">
        <f t="shared" si="18"/>
        <v/>
      </c>
      <c r="AX92" s="97" t="str">
        <f t="shared" si="18"/>
        <v/>
      </c>
      <c r="AY92" s="97" t="str">
        <f t="shared" si="18"/>
        <v/>
      </c>
      <c r="AZ92" s="97" t="str">
        <f t="shared" si="18"/>
        <v/>
      </c>
      <c r="BA92" s="97" t="str">
        <f t="shared" si="18"/>
        <v/>
      </c>
      <c r="BB92" s="97" t="str">
        <f t="shared" si="18"/>
        <v/>
      </c>
      <c r="BC92" s="98" t="str">
        <f t="shared" si="18"/>
        <v/>
      </c>
    </row>
    <row r="93" spans="4:55" x14ac:dyDescent="0.25">
      <c r="F93" s="72" t="s">
        <v>422</v>
      </c>
      <c r="G93" s="73">
        <f>G54</f>
        <v>2022</v>
      </c>
      <c r="H93" s="73">
        <f t="shared" ref="H93:BC93" si="19">H54</f>
        <v>2023</v>
      </c>
      <c r="I93" s="73">
        <f t="shared" si="19"/>
        <v>2024</v>
      </c>
      <c r="J93" s="73">
        <f t="shared" si="19"/>
        <v>2025</v>
      </c>
      <c r="K93" s="73">
        <f t="shared" si="19"/>
        <v>2026</v>
      </c>
      <c r="L93" s="73">
        <f t="shared" si="19"/>
        <v>2027</v>
      </c>
      <c r="M93" s="73">
        <f t="shared" si="19"/>
        <v>2028</v>
      </c>
      <c r="N93" s="73">
        <f t="shared" si="19"/>
        <v>2029</v>
      </c>
      <c r="O93" s="73">
        <f t="shared" si="19"/>
        <v>2030</v>
      </c>
      <c r="P93" s="73">
        <f t="shared" si="19"/>
        <v>2031</v>
      </c>
      <c r="Q93" s="73">
        <f t="shared" si="19"/>
        <v>2032</v>
      </c>
      <c r="R93" s="73">
        <f t="shared" si="19"/>
        <v>2033</v>
      </c>
      <c r="S93" s="73">
        <f t="shared" si="19"/>
        <v>2034</v>
      </c>
      <c r="T93" s="73">
        <f t="shared" si="19"/>
        <v>2035</v>
      </c>
      <c r="U93" s="73">
        <f t="shared" si="19"/>
        <v>2036</v>
      </c>
      <c r="V93" s="73">
        <f t="shared" si="19"/>
        <v>2037</v>
      </c>
      <c r="W93" s="73">
        <f t="shared" si="19"/>
        <v>2038</v>
      </c>
      <c r="X93" s="73">
        <f t="shared" si="19"/>
        <v>2039</v>
      </c>
      <c r="Y93" s="73">
        <f t="shared" si="19"/>
        <v>2040</v>
      </c>
      <c r="Z93" s="73">
        <f t="shared" si="19"/>
        <v>2041</v>
      </c>
      <c r="AA93" s="73">
        <f t="shared" si="19"/>
        <v>2042</v>
      </c>
      <c r="AB93" s="73">
        <f t="shared" si="19"/>
        <v>2043</v>
      </c>
      <c r="AC93" s="73">
        <f t="shared" si="19"/>
        <v>2044</v>
      </c>
      <c r="AD93" s="73">
        <f t="shared" si="19"/>
        <v>2045</v>
      </c>
      <c r="AE93" s="73">
        <f t="shared" si="19"/>
        <v>2046</v>
      </c>
      <c r="AF93" s="73">
        <f t="shared" si="19"/>
        <v>2047</v>
      </c>
      <c r="AG93" s="73">
        <f t="shared" si="19"/>
        <v>2048</v>
      </c>
      <c r="AH93" s="73">
        <f t="shared" si="19"/>
        <v>2049</v>
      </c>
      <c r="AI93" s="73" t="str">
        <f t="shared" si="19"/>
        <v/>
      </c>
      <c r="AJ93" s="73" t="str">
        <f t="shared" si="19"/>
        <v/>
      </c>
      <c r="AK93" s="73" t="str">
        <f t="shared" si="19"/>
        <v/>
      </c>
      <c r="AL93" s="73" t="str">
        <f t="shared" si="19"/>
        <v/>
      </c>
      <c r="AM93" s="73" t="str">
        <f t="shared" si="19"/>
        <v/>
      </c>
      <c r="AN93" s="73" t="str">
        <f t="shared" si="19"/>
        <v/>
      </c>
      <c r="AO93" s="73" t="str">
        <f t="shared" si="19"/>
        <v/>
      </c>
      <c r="AP93" s="73" t="str">
        <f t="shared" si="19"/>
        <v/>
      </c>
      <c r="AQ93" s="73" t="str">
        <f t="shared" si="19"/>
        <v/>
      </c>
      <c r="AR93" s="73" t="str">
        <f t="shared" si="19"/>
        <v/>
      </c>
      <c r="AS93" s="73" t="str">
        <f t="shared" si="19"/>
        <v/>
      </c>
      <c r="AT93" s="73" t="str">
        <f t="shared" si="19"/>
        <v/>
      </c>
      <c r="AU93" s="73" t="str">
        <f t="shared" si="19"/>
        <v/>
      </c>
      <c r="AV93" s="73" t="str">
        <f t="shared" si="19"/>
        <v/>
      </c>
      <c r="AW93" s="73" t="str">
        <f t="shared" si="19"/>
        <v/>
      </c>
      <c r="AX93" s="73" t="str">
        <f t="shared" si="19"/>
        <v/>
      </c>
      <c r="AY93" s="73" t="str">
        <f t="shared" si="19"/>
        <v/>
      </c>
      <c r="AZ93" s="73" t="str">
        <f t="shared" si="19"/>
        <v/>
      </c>
      <c r="BA93" s="73" t="str">
        <f t="shared" si="19"/>
        <v/>
      </c>
      <c r="BB93" s="73" t="str">
        <f t="shared" si="19"/>
        <v/>
      </c>
      <c r="BC93" s="74" t="str">
        <f t="shared" si="19"/>
        <v/>
      </c>
    </row>
    <row r="94" spans="4:55" x14ac:dyDescent="0.25">
      <c r="F94" s="29" t="s">
        <v>423</v>
      </c>
      <c r="G94" s="92">
        <f t="shared" ref="G94:AL94" si="20">IF(G93="","",G63*G75*2)</f>
        <v>53.470334905134216</v>
      </c>
      <c r="H94" s="92">
        <f t="shared" si="20"/>
        <v>52.893938912624691</v>
      </c>
      <c r="I94" s="92">
        <f t="shared" si="20"/>
        <v>52.317542920115152</v>
      </c>
      <c r="J94" s="92">
        <f t="shared" si="20"/>
        <v>51.74114692760562</v>
      </c>
      <c r="K94" s="92">
        <f t="shared" si="20"/>
        <v>51.164750935096095</v>
      </c>
      <c r="L94" s="92">
        <f t="shared" si="20"/>
        <v>50.588354942586555</v>
      </c>
      <c r="M94" s="92">
        <f t="shared" si="20"/>
        <v>50.01195895007703</v>
      </c>
      <c r="N94" s="92">
        <f t="shared" si="20"/>
        <v>49.435562957567498</v>
      </c>
      <c r="O94" s="92">
        <f t="shared" si="20"/>
        <v>48.859166965057959</v>
      </c>
      <c r="P94" s="92">
        <f t="shared" si="20"/>
        <v>48.282770972548434</v>
      </c>
      <c r="Q94" s="92">
        <f t="shared" si="20"/>
        <v>47.706374980038902</v>
      </c>
      <c r="R94" s="92">
        <f t="shared" si="20"/>
        <v>47.129978987529363</v>
      </c>
      <c r="S94" s="92">
        <f t="shared" si="20"/>
        <v>46.553582995019838</v>
      </c>
      <c r="T94" s="92">
        <f t="shared" si="20"/>
        <v>45.977187002510306</v>
      </c>
      <c r="U94" s="92">
        <f t="shared" si="20"/>
        <v>45.400791010000773</v>
      </c>
      <c r="V94" s="92">
        <f t="shared" si="20"/>
        <v>44.824395017491241</v>
      </c>
      <c r="W94" s="92">
        <f t="shared" si="20"/>
        <v>44.247999024981716</v>
      </c>
      <c r="X94" s="92">
        <f t="shared" si="20"/>
        <v>43.671603032472184</v>
      </c>
      <c r="Y94" s="92">
        <f t="shared" si="20"/>
        <v>43.095207039962645</v>
      </c>
      <c r="Z94" s="92">
        <f t="shared" si="20"/>
        <v>42.51881104745312</v>
      </c>
      <c r="AA94" s="92">
        <f t="shared" si="20"/>
        <v>41.942415054943588</v>
      </c>
      <c r="AB94" s="92">
        <f t="shared" si="20"/>
        <v>41.366019062434049</v>
      </c>
      <c r="AC94" s="92">
        <f t="shared" si="20"/>
        <v>40.789623069924524</v>
      </c>
      <c r="AD94" s="92">
        <f t="shared" si="20"/>
        <v>40.213227077414992</v>
      </c>
      <c r="AE94" s="92">
        <f t="shared" si="20"/>
        <v>39.636831084905459</v>
      </c>
      <c r="AF94" s="92">
        <f t="shared" si="20"/>
        <v>39.060435092395927</v>
      </c>
      <c r="AG94" s="92">
        <f t="shared" si="20"/>
        <v>38.484039099886395</v>
      </c>
      <c r="AH94" s="92">
        <f t="shared" si="20"/>
        <v>37.907643107376863</v>
      </c>
      <c r="AI94" s="92" t="str">
        <f t="shared" si="20"/>
        <v/>
      </c>
      <c r="AJ94" s="92" t="str">
        <f t="shared" si="20"/>
        <v/>
      </c>
      <c r="AK94" s="92" t="str">
        <f t="shared" si="20"/>
        <v/>
      </c>
      <c r="AL94" s="92" t="str">
        <f t="shared" si="20"/>
        <v/>
      </c>
      <c r="AM94" s="92" t="str">
        <f t="shared" ref="AM94:BC94" si="21">IF(AM93="","",AM63*AM75*2)</f>
        <v/>
      </c>
      <c r="AN94" s="92" t="str">
        <f t="shared" si="21"/>
        <v/>
      </c>
      <c r="AO94" s="92" t="str">
        <f t="shared" si="21"/>
        <v/>
      </c>
      <c r="AP94" s="92" t="str">
        <f t="shared" si="21"/>
        <v/>
      </c>
      <c r="AQ94" s="92" t="str">
        <f t="shared" si="21"/>
        <v/>
      </c>
      <c r="AR94" s="92" t="str">
        <f t="shared" si="21"/>
        <v/>
      </c>
      <c r="AS94" s="92" t="str">
        <f t="shared" si="21"/>
        <v/>
      </c>
      <c r="AT94" s="92" t="str">
        <f t="shared" si="21"/>
        <v/>
      </c>
      <c r="AU94" s="92" t="str">
        <f t="shared" si="21"/>
        <v/>
      </c>
      <c r="AV94" s="92" t="str">
        <f t="shared" si="21"/>
        <v/>
      </c>
      <c r="AW94" s="92" t="str">
        <f t="shared" si="21"/>
        <v/>
      </c>
      <c r="AX94" s="92" t="str">
        <f t="shared" si="21"/>
        <v/>
      </c>
      <c r="AY94" s="92" t="str">
        <f t="shared" si="21"/>
        <v/>
      </c>
      <c r="AZ94" s="92" t="str">
        <f t="shared" si="21"/>
        <v/>
      </c>
      <c r="BA94" s="92" t="str">
        <f t="shared" si="21"/>
        <v/>
      </c>
      <c r="BB94" s="92" t="str">
        <f t="shared" si="21"/>
        <v/>
      </c>
      <c r="BC94" s="94" t="str">
        <f t="shared" si="21"/>
        <v/>
      </c>
    </row>
    <row r="95" spans="4:55" x14ac:dyDescent="0.25">
      <c r="F95" s="10" t="s">
        <v>426</v>
      </c>
      <c r="G95" s="88">
        <f>IF(G93="","",G94*$G$24)</f>
        <v>10.747537315931979</v>
      </c>
      <c r="H95" s="88">
        <f t="shared" ref="H95:BC95" si="22">IF(H93="","",H94*$G$24)</f>
        <v>10.631681721437564</v>
      </c>
      <c r="I95" s="88">
        <f t="shared" si="22"/>
        <v>10.515826126943146</v>
      </c>
      <c r="J95" s="88">
        <f t="shared" si="22"/>
        <v>10.39997053244873</v>
      </c>
      <c r="K95" s="88">
        <f t="shared" si="22"/>
        <v>10.284114937954316</v>
      </c>
      <c r="L95" s="88">
        <f t="shared" si="22"/>
        <v>10.168259343459898</v>
      </c>
      <c r="M95" s="88">
        <f t="shared" si="22"/>
        <v>10.052403748965483</v>
      </c>
      <c r="N95" s="88">
        <f t="shared" si="22"/>
        <v>9.9365481544710672</v>
      </c>
      <c r="O95" s="88">
        <f t="shared" si="22"/>
        <v>9.820692559976651</v>
      </c>
      <c r="P95" s="88">
        <f t="shared" si="22"/>
        <v>9.7048369654822366</v>
      </c>
      <c r="Q95" s="88">
        <f t="shared" si="22"/>
        <v>9.5889813709878204</v>
      </c>
      <c r="R95" s="88">
        <f t="shared" si="22"/>
        <v>9.4731257764934025</v>
      </c>
      <c r="S95" s="88">
        <f t="shared" si="22"/>
        <v>9.3572701819989881</v>
      </c>
      <c r="T95" s="88">
        <f t="shared" si="22"/>
        <v>9.2414145875045719</v>
      </c>
      <c r="U95" s="88">
        <f t="shared" si="22"/>
        <v>9.1255589930101557</v>
      </c>
      <c r="V95" s="88">
        <f t="shared" si="22"/>
        <v>9.0097033985157395</v>
      </c>
      <c r="W95" s="88">
        <f t="shared" si="22"/>
        <v>8.8938478040213251</v>
      </c>
      <c r="X95" s="88">
        <f t="shared" si="22"/>
        <v>8.777992209526909</v>
      </c>
      <c r="Y95" s="88">
        <f t="shared" si="22"/>
        <v>8.6621366150324928</v>
      </c>
      <c r="Z95" s="88">
        <f t="shared" si="22"/>
        <v>8.5462810205380784</v>
      </c>
      <c r="AA95" s="88">
        <f t="shared" si="22"/>
        <v>8.4304254260436622</v>
      </c>
      <c r="AB95" s="88">
        <f t="shared" si="22"/>
        <v>8.3145698315492442</v>
      </c>
      <c r="AC95" s="88">
        <f t="shared" si="22"/>
        <v>8.1987142370548298</v>
      </c>
      <c r="AD95" s="88">
        <f t="shared" si="22"/>
        <v>8.0828586425604136</v>
      </c>
      <c r="AE95" s="88">
        <f t="shared" si="22"/>
        <v>7.9670030480659975</v>
      </c>
      <c r="AF95" s="88">
        <f t="shared" si="22"/>
        <v>7.8511474535715822</v>
      </c>
      <c r="AG95" s="88">
        <f t="shared" si="22"/>
        <v>7.735291859077166</v>
      </c>
      <c r="AH95" s="88">
        <f t="shared" si="22"/>
        <v>7.6194362645827498</v>
      </c>
      <c r="AI95" s="88" t="str">
        <f t="shared" si="22"/>
        <v/>
      </c>
      <c r="AJ95" s="88" t="str">
        <f t="shared" si="22"/>
        <v/>
      </c>
      <c r="AK95" s="88" t="str">
        <f t="shared" si="22"/>
        <v/>
      </c>
      <c r="AL95" s="88" t="str">
        <f t="shared" si="22"/>
        <v/>
      </c>
      <c r="AM95" s="88" t="str">
        <f t="shared" si="22"/>
        <v/>
      </c>
      <c r="AN95" s="88" t="str">
        <f t="shared" si="22"/>
        <v/>
      </c>
      <c r="AO95" s="88" t="str">
        <f t="shared" si="22"/>
        <v/>
      </c>
      <c r="AP95" s="88" t="str">
        <f t="shared" si="22"/>
        <v/>
      </c>
      <c r="AQ95" s="88" t="str">
        <f t="shared" si="22"/>
        <v/>
      </c>
      <c r="AR95" s="88" t="str">
        <f t="shared" si="22"/>
        <v/>
      </c>
      <c r="AS95" s="88" t="str">
        <f t="shared" si="22"/>
        <v/>
      </c>
      <c r="AT95" s="88" t="str">
        <f t="shared" si="22"/>
        <v/>
      </c>
      <c r="AU95" s="88" t="str">
        <f t="shared" si="22"/>
        <v/>
      </c>
      <c r="AV95" s="88" t="str">
        <f t="shared" si="22"/>
        <v/>
      </c>
      <c r="AW95" s="88" t="str">
        <f t="shared" si="22"/>
        <v/>
      </c>
      <c r="AX95" s="88" t="str">
        <f t="shared" si="22"/>
        <v/>
      </c>
      <c r="AY95" s="88" t="str">
        <f t="shared" si="22"/>
        <v/>
      </c>
      <c r="AZ95" s="88" t="str">
        <f t="shared" si="22"/>
        <v/>
      </c>
      <c r="BA95" s="88" t="str">
        <f t="shared" si="22"/>
        <v/>
      </c>
      <c r="BB95" s="88" t="str">
        <f t="shared" si="22"/>
        <v/>
      </c>
      <c r="BC95" s="88" t="str">
        <f t="shared" si="22"/>
        <v/>
      </c>
    </row>
    <row r="96" spans="4:55" x14ac:dyDescent="0.25">
      <c r="F96" s="19" t="s">
        <v>429</v>
      </c>
      <c r="G96" s="97">
        <f>IF(G93="","",G95*$G$28)</f>
        <v>14.616650749667492</v>
      </c>
      <c r="H96" s="97">
        <f t="shared" ref="H96:BC96" si="23">IF(H93="","",H95*$G$28)</f>
        <v>14.459087141155088</v>
      </c>
      <c r="I96" s="97">
        <f t="shared" si="23"/>
        <v>14.30152353264268</v>
      </c>
      <c r="J96" s="97">
        <f t="shared" si="23"/>
        <v>14.143959924130273</v>
      </c>
      <c r="K96" s="97">
        <f t="shared" si="23"/>
        <v>13.986396315617871</v>
      </c>
      <c r="L96" s="97">
        <f t="shared" si="23"/>
        <v>13.828832707105462</v>
      </c>
      <c r="M96" s="97">
        <f t="shared" si="23"/>
        <v>13.671269098593058</v>
      </c>
      <c r="N96" s="97">
        <f t="shared" si="23"/>
        <v>13.513705490080653</v>
      </c>
      <c r="O96" s="97">
        <f t="shared" si="23"/>
        <v>13.356141881568247</v>
      </c>
      <c r="P96" s="97">
        <f t="shared" si="23"/>
        <v>13.198578273055842</v>
      </c>
      <c r="Q96" s="97">
        <f t="shared" si="23"/>
        <v>13.041014664543436</v>
      </c>
      <c r="R96" s="97">
        <f t="shared" si="23"/>
        <v>12.883451056031028</v>
      </c>
      <c r="S96" s="97">
        <f t="shared" si="23"/>
        <v>12.725887447518625</v>
      </c>
      <c r="T96" s="97">
        <f t="shared" si="23"/>
        <v>12.568323839006219</v>
      </c>
      <c r="U96" s="97">
        <f t="shared" si="23"/>
        <v>12.410760230493812</v>
      </c>
      <c r="V96" s="97">
        <f t="shared" si="23"/>
        <v>12.253196621981406</v>
      </c>
      <c r="W96" s="97">
        <f t="shared" si="23"/>
        <v>12.095633013469003</v>
      </c>
      <c r="X96" s="97">
        <f t="shared" si="23"/>
        <v>11.938069404956597</v>
      </c>
      <c r="Y96" s="97">
        <f t="shared" si="23"/>
        <v>11.78050579644419</v>
      </c>
      <c r="Z96" s="97">
        <f t="shared" si="23"/>
        <v>11.622942187931788</v>
      </c>
      <c r="AA96" s="97">
        <f t="shared" si="23"/>
        <v>11.465378579419381</v>
      </c>
      <c r="AB96" s="97">
        <f t="shared" si="23"/>
        <v>11.307814970906973</v>
      </c>
      <c r="AC96" s="97">
        <f t="shared" si="23"/>
        <v>11.150251362394568</v>
      </c>
      <c r="AD96" s="97">
        <f t="shared" si="23"/>
        <v>10.992687753882164</v>
      </c>
      <c r="AE96" s="97">
        <f t="shared" si="23"/>
        <v>10.835124145369758</v>
      </c>
      <c r="AF96" s="97">
        <f t="shared" si="23"/>
        <v>10.677560536857353</v>
      </c>
      <c r="AG96" s="97">
        <f t="shared" si="23"/>
        <v>10.519996928344947</v>
      </c>
      <c r="AH96" s="97">
        <f t="shared" si="23"/>
        <v>10.36243331983254</v>
      </c>
      <c r="AI96" s="97" t="str">
        <f t="shared" si="23"/>
        <v/>
      </c>
      <c r="AJ96" s="97" t="str">
        <f t="shared" si="23"/>
        <v/>
      </c>
      <c r="AK96" s="97" t="str">
        <f t="shared" si="23"/>
        <v/>
      </c>
      <c r="AL96" s="97" t="str">
        <f t="shared" si="23"/>
        <v/>
      </c>
      <c r="AM96" s="97" t="str">
        <f t="shared" si="23"/>
        <v/>
      </c>
      <c r="AN96" s="97" t="str">
        <f t="shared" si="23"/>
        <v/>
      </c>
      <c r="AO96" s="97" t="str">
        <f t="shared" si="23"/>
        <v/>
      </c>
      <c r="AP96" s="97" t="str">
        <f t="shared" si="23"/>
        <v/>
      </c>
      <c r="AQ96" s="97" t="str">
        <f t="shared" si="23"/>
        <v/>
      </c>
      <c r="AR96" s="97" t="str">
        <f t="shared" si="23"/>
        <v/>
      </c>
      <c r="AS96" s="97" t="str">
        <f t="shared" si="23"/>
        <v/>
      </c>
      <c r="AT96" s="97" t="str">
        <f t="shared" si="23"/>
        <v/>
      </c>
      <c r="AU96" s="97" t="str">
        <f t="shared" si="23"/>
        <v/>
      </c>
      <c r="AV96" s="97" t="str">
        <f t="shared" si="23"/>
        <v/>
      </c>
      <c r="AW96" s="97" t="str">
        <f t="shared" si="23"/>
        <v/>
      </c>
      <c r="AX96" s="97" t="str">
        <f t="shared" si="23"/>
        <v/>
      </c>
      <c r="AY96" s="97" t="str">
        <f t="shared" si="23"/>
        <v/>
      </c>
      <c r="AZ96" s="97" t="str">
        <f t="shared" si="23"/>
        <v/>
      </c>
      <c r="BA96" s="97" t="str">
        <f t="shared" si="23"/>
        <v/>
      </c>
      <c r="BB96" s="97" t="str">
        <f t="shared" si="23"/>
        <v/>
      </c>
      <c r="BC96" s="96" t="str">
        <f t="shared" si="23"/>
        <v/>
      </c>
    </row>
    <row r="97" spans="4:55" x14ac:dyDescent="0.25">
      <c r="F97" s="72" t="s">
        <v>430</v>
      </c>
      <c r="G97" s="73">
        <f>G54</f>
        <v>2022</v>
      </c>
      <c r="H97" s="73">
        <f t="shared" ref="H97:BC97" si="24">H54</f>
        <v>2023</v>
      </c>
      <c r="I97" s="73">
        <f t="shared" si="24"/>
        <v>2024</v>
      </c>
      <c r="J97" s="73">
        <f t="shared" si="24"/>
        <v>2025</v>
      </c>
      <c r="K97" s="73">
        <f t="shared" si="24"/>
        <v>2026</v>
      </c>
      <c r="L97" s="73">
        <f t="shared" si="24"/>
        <v>2027</v>
      </c>
      <c r="M97" s="73">
        <f t="shared" si="24"/>
        <v>2028</v>
      </c>
      <c r="N97" s="73">
        <f t="shared" si="24"/>
        <v>2029</v>
      </c>
      <c r="O97" s="73">
        <f t="shared" si="24"/>
        <v>2030</v>
      </c>
      <c r="P97" s="73">
        <f t="shared" si="24"/>
        <v>2031</v>
      </c>
      <c r="Q97" s="73">
        <f t="shared" si="24"/>
        <v>2032</v>
      </c>
      <c r="R97" s="73">
        <f t="shared" si="24"/>
        <v>2033</v>
      </c>
      <c r="S97" s="73">
        <f t="shared" si="24"/>
        <v>2034</v>
      </c>
      <c r="T97" s="73">
        <f t="shared" si="24"/>
        <v>2035</v>
      </c>
      <c r="U97" s="73">
        <f t="shared" si="24"/>
        <v>2036</v>
      </c>
      <c r="V97" s="73">
        <f t="shared" si="24"/>
        <v>2037</v>
      </c>
      <c r="W97" s="73">
        <f t="shared" si="24"/>
        <v>2038</v>
      </c>
      <c r="X97" s="73">
        <f t="shared" si="24"/>
        <v>2039</v>
      </c>
      <c r="Y97" s="73">
        <f t="shared" si="24"/>
        <v>2040</v>
      </c>
      <c r="Z97" s="73">
        <f t="shared" si="24"/>
        <v>2041</v>
      </c>
      <c r="AA97" s="73">
        <f t="shared" si="24"/>
        <v>2042</v>
      </c>
      <c r="AB97" s="73">
        <f t="shared" si="24"/>
        <v>2043</v>
      </c>
      <c r="AC97" s="73">
        <f t="shared" si="24"/>
        <v>2044</v>
      </c>
      <c r="AD97" s="73">
        <f t="shared" si="24"/>
        <v>2045</v>
      </c>
      <c r="AE97" s="73">
        <f t="shared" si="24"/>
        <v>2046</v>
      </c>
      <c r="AF97" s="73">
        <f t="shared" si="24"/>
        <v>2047</v>
      </c>
      <c r="AG97" s="73">
        <f t="shared" si="24"/>
        <v>2048</v>
      </c>
      <c r="AH97" s="73">
        <f t="shared" si="24"/>
        <v>2049</v>
      </c>
      <c r="AI97" s="73" t="str">
        <f t="shared" si="24"/>
        <v/>
      </c>
      <c r="AJ97" s="73" t="str">
        <f t="shared" si="24"/>
        <v/>
      </c>
      <c r="AK97" s="73" t="str">
        <f t="shared" si="24"/>
        <v/>
      </c>
      <c r="AL97" s="73" t="str">
        <f t="shared" si="24"/>
        <v/>
      </c>
      <c r="AM97" s="73" t="str">
        <f t="shared" si="24"/>
        <v/>
      </c>
      <c r="AN97" s="73" t="str">
        <f t="shared" si="24"/>
        <v/>
      </c>
      <c r="AO97" s="73" t="str">
        <f t="shared" si="24"/>
        <v/>
      </c>
      <c r="AP97" s="73" t="str">
        <f t="shared" si="24"/>
        <v/>
      </c>
      <c r="AQ97" s="73" t="str">
        <f t="shared" si="24"/>
        <v/>
      </c>
      <c r="AR97" s="73" t="str">
        <f t="shared" si="24"/>
        <v/>
      </c>
      <c r="AS97" s="73" t="str">
        <f t="shared" si="24"/>
        <v/>
      </c>
      <c r="AT97" s="73" t="str">
        <f t="shared" si="24"/>
        <v/>
      </c>
      <c r="AU97" s="73" t="str">
        <f t="shared" si="24"/>
        <v/>
      </c>
      <c r="AV97" s="73" t="str">
        <f t="shared" si="24"/>
        <v/>
      </c>
      <c r="AW97" s="73" t="str">
        <f t="shared" si="24"/>
        <v/>
      </c>
      <c r="AX97" s="73" t="str">
        <f t="shared" si="24"/>
        <v/>
      </c>
      <c r="AY97" s="73" t="str">
        <f t="shared" si="24"/>
        <v/>
      </c>
      <c r="AZ97" s="73" t="str">
        <f t="shared" si="24"/>
        <v/>
      </c>
      <c r="BA97" s="73" t="str">
        <f t="shared" si="24"/>
        <v/>
      </c>
      <c r="BB97" s="73" t="str">
        <f t="shared" si="24"/>
        <v/>
      </c>
      <c r="BC97" s="74" t="str">
        <f t="shared" si="24"/>
        <v/>
      </c>
    </row>
    <row r="98" spans="4:55" x14ac:dyDescent="0.25">
      <c r="F98" s="29" t="s">
        <v>431</v>
      </c>
      <c r="G98" s="92">
        <f>IF(G101="","",G86*$G$32)</f>
        <v>958.2454112955046</v>
      </c>
      <c r="H98" s="92">
        <f t="shared" ref="H98:BC98" si="25">IF(H101="","",H86*$G$32)</f>
        <v>968.41391162270588</v>
      </c>
      <c r="I98" s="92">
        <f t="shared" si="25"/>
        <v>978.58241194990705</v>
      </c>
      <c r="J98" s="92">
        <f t="shared" si="25"/>
        <v>988.750912277108</v>
      </c>
      <c r="K98" s="92">
        <f t="shared" si="25"/>
        <v>998.91941260430929</v>
      </c>
      <c r="L98" s="92">
        <f t="shared" si="25"/>
        <v>1009.0879129315106</v>
      </c>
      <c r="M98" s="92">
        <f t="shared" si="25"/>
        <v>1019.2564132587115</v>
      </c>
      <c r="N98" s="92">
        <f t="shared" si="25"/>
        <v>1029.4249135859127</v>
      </c>
      <c r="O98" s="92">
        <f t="shared" si="25"/>
        <v>1039.5934139131136</v>
      </c>
      <c r="P98" s="92">
        <f t="shared" si="25"/>
        <v>1049.761914240315</v>
      </c>
      <c r="Q98" s="92">
        <f t="shared" si="25"/>
        <v>1059.9304145675162</v>
      </c>
      <c r="R98" s="92">
        <f t="shared" si="25"/>
        <v>1070.0989148947172</v>
      </c>
      <c r="S98" s="92">
        <f t="shared" si="25"/>
        <v>1080.2674152219183</v>
      </c>
      <c r="T98" s="92">
        <f t="shared" si="25"/>
        <v>1090.4359155491195</v>
      </c>
      <c r="U98" s="92">
        <f t="shared" si="25"/>
        <v>1100.6044158763207</v>
      </c>
      <c r="V98" s="92">
        <f t="shared" si="25"/>
        <v>1110.7729162035218</v>
      </c>
      <c r="W98" s="92">
        <f t="shared" si="25"/>
        <v>1120.941416530723</v>
      </c>
      <c r="X98" s="92">
        <f t="shared" si="25"/>
        <v>1131.109916857924</v>
      </c>
      <c r="Y98" s="92">
        <f t="shared" si="25"/>
        <v>1141.2784171851251</v>
      </c>
      <c r="Z98" s="92">
        <f t="shared" si="25"/>
        <v>1151.4469175123263</v>
      </c>
      <c r="AA98" s="92">
        <f t="shared" si="25"/>
        <v>1161.6154178395275</v>
      </c>
      <c r="AB98" s="92">
        <f t="shared" si="25"/>
        <v>1171.7839181667287</v>
      </c>
      <c r="AC98" s="92">
        <f t="shared" si="25"/>
        <v>1181.9524184939298</v>
      </c>
      <c r="AD98" s="92">
        <f t="shared" si="25"/>
        <v>1192.1209188211308</v>
      </c>
      <c r="AE98" s="92">
        <f t="shared" si="25"/>
        <v>1202.2894191483319</v>
      </c>
      <c r="AF98" s="92">
        <f t="shared" si="25"/>
        <v>1212.4579194755331</v>
      </c>
      <c r="AG98" s="92">
        <f t="shared" si="25"/>
        <v>1222.6264198027343</v>
      </c>
      <c r="AH98" s="92">
        <f t="shared" si="25"/>
        <v>1232.7949201299355</v>
      </c>
      <c r="AI98" s="92" t="str">
        <f t="shared" si="25"/>
        <v/>
      </c>
      <c r="AJ98" s="92" t="str">
        <f t="shared" si="25"/>
        <v/>
      </c>
      <c r="AK98" s="92" t="str">
        <f t="shared" si="25"/>
        <v/>
      </c>
      <c r="AL98" s="92" t="str">
        <f t="shared" si="25"/>
        <v/>
      </c>
      <c r="AM98" s="92" t="str">
        <f t="shared" si="25"/>
        <v/>
      </c>
      <c r="AN98" s="92" t="str">
        <f t="shared" si="25"/>
        <v/>
      </c>
      <c r="AO98" s="92" t="str">
        <f t="shared" si="25"/>
        <v/>
      </c>
      <c r="AP98" s="92" t="str">
        <f t="shared" si="25"/>
        <v/>
      </c>
      <c r="AQ98" s="92" t="str">
        <f t="shared" si="25"/>
        <v/>
      </c>
      <c r="AR98" s="92" t="str">
        <f t="shared" si="25"/>
        <v/>
      </c>
      <c r="AS98" s="92" t="str">
        <f t="shared" si="25"/>
        <v/>
      </c>
      <c r="AT98" s="92" t="str">
        <f t="shared" si="25"/>
        <v/>
      </c>
      <c r="AU98" s="92" t="str">
        <f t="shared" si="25"/>
        <v/>
      </c>
      <c r="AV98" s="92" t="str">
        <f t="shared" si="25"/>
        <v/>
      </c>
      <c r="AW98" s="92" t="str">
        <f t="shared" si="25"/>
        <v/>
      </c>
      <c r="AX98" s="92" t="str">
        <f t="shared" si="25"/>
        <v/>
      </c>
      <c r="AY98" s="92" t="str">
        <f t="shared" si="25"/>
        <v/>
      </c>
      <c r="AZ98" s="92" t="str">
        <f t="shared" si="25"/>
        <v/>
      </c>
      <c r="BA98" s="92" t="str">
        <f t="shared" si="25"/>
        <v/>
      </c>
      <c r="BB98" s="92" t="str">
        <f t="shared" si="25"/>
        <v/>
      </c>
      <c r="BC98" s="94" t="str">
        <f t="shared" si="25"/>
        <v/>
      </c>
    </row>
    <row r="99" spans="4:55" x14ac:dyDescent="0.25">
      <c r="F99" s="10" t="s">
        <v>432</v>
      </c>
      <c r="G99" s="88">
        <f>IF(G97="","",G98*$G$24)</f>
        <v>192.60732767039644</v>
      </c>
      <c r="H99" s="88">
        <f t="shared" ref="H99:BC99" si="26">IF(H97="","",H98*$G$24)</f>
        <v>194.65119623616388</v>
      </c>
      <c r="I99" s="88">
        <f t="shared" si="26"/>
        <v>196.69506480193132</v>
      </c>
      <c r="J99" s="88">
        <f t="shared" si="26"/>
        <v>198.73893336769871</v>
      </c>
      <c r="K99" s="88">
        <f t="shared" si="26"/>
        <v>200.78280193346617</v>
      </c>
      <c r="L99" s="88">
        <f t="shared" si="26"/>
        <v>202.82667049923364</v>
      </c>
      <c r="M99" s="88">
        <f t="shared" si="26"/>
        <v>204.87053906500103</v>
      </c>
      <c r="N99" s="88">
        <f t="shared" si="26"/>
        <v>206.91440763076847</v>
      </c>
      <c r="O99" s="88">
        <f t="shared" si="26"/>
        <v>208.95827619653585</v>
      </c>
      <c r="P99" s="88">
        <f t="shared" si="26"/>
        <v>211.00214476230335</v>
      </c>
      <c r="Q99" s="88">
        <f t="shared" si="26"/>
        <v>213.04601332807076</v>
      </c>
      <c r="R99" s="88">
        <f t="shared" si="26"/>
        <v>215.08988189383817</v>
      </c>
      <c r="S99" s="88">
        <f t="shared" si="26"/>
        <v>217.13375045960561</v>
      </c>
      <c r="T99" s="88">
        <f t="shared" si="26"/>
        <v>219.17761902537302</v>
      </c>
      <c r="U99" s="88">
        <f t="shared" si="26"/>
        <v>221.22148759114046</v>
      </c>
      <c r="V99" s="88">
        <f t="shared" si="26"/>
        <v>223.2653561569079</v>
      </c>
      <c r="W99" s="88">
        <f t="shared" si="26"/>
        <v>225.30922472267534</v>
      </c>
      <c r="X99" s="88">
        <f t="shared" si="26"/>
        <v>227.35309328844272</v>
      </c>
      <c r="Y99" s="88">
        <f t="shared" si="26"/>
        <v>229.39696185421016</v>
      </c>
      <c r="Z99" s="88">
        <f t="shared" si="26"/>
        <v>231.4408304199776</v>
      </c>
      <c r="AA99" s="88">
        <f t="shared" si="26"/>
        <v>233.48469898574504</v>
      </c>
      <c r="AB99" s="88">
        <f t="shared" si="26"/>
        <v>235.52856755151248</v>
      </c>
      <c r="AC99" s="88">
        <f t="shared" si="26"/>
        <v>237.57243611727992</v>
      </c>
      <c r="AD99" s="88">
        <f t="shared" si="26"/>
        <v>239.6163046830473</v>
      </c>
      <c r="AE99" s="88">
        <f t="shared" si="26"/>
        <v>241.66017324881474</v>
      </c>
      <c r="AF99" s="88">
        <f t="shared" si="26"/>
        <v>243.70404181458218</v>
      </c>
      <c r="AG99" s="88">
        <f t="shared" si="26"/>
        <v>245.74791038034959</v>
      </c>
      <c r="AH99" s="88">
        <f t="shared" si="26"/>
        <v>247.79177894611703</v>
      </c>
      <c r="AI99" s="88" t="str">
        <f t="shared" si="26"/>
        <v/>
      </c>
      <c r="AJ99" s="88" t="str">
        <f t="shared" si="26"/>
        <v/>
      </c>
      <c r="AK99" s="88" t="str">
        <f t="shared" si="26"/>
        <v/>
      </c>
      <c r="AL99" s="88" t="str">
        <f t="shared" si="26"/>
        <v/>
      </c>
      <c r="AM99" s="88" t="str">
        <f t="shared" si="26"/>
        <v/>
      </c>
      <c r="AN99" s="88" t="str">
        <f t="shared" si="26"/>
        <v/>
      </c>
      <c r="AO99" s="88" t="str">
        <f t="shared" si="26"/>
        <v/>
      </c>
      <c r="AP99" s="88" t="str">
        <f t="shared" si="26"/>
        <v/>
      </c>
      <c r="AQ99" s="88" t="str">
        <f t="shared" si="26"/>
        <v/>
      </c>
      <c r="AR99" s="88" t="str">
        <f t="shared" si="26"/>
        <v/>
      </c>
      <c r="AS99" s="88" t="str">
        <f t="shared" si="26"/>
        <v/>
      </c>
      <c r="AT99" s="88" t="str">
        <f t="shared" si="26"/>
        <v/>
      </c>
      <c r="AU99" s="88" t="str">
        <f t="shared" si="26"/>
        <v/>
      </c>
      <c r="AV99" s="88" t="str">
        <f t="shared" si="26"/>
        <v/>
      </c>
      <c r="AW99" s="88" t="str">
        <f t="shared" si="26"/>
        <v/>
      </c>
      <c r="AX99" s="88" t="str">
        <f t="shared" si="26"/>
        <v/>
      </c>
      <c r="AY99" s="88" t="str">
        <f t="shared" si="26"/>
        <v/>
      </c>
      <c r="AZ99" s="88" t="str">
        <f t="shared" si="26"/>
        <v/>
      </c>
      <c r="BA99" s="88" t="str">
        <f t="shared" si="26"/>
        <v/>
      </c>
      <c r="BB99" s="88" t="str">
        <f t="shared" si="26"/>
        <v/>
      </c>
      <c r="BC99" s="88" t="str">
        <f t="shared" si="26"/>
        <v/>
      </c>
    </row>
    <row r="100" spans="4:55" x14ac:dyDescent="0.25">
      <c r="F100" s="19" t="s">
        <v>433</v>
      </c>
      <c r="G100" s="97">
        <f>IF(G97="","",G99*$G$29)</f>
        <v>439.26524361690258</v>
      </c>
      <c r="H100" s="97">
        <f t="shared" ref="H100:BC100" si="27">IF(H97="","",H99*$G$29)</f>
        <v>443.926543030179</v>
      </c>
      <c r="I100" s="97">
        <f t="shared" si="27"/>
        <v>448.58784244345543</v>
      </c>
      <c r="J100" s="97">
        <f t="shared" si="27"/>
        <v>453.2491418567318</v>
      </c>
      <c r="K100" s="97">
        <f t="shared" si="27"/>
        <v>457.91044127000828</v>
      </c>
      <c r="L100" s="97">
        <f t="shared" si="27"/>
        <v>462.57174068328482</v>
      </c>
      <c r="M100" s="97">
        <f t="shared" si="27"/>
        <v>467.23304009656113</v>
      </c>
      <c r="N100" s="97">
        <f t="shared" si="27"/>
        <v>471.89433950983755</v>
      </c>
      <c r="O100" s="97">
        <f t="shared" si="27"/>
        <v>476.55563892311386</v>
      </c>
      <c r="P100" s="97">
        <f t="shared" si="27"/>
        <v>481.21693833639046</v>
      </c>
      <c r="Q100" s="97">
        <f t="shared" si="27"/>
        <v>485.87823774966682</v>
      </c>
      <c r="R100" s="97">
        <f t="shared" si="27"/>
        <v>490.53953716294325</v>
      </c>
      <c r="S100" s="97">
        <f t="shared" si="27"/>
        <v>495.20083657621967</v>
      </c>
      <c r="T100" s="97">
        <f t="shared" si="27"/>
        <v>499.86213598949604</v>
      </c>
      <c r="U100" s="97">
        <f t="shared" si="27"/>
        <v>504.52343540277252</v>
      </c>
      <c r="V100" s="97">
        <f t="shared" si="27"/>
        <v>509.18473481604894</v>
      </c>
      <c r="W100" s="97">
        <f t="shared" si="27"/>
        <v>513.84603422932537</v>
      </c>
      <c r="X100" s="97">
        <f t="shared" si="27"/>
        <v>518.50733364260168</v>
      </c>
      <c r="Y100" s="97">
        <f t="shared" si="27"/>
        <v>523.16863305587822</v>
      </c>
      <c r="Z100" s="97">
        <f t="shared" si="27"/>
        <v>527.82993246915464</v>
      </c>
      <c r="AA100" s="97">
        <f t="shared" si="27"/>
        <v>532.49123188243107</v>
      </c>
      <c r="AB100" s="97">
        <f t="shared" si="27"/>
        <v>537.15253129570749</v>
      </c>
      <c r="AC100" s="97">
        <f t="shared" si="27"/>
        <v>541.81383070898403</v>
      </c>
      <c r="AD100" s="97">
        <f t="shared" si="27"/>
        <v>546.47513012226034</v>
      </c>
      <c r="AE100" s="97">
        <f t="shared" si="27"/>
        <v>551.13642953553676</v>
      </c>
      <c r="AF100" s="97">
        <f t="shared" si="27"/>
        <v>555.79772894881319</v>
      </c>
      <c r="AG100" s="97">
        <f t="shared" si="27"/>
        <v>560.45902836208961</v>
      </c>
      <c r="AH100" s="97">
        <f t="shared" si="27"/>
        <v>565.12032777536604</v>
      </c>
      <c r="AI100" s="97" t="str">
        <f t="shared" si="27"/>
        <v/>
      </c>
      <c r="AJ100" s="97" t="str">
        <f t="shared" si="27"/>
        <v/>
      </c>
      <c r="AK100" s="97" t="str">
        <f t="shared" si="27"/>
        <v/>
      </c>
      <c r="AL100" s="97" t="str">
        <f t="shared" si="27"/>
        <v/>
      </c>
      <c r="AM100" s="97" t="str">
        <f t="shared" si="27"/>
        <v/>
      </c>
      <c r="AN100" s="97" t="str">
        <f t="shared" si="27"/>
        <v/>
      </c>
      <c r="AO100" s="97" t="str">
        <f t="shared" si="27"/>
        <v/>
      </c>
      <c r="AP100" s="97" t="str">
        <f t="shared" si="27"/>
        <v/>
      </c>
      <c r="AQ100" s="97" t="str">
        <f t="shared" si="27"/>
        <v/>
      </c>
      <c r="AR100" s="97" t="str">
        <f t="shared" si="27"/>
        <v/>
      </c>
      <c r="AS100" s="97" t="str">
        <f t="shared" si="27"/>
        <v/>
      </c>
      <c r="AT100" s="97" t="str">
        <f t="shared" si="27"/>
        <v/>
      </c>
      <c r="AU100" s="97" t="str">
        <f t="shared" si="27"/>
        <v/>
      </c>
      <c r="AV100" s="97" t="str">
        <f t="shared" si="27"/>
        <v/>
      </c>
      <c r="AW100" s="97" t="str">
        <f t="shared" si="27"/>
        <v/>
      </c>
      <c r="AX100" s="97" t="str">
        <f t="shared" si="27"/>
        <v/>
      </c>
      <c r="AY100" s="97" t="str">
        <f t="shared" si="27"/>
        <v/>
      </c>
      <c r="AZ100" s="97" t="str">
        <f t="shared" si="27"/>
        <v/>
      </c>
      <c r="BA100" s="97" t="str">
        <f t="shared" si="27"/>
        <v/>
      </c>
      <c r="BB100" s="97" t="str">
        <f t="shared" si="27"/>
        <v/>
      </c>
      <c r="BC100" s="98" t="str">
        <f t="shared" si="27"/>
        <v/>
      </c>
    </row>
    <row r="101" spans="4:55" x14ac:dyDescent="0.25">
      <c r="F101" s="72" t="s">
        <v>434</v>
      </c>
      <c r="G101" s="73">
        <f>G54</f>
        <v>2022</v>
      </c>
      <c r="H101" s="73">
        <f t="shared" ref="H101:BC101" si="28">H54</f>
        <v>2023</v>
      </c>
      <c r="I101" s="73">
        <f t="shared" si="28"/>
        <v>2024</v>
      </c>
      <c r="J101" s="73">
        <f t="shared" si="28"/>
        <v>2025</v>
      </c>
      <c r="K101" s="73">
        <f t="shared" si="28"/>
        <v>2026</v>
      </c>
      <c r="L101" s="73">
        <f t="shared" si="28"/>
        <v>2027</v>
      </c>
      <c r="M101" s="73">
        <f t="shared" si="28"/>
        <v>2028</v>
      </c>
      <c r="N101" s="73">
        <f t="shared" si="28"/>
        <v>2029</v>
      </c>
      <c r="O101" s="73">
        <f t="shared" si="28"/>
        <v>2030</v>
      </c>
      <c r="P101" s="73">
        <f t="shared" si="28"/>
        <v>2031</v>
      </c>
      <c r="Q101" s="73">
        <f t="shared" si="28"/>
        <v>2032</v>
      </c>
      <c r="R101" s="73">
        <f t="shared" si="28"/>
        <v>2033</v>
      </c>
      <c r="S101" s="73">
        <f t="shared" si="28"/>
        <v>2034</v>
      </c>
      <c r="T101" s="73">
        <f t="shared" si="28"/>
        <v>2035</v>
      </c>
      <c r="U101" s="73">
        <f t="shared" si="28"/>
        <v>2036</v>
      </c>
      <c r="V101" s="73">
        <f t="shared" si="28"/>
        <v>2037</v>
      </c>
      <c r="W101" s="73">
        <f t="shared" si="28"/>
        <v>2038</v>
      </c>
      <c r="X101" s="73">
        <f t="shared" si="28"/>
        <v>2039</v>
      </c>
      <c r="Y101" s="73">
        <f t="shared" si="28"/>
        <v>2040</v>
      </c>
      <c r="Z101" s="73">
        <f t="shared" si="28"/>
        <v>2041</v>
      </c>
      <c r="AA101" s="73">
        <f t="shared" si="28"/>
        <v>2042</v>
      </c>
      <c r="AB101" s="73">
        <f t="shared" si="28"/>
        <v>2043</v>
      </c>
      <c r="AC101" s="73">
        <f t="shared" si="28"/>
        <v>2044</v>
      </c>
      <c r="AD101" s="73">
        <f t="shared" si="28"/>
        <v>2045</v>
      </c>
      <c r="AE101" s="73">
        <f t="shared" si="28"/>
        <v>2046</v>
      </c>
      <c r="AF101" s="73">
        <f t="shared" si="28"/>
        <v>2047</v>
      </c>
      <c r="AG101" s="73">
        <f t="shared" si="28"/>
        <v>2048</v>
      </c>
      <c r="AH101" s="73">
        <f t="shared" si="28"/>
        <v>2049</v>
      </c>
      <c r="AI101" s="73" t="str">
        <f t="shared" si="28"/>
        <v/>
      </c>
      <c r="AJ101" s="73" t="str">
        <f t="shared" si="28"/>
        <v/>
      </c>
      <c r="AK101" s="73" t="str">
        <f t="shared" si="28"/>
        <v/>
      </c>
      <c r="AL101" s="73" t="str">
        <f t="shared" si="28"/>
        <v/>
      </c>
      <c r="AM101" s="73" t="str">
        <f t="shared" si="28"/>
        <v/>
      </c>
      <c r="AN101" s="73" t="str">
        <f t="shared" si="28"/>
        <v/>
      </c>
      <c r="AO101" s="73" t="str">
        <f t="shared" si="28"/>
        <v/>
      </c>
      <c r="AP101" s="73" t="str">
        <f t="shared" si="28"/>
        <v/>
      </c>
      <c r="AQ101" s="73" t="str">
        <f t="shared" si="28"/>
        <v/>
      </c>
      <c r="AR101" s="73" t="str">
        <f t="shared" si="28"/>
        <v/>
      </c>
      <c r="AS101" s="73" t="str">
        <f t="shared" si="28"/>
        <v/>
      </c>
      <c r="AT101" s="73" t="str">
        <f t="shared" si="28"/>
        <v/>
      </c>
      <c r="AU101" s="73" t="str">
        <f t="shared" si="28"/>
        <v/>
      </c>
      <c r="AV101" s="73" t="str">
        <f t="shared" si="28"/>
        <v/>
      </c>
      <c r="AW101" s="73" t="str">
        <f t="shared" si="28"/>
        <v/>
      </c>
      <c r="AX101" s="73" t="str">
        <f t="shared" si="28"/>
        <v/>
      </c>
      <c r="AY101" s="73" t="str">
        <f t="shared" si="28"/>
        <v/>
      </c>
      <c r="AZ101" s="73" t="str">
        <f t="shared" si="28"/>
        <v/>
      </c>
      <c r="BA101" s="73" t="str">
        <f t="shared" si="28"/>
        <v/>
      </c>
      <c r="BB101" s="73" t="str">
        <f t="shared" si="28"/>
        <v/>
      </c>
      <c r="BC101" s="74" t="str">
        <f t="shared" si="28"/>
        <v/>
      </c>
    </row>
    <row r="102" spans="4:55" x14ac:dyDescent="0.25">
      <c r="F102" s="29"/>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4"/>
    </row>
    <row r="103" spans="4:55" x14ac:dyDescent="0.25">
      <c r="F103" s="10"/>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95"/>
    </row>
    <row r="104" spans="4:55" x14ac:dyDescent="0.25">
      <c r="F104" s="16"/>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96"/>
    </row>
    <row r="106" spans="4:55" x14ac:dyDescent="0.25">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row>
    <row r="107" spans="4:55" x14ac:dyDescent="0.25">
      <c r="D107" s="27" t="s">
        <v>461</v>
      </c>
      <c r="F107" s="27" t="s">
        <v>435</v>
      </c>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row>
    <row r="108" spans="4:55" x14ac:dyDescent="0.25">
      <c r="F108" s="42" t="s">
        <v>407</v>
      </c>
      <c r="G108" s="46">
        <f t="shared" ref="G108:AL108" si="29">G53</f>
        <v>-6</v>
      </c>
      <c r="H108" s="46">
        <f t="shared" si="29"/>
        <v>-5</v>
      </c>
      <c r="I108" s="46">
        <f t="shared" si="29"/>
        <v>-4</v>
      </c>
      <c r="J108" s="46">
        <f t="shared" si="29"/>
        <v>-3</v>
      </c>
      <c r="K108" s="46">
        <f t="shared" si="29"/>
        <v>-2</v>
      </c>
      <c r="L108" s="46">
        <f t="shared" si="29"/>
        <v>-1</v>
      </c>
      <c r="M108" s="46">
        <f t="shared" si="29"/>
        <v>0</v>
      </c>
      <c r="N108" s="46">
        <f t="shared" si="29"/>
        <v>1</v>
      </c>
      <c r="O108" s="46">
        <f t="shared" si="29"/>
        <v>2</v>
      </c>
      <c r="P108" s="46">
        <f t="shared" si="29"/>
        <v>3</v>
      </c>
      <c r="Q108" s="46">
        <f t="shared" si="29"/>
        <v>4</v>
      </c>
      <c r="R108" s="46">
        <f t="shared" si="29"/>
        <v>5</v>
      </c>
      <c r="S108" s="46">
        <f t="shared" si="29"/>
        <v>6</v>
      </c>
      <c r="T108" s="46">
        <f t="shared" si="29"/>
        <v>7</v>
      </c>
      <c r="U108" s="46">
        <f t="shared" si="29"/>
        <v>8</v>
      </c>
      <c r="V108" s="46">
        <f t="shared" si="29"/>
        <v>9</v>
      </c>
      <c r="W108" s="46">
        <f t="shared" si="29"/>
        <v>10</v>
      </c>
      <c r="X108" s="46">
        <f t="shared" si="29"/>
        <v>11</v>
      </c>
      <c r="Y108" s="46">
        <f t="shared" si="29"/>
        <v>12</v>
      </c>
      <c r="Z108" s="46">
        <f t="shared" si="29"/>
        <v>13</v>
      </c>
      <c r="AA108" s="46">
        <f t="shared" si="29"/>
        <v>14</v>
      </c>
      <c r="AB108" s="46">
        <f t="shared" si="29"/>
        <v>15</v>
      </c>
      <c r="AC108" s="46">
        <f t="shared" si="29"/>
        <v>16</v>
      </c>
      <c r="AD108" s="46">
        <f t="shared" si="29"/>
        <v>17</v>
      </c>
      <c r="AE108" s="46">
        <f t="shared" si="29"/>
        <v>18</v>
      </c>
      <c r="AF108" s="46">
        <f t="shared" si="29"/>
        <v>19</v>
      </c>
      <c r="AG108" s="46">
        <f t="shared" si="29"/>
        <v>20</v>
      </c>
      <c r="AH108" s="46">
        <f t="shared" si="29"/>
        <v>21</v>
      </c>
      <c r="AI108" s="46" t="str">
        <f t="shared" si="29"/>
        <v/>
      </c>
      <c r="AJ108" s="46" t="str">
        <f t="shared" si="29"/>
        <v/>
      </c>
      <c r="AK108" s="46" t="str">
        <f t="shared" si="29"/>
        <v/>
      </c>
      <c r="AL108" s="46" t="str">
        <f t="shared" si="29"/>
        <v/>
      </c>
      <c r="AM108" s="46" t="str">
        <f t="shared" ref="AM108:BC108" si="30">AM53</f>
        <v/>
      </c>
      <c r="AN108" s="46" t="str">
        <f t="shared" si="30"/>
        <v/>
      </c>
      <c r="AO108" s="46" t="str">
        <f t="shared" si="30"/>
        <v/>
      </c>
      <c r="AP108" s="46" t="str">
        <f t="shared" si="30"/>
        <v/>
      </c>
      <c r="AQ108" s="46" t="str">
        <f t="shared" si="30"/>
        <v/>
      </c>
      <c r="AR108" s="46" t="str">
        <f t="shared" si="30"/>
        <v/>
      </c>
      <c r="AS108" s="46" t="str">
        <f t="shared" si="30"/>
        <v/>
      </c>
      <c r="AT108" s="46" t="str">
        <f t="shared" si="30"/>
        <v/>
      </c>
      <c r="AU108" s="46" t="str">
        <f t="shared" si="30"/>
        <v/>
      </c>
      <c r="AV108" s="46" t="str">
        <f t="shared" si="30"/>
        <v/>
      </c>
      <c r="AW108" s="46" t="str">
        <f t="shared" si="30"/>
        <v/>
      </c>
      <c r="AX108" s="46" t="str">
        <f t="shared" si="30"/>
        <v/>
      </c>
      <c r="AY108" s="46" t="str">
        <f t="shared" si="30"/>
        <v/>
      </c>
      <c r="AZ108" s="46" t="str">
        <f t="shared" si="30"/>
        <v/>
      </c>
      <c r="BA108" s="46" t="str">
        <f t="shared" si="30"/>
        <v/>
      </c>
      <c r="BB108" s="46" t="str">
        <f t="shared" si="30"/>
        <v/>
      </c>
      <c r="BC108" s="46" t="str">
        <f t="shared" si="30"/>
        <v/>
      </c>
    </row>
    <row r="109" spans="4:55" x14ac:dyDescent="0.25">
      <c r="F109" s="72" t="s">
        <v>436</v>
      </c>
      <c r="G109" s="73">
        <f t="shared" ref="G109:AL109" si="31">G54</f>
        <v>2022</v>
      </c>
      <c r="H109" s="73">
        <f t="shared" si="31"/>
        <v>2023</v>
      </c>
      <c r="I109" s="73">
        <f t="shared" si="31"/>
        <v>2024</v>
      </c>
      <c r="J109" s="73">
        <f t="shared" si="31"/>
        <v>2025</v>
      </c>
      <c r="K109" s="73">
        <f t="shared" si="31"/>
        <v>2026</v>
      </c>
      <c r="L109" s="73">
        <f t="shared" si="31"/>
        <v>2027</v>
      </c>
      <c r="M109" s="73">
        <f t="shared" si="31"/>
        <v>2028</v>
      </c>
      <c r="N109" s="73">
        <f t="shared" si="31"/>
        <v>2029</v>
      </c>
      <c r="O109" s="73">
        <f t="shared" si="31"/>
        <v>2030</v>
      </c>
      <c r="P109" s="73">
        <f t="shared" si="31"/>
        <v>2031</v>
      </c>
      <c r="Q109" s="73">
        <f t="shared" si="31"/>
        <v>2032</v>
      </c>
      <c r="R109" s="73">
        <f t="shared" si="31"/>
        <v>2033</v>
      </c>
      <c r="S109" s="73">
        <f t="shared" si="31"/>
        <v>2034</v>
      </c>
      <c r="T109" s="73">
        <f t="shared" si="31"/>
        <v>2035</v>
      </c>
      <c r="U109" s="73">
        <f t="shared" si="31"/>
        <v>2036</v>
      </c>
      <c r="V109" s="73">
        <f t="shared" si="31"/>
        <v>2037</v>
      </c>
      <c r="W109" s="73">
        <f t="shared" si="31"/>
        <v>2038</v>
      </c>
      <c r="X109" s="73">
        <f t="shared" si="31"/>
        <v>2039</v>
      </c>
      <c r="Y109" s="73">
        <f t="shared" si="31"/>
        <v>2040</v>
      </c>
      <c r="Z109" s="73">
        <f t="shared" si="31"/>
        <v>2041</v>
      </c>
      <c r="AA109" s="73">
        <f t="shared" si="31"/>
        <v>2042</v>
      </c>
      <c r="AB109" s="73">
        <f t="shared" si="31"/>
        <v>2043</v>
      </c>
      <c r="AC109" s="73">
        <f t="shared" si="31"/>
        <v>2044</v>
      </c>
      <c r="AD109" s="73">
        <f t="shared" si="31"/>
        <v>2045</v>
      </c>
      <c r="AE109" s="73">
        <f t="shared" si="31"/>
        <v>2046</v>
      </c>
      <c r="AF109" s="73">
        <f t="shared" si="31"/>
        <v>2047</v>
      </c>
      <c r="AG109" s="73">
        <f t="shared" si="31"/>
        <v>2048</v>
      </c>
      <c r="AH109" s="73">
        <f t="shared" si="31"/>
        <v>2049</v>
      </c>
      <c r="AI109" s="73" t="str">
        <f t="shared" si="31"/>
        <v/>
      </c>
      <c r="AJ109" s="73" t="str">
        <f t="shared" si="31"/>
        <v/>
      </c>
      <c r="AK109" s="73" t="str">
        <f t="shared" si="31"/>
        <v/>
      </c>
      <c r="AL109" s="73" t="str">
        <f t="shared" si="31"/>
        <v/>
      </c>
      <c r="AM109" s="73" t="str">
        <f t="shared" ref="AM109:BC109" si="32">AM54</f>
        <v/>
      </c>
      <c r="AN109" s="73" t="str">
        <f t="shared" si="32"/>
        <v/>
      </c>
      <c r="AO109" s="73" t="str">
        <f t="shared" si="32"/>
        <v/>
      </c>
      <c r="AP109" s="73" t="str">
        <f t="shared" si="32"/>
        <v/>
      </c>
      <c r="AQ109" s="73" t="str">
        <f t="shared" si="32"/>
        <v/>
      </c>
      <c r="AR109" s="73" t="str">
        <f t="shared" si="32"/>
        <v/>
      </c>
      <c r="AS109" s="73" t="str">
        <f t="shared" si="32"/>
        <v/>
      </c>
      <c r="AT109" s="73" t="str">
        <f t="shared" si="32"/>
        <v/>
      </c>
      <c r="AU109" s="73" t="str">
        <f t="shared" si="32"/>
        <v/>
      </c>
      <c r="AV109" s="73" t="str">
        <f t="shared" si="32"/>
        <v/>
      </c>
      <c r="AW109" s="73" t="str">
        <f t="shared" si="32"/>
        <v/>
      </c>
      <c r="AX109" s="73" t="str">
        <f t="shared" si="32"/>
        <v/>
      </c>
      <c r="AY109" s="73" t="str">
        <f t="shared" si="32"/>
        <v/>
      </c>
      <c r="AZ109" s="73" t="str">
        <f t="shared" si="32"/>
        <v/>
      </c>
      <c r="BA109" s="73" t="str">
        <f t="shared" si="32"/>
        <v/>
      </c>
      <c r="BB109" s="73" t="str">
        <f t="shared" si="32"/>
        <v/>
      </c>
      <c r="BC109" s="74" t="str">
        <f t="shared" si="32"/>
        <v/>
      </c>
    </row>
    <row r="110" spans="4:55" x14ac:dyDescent="0.25">
      <c r="F110" s="29" t="s">
        <v>437</v>
      </c>
      <c r="G110" s="92">
        <f t="shared" ref="G110:AL110" si="33">IF(G109="","",G66*G78*2)</f>
        <v>42.761295042498567</v>
      </c>
      <c r="H110" s="92">
        <f t="shared" si="33"/>
        <v>43.215060056664754</v>
      </c>
      <c r="I110" s="92">
        <f t="shared" si="33"/>
        <v>43.668825070830948</v>
      </c>
      <c r="J110" s="92">
        <f t="shared" si="33"/>
        <v>44.122590084997135</v>
      </c>
      <c r="K110" s="92">
        <f t="shared" si="33"/>
        <v>44.576355099163322</v>
      </c>
      <c r="L110" s="92">
        <f t="shared" si="33"/>
        <v>45.030120113329517</v>
      </c>
      <c r="M110" s="92">
        <f t="shared" si="33"/>
        <v>45.483885127495704</v>
      </c>
      <c r="N110" s="92">
        <f t="shared" si="33"/>
        <v>45.937650141661898</v>
      </c>
      <c r="O110" s="92">
        <f t="shared" si="33"/>
        <v>46.391415155828085</v>
      </c>
      <c r="P110" s="92">
        <f t="shared" si="33"/>
        <v>46.845180169994272</v>
      </c>
      <c r="Q110" s="92">
        <f t="shared" si="33"/>
        <v>47.298945184160466</v>
      </c>
      <c r="R110" s="92">
        <f t="shared" si="33"/>
        <v>47.752710198326653</v>
      </c>
      <c r="S110" s="92">
        <f t="shared" si="33"/>
        <v>48.206475212492848</v>
      </c>
      <c r="T110" s="92">
        <f t="shared" si="33"/>
        <v>48.660240226659035</v>
      </c>
      <c r="U110" s="92">
        <f t="shared" si="33"/>
        <v>49.114005240825222</v>
      </c>
      <c r="V110" s="92">
        <f t="shared" si="33"/>
        <v>49.567770254991416</v>
      </c>
      <c r="W110" s="92">
        <f t="shared" si="33"/>
        <v>50.021535269157603</v>
      </c>
      <c r="X110" s="92">
        <f t="shared" si="33"/>
        <v>50.47530028332379</v>
      </c>
      <c r="Y110" s="92">
        <f t="shared" si="33"/>
        <v>50.929065297489984</v>
      </c>
      <c r="Z110" s="92">
        <f t="shared" si="33"/>
        <v>51.382830311656171</v>
      </c>
      <c r="AA110" s="92">
        <f t="shared" si="33"/>
        <v>51.836595325822366</v>
      </c>
      <c r="AB110" s="92">
        <f t="shared" si="33"/>
        <v>52.290360339988553</v>
      </c>
      <c r="AC110" s="92">
        <f t="shared" si="33"/>
        <v>52.74412535415474</v>
      </c>
      <c r="AD110" s="92">
        <f t="shared" si="33"/>
        <v>53.197890368320934</v>
      </c>
      <c r="AE110" s="92">
        <f t="shared" si="33"/>
        <v>53.651655382487121</v>
      </c>
      <c r="AF110" s="92">
        <f t="shared" si="33"/>
        <v>54.105420396653315</v>
      </c>
      <c r="AG110" s="92">
        <f t="shared" si="33"/>
        <v>54.559185410819502</v>
      </c>
      <c r="AH110" s="92">
        <f t="shared" si="33"/>
        <v>55.012950424985696</v>
      </c>
      <c r="AI110" s="92" t="str">
        <f t="shared" si="33"/>
        <v/>
      </c>
      <c r="AJ110" s="92" t="str">
        <f t="shared" si="33"/>
        <v/>
      </c>
      <c r="AK110" s="92" t="str">
        <f t="shared" si="33"/>
        <v/>
      </c>
      <c r="AL110" s="92" t="str">
        <f t="shared" si="33"/>
        <v/>
      </c>
      <c r="AM110" s="92" t="str">
        <f t="shared" ref="AM110:BC110" si="34">IF(AM109="","",AM66*AM78*2)</f>
        <v/>
      </c>
      <c r="AN110" s="92" t="str">
        <f t="shared" si="34"/>
        <v/>
      </c>
      <c r="AO110" s="92" t="str">
        <f t="shared" si="34"/>
        <v/>
      </c>
      <c r="AP110" s="92" t="str">
        <f t="shared" si="34"/>
        <v/>
      </c>
      <c r="AQ110" s="92" t="str">
        <f t="shared" si="34"/>
        <v/>
      </c>
      <c r="AR110" s="92" t="str">
        <f t="shared" si="34"/>
        <v/>
      </c>
      <c r="AS110" s="92" t="str">
        <f t="shared" si="34"/>
        <v/>
      </c>
      <c r="AT110" s="92" t="str">
        <f t="shared" si="34"/>
        <v/>
      </c>
      <c r="AU110" s="92" t="str">
        <f t="shared" si="34"/>
        <v/>
      </c>
      <c r="AV110" s="92" t="str">
        <f t="shared" si="34"/>
        <v/>
      </c>
      <c r="AW110" s="92" t="str">
        <f t="shared" si="34"/>
        <v/>
      </c>
      <c r="AX110" s="92" t="str">
        <f t="shared" si="34"/>
        <v/>
      </c>
      <c r="AY110" s="92" t="str">
        <f t="shared" si="34"/>
        <v/>
      </c>
      <c r="AZ110" s="92" t="str">
        <f t="shared" si="34"/>
        <v/>
      </c>
      <c r="BA110" s="92" t="str">
        <f t="shared" si="34"/>
        <v/>
      </c>
      <c r="BB110" s="92" t="str">
        <f t="shared" si="34"/>
        <v/>
      </c>
      <c r="BC110" s="94" t="str">
        <f t="shared" si="34"/>
        <v/>
      </c>
    </row>
    <row r="111" spans="4:55" x14ac:dyDescent="0.25">
      <c r="F111" s="10" t="s">
        <v>427</v>
      </c>
      <c r="G111" s="88">
        <f>IF(G109="","",G110*$G$24)</f>
        <v>8.5950203035422117</v>
      </c>
      <c r="H111" s="88">
        <f t="shared" ref="H111:BC111" si="35">IF(H109="","",H110*$G$24)</f>
        <v>8.6862270713896166</v>
      </c>
      <c r="I111" s="88">
        <f t="shared" si="35"/>
        <v>8.7774338392370215</v>
      </c>
      <c r="J111" s="88">
        <f t="shared" si="35"/>
        <v>8.8686406070844246</v>
      </c>
      <c r="K111" s="88">
        <f t="shared" si="35"/>
        <v>8.9598473749318277</v>
      </c>
      <c r="L111" s="88">
        <f t="shared" si="35"/>
        <v>9.0510541427792326</v>
      </c>
      <c r="M111" s="88">
        <f t="shared" si="35"/>
        <v>9.1422609106266375</v>
      </c>
      <c r="N111" s="88">
        <f t="shared" si="35"/>
        <v>9.2334676784740424</v>
      </c>
      <c r="O111" s="88">
        <f t="shared" si="35"/>
        <v>9.3246744463214455</v>
      </c>
      <c r="P111" s="88">
        <f t="shared" si="35"/>
        <v>9.4158812141688486</v>
      </c>
      <c r="Q111" s="88">
        <f t="shared" si="35"/>
        <v>9.5070879820162535</v>
      </c>
      <c r="R111" s="88">
        <f t="shared" si="35"/>
        <v>9.5982947498636584</v>
      </c>
      <c r="S111" s="88">
        <f t="shared" si="35"/>
        <v>9.6895015177110633</v>
      </c>
      <c r="T111" s="88">
        <f t="shared" si="35"/>
        <v>9.7807082855584664</v>
      </c>
      <c r="U111" s="88">
        <f t="shared" si="35"/>
        <v>9.8719150534058695</v>
      </c>
      <c r="V111" s="88">
        <f t="shared" si="35"/>
        <v>9.9631218212532744</v>
      </c>
      <c r="W111" s="88">
        <f t="shared" si="35"/>
        <v>10.054328589100679</v>
      </c>
      <c r="X111" s="88">
        <f t="shared" si="35"/>
        <v>10.145535356948082</v>
      </c>
      <c r="Y111" s="88">
        <f t="shared" si="35"/>
        <v>10.236742124795487</v>
      </c>
      <c r="Z111" s="88">
        <f t="shared" si="35"/>
        <v>10.32794889264289</v>
      </c>
      <c r="AA111" s="88">
        <f t="shared" si="35"/>
        <v>10.419155660490295</v>
      </c>
      <c r="AB111" s="88">
        <f t="shared" si="35"/>
        <v>10.5103624283377</v>
      </c>
      <c r="AC111" s="88">
        <f t="shared" si="35"/>
        <v>10.601569196185103</v>
      </c>
      <c r="AD111" s="88">
        <f t="shared" si="35"/>
        <v>10.692775964032508</v>
      </c>
      <c r="AE111" s="88">
        <f t="shared" si="35"/>
        <v>10.783982731879911</v>
      </c>
      <c r="AF111" s="88">
        <f t="shared" si="35"/>
        <v>10.875189499727316</v>
      </c>
      <c r="AG111" s="88">
        <f t="shared" si="35"/>
        <v>10.966396267574721</v>
      </c>
      <c r="AH111" s="88">
        <f t="shared" si="35"/>
        <v>11.057603035422126</v>
      </c>
      <c r="AI111" s="88" t="str">
        <f t="shared" si="35"/>
        <v/>
      </c>
      <c r="AJ111" s="88" t="str">
        <f t="shared" si="35"/>
        <v/>
      </c>
      <c r="AK111" s="88" t="str">
        <f t="shared" si="35"/>
        <v/>
      </c>
      <c r="AL111" s="88" t="str">
        <f t="shared" si="35"/>
        <v/>
      </c>
      <c r="AM111" s="88" t="str">
        <f t="shared" si="35"/>
        <v/>
      </c>
      <c r="AN111" s="88" t="str">
        <f t="shared" si="35"/>
        <v/>
      </c>
      <c r="AO111" s="88" t="str">
        <f t="shared" si="35"/>
        <v/>
      </c>
      <c r="AP111" s="88" t="str">
        <f t="shared" si="35"/>
        <v/>
      </c>
      <c r="AQ111" s="88" t="str">
        <f t="shared" si="35"/>
        <v/>
      </c>
      <c r="AR111" s="88" t="str">
        <f t="shared" si="35"/>
        <v/>
      </c>
      <c r="AS111" s="88" t="str">
        <f t="shared" si="35"/>
        <v/>
      </c>
      <c r="AT111" s="88" t="str">
        <f t="shared" si="35"/>
        <v/>
      </c>
      <c r="AU111" s="88" t="str">
        <f t="shared" si="35"/>
        <v/>
      </c>
      <c r="AV111" s="88" t="str">
        <f t="shared" si="35"/>
        <v/>
      </c>
      <c r="AW111" s="88" t="str">
        <f t="shared" si="35"/>
        <v/>
      </c>
      <c r="AX111" s="88" t="str">
        <f t="shared" si="35"/>
        <v/>
      </c>
      <c r="AY111" s="88" t="str">
        <f t="shared" si="35"/>
        <v/>
      </c>
      <c r="AZ111" s="88" t="str">
        <f t="shared" si="35"/>
        <v/>
      </c>
      <c r="BA111" s="88" t="str">
        <f t="shared" si="35"/>
        <v/>
      </c>
      <c r="BB111" s="88" t="str">
        <f t="shared" si="35"/>
        <v/>
      </c>
      <c r="BC111" s="88" t="str">
        <f t="shared" si="35"/>
        <v/>
      </c>
    </row>
    <row r="112" spans="4:55" x14ac:dyDescent="0.25">
      <c r="F112" s="19" t="s">
        <v>428</v>
      </c>
      <c r="G112" s="97">
        <f>IF(G109="","",G111*$H$26)</f>
        <v>6.1884146185503921</v>
      </c>
      <c r="H112" s="97">
        <f t="shared" ref="H112:BC112" si="36">IF(H109="","",H111*$H$26)</f>
        <v>6.2540834914005234</v>
      </c>
      <c r="I112" s="97">
        <f t="shared" si="36"/>
        <v>6.3197523642506548</v>
      </c>
      <c r="J112" s="97">
        <f t="shared" si="36"/>
        <v>6.3854212371007852</v>
      </c>
      <c r="K112" s="97">
        <f t="shared" si="36"/>
        <v>6.4510901099509157</v>
      </c>
      <c r="L112" s="97">
        <f t="shared" si="36"/>
        <v>6.516758982801047</v>
      </c>
      <c r="M112" s="97">
        <f t="shared" si="36"/>
        <v>6.5824278556511784</v>
      </c>
      <c r="N112" s="97">
        <f t="shared" si="36"/>
        <v>6.6480967285013106</v>
      </c>
      <c r="O112" s="97">
        <f t="shared" si="36"/>
        <v>6.7137656013514402</v>
      </c>
      <c r="P112" s="97">
        <f t="shared" si="36"/>
        <v>6.7794344742015706</v>
      </c>
      <c r="Q112" s="97">
        <f t="shared" si="36"/>
        <v>6.845103347051702</v>
      </c>
      <c r="R112" s="97">
        <f t="shared" si="36"/>
        <v>6.9107722199018342</v>
      </c>
      <c r="S112" s="97">
        <f t="shared" si="36"/>
        <v>6.9764410927519656</v>
      </c>
      <c r="T112" s="97">
        <f t="shared" si="36"/>
        <v>7.0421099656020951</v>
      </c>
      <c r="U112" s="97">
        <f t="shared" si="36"/>
        <v>7.1077788384522256</v>
      </c>
      <c r="V112" s="97">
        <f t="shared" si="36"/>
        <v>7.1734477113023569</v>
      </c>
      <c r="W112" s="97">
        <f t="shared" si="36"/>
        <v>7.2391165841524892</v>
      </c>
      <c r="X112" s="97">
        <f t="shared" si="36"/>
        <v>7.3047854570026187</v>
      </c>
      <c r="Y112" s="97">
        <f t="shared" si="36"/>
        <v>7.370454329852751</v>
      </c>
      <c r="Z112" s="97">
        <f t="shared" si="36"/>
        <v>7.4361232027028805</v>
      </c>
      <c r="AA112" s="97">
        <f t="shared" si="36"/>
        <v>7.5017920755530128</v>
      </c>
      <c r="AB112" s="97">
        <f t="shared" si="36"/>
        <v>7.5674609484031441</v>
      </c>
      <c r="AC112" s="97">
        <f t="shared" si="36"/>
        <v>7.6331298212532737</v>
      </c>
      <c r="AD112" s="97">
        <f t="shared" si="36"/>
        <v>7.6987986941034059</v>
      </c>
      <c r="AE112" s="97">
        <f t="shared" si="36"/>
        <v>7.7644675669535355</v>
      </c>
      <c r="AF112" s="97">
        <f t="shared" si="36"/>
        <v>7.8301364398036677</v>
      </c>
      <c r="AG112" s="97">
        <f t="shared" si="36"/>
        <v>7.895805312653799</v>
      </c>
      <c r="AH112" s="97">
        <f t="shared" si="36"/>
        <v>7.9614741855039304</v>
      </c>
      <c r="AI112" s="97" t="str">
        <f t="shared" si="36"/>
        <v/>
      </c>
      <c r="AJ112" s="97" t="str">
        <f t="shared" si="36"/>
        <v/>
      </c>
      <c r="AK112" s="97" t="str">
        <f t="shared" si="36"/>
        <v/>
      </c>
      <c r="AL112" s="97" t="str">
        <f t="shared" si="36"/>
        <v/>
      </c>
      <c r="AM112" s="97" t="str">
        <f t="shared" si="36"/>
        <v/>
      </c>
      <c r="AN112" s="97" t="str">
        <f t="shared" si="36"/>
        <v/>
      </c>
      <c r="AO112" s="97" t="str">
        <f t="shared" si="36"/>
        <v/>
      </c>
      <c r="AP112" s="97" t="str">
        <f t="shared" si="36"/>
        <v/>
      </c>
      <c r="AQ112" s="97" t="str">
        <f t="shared" si="36"/>
        <v/>
      </c>
      <c r="AR112" s="97" t="str">
        <f t="shared" si="36"/>
        <v/>
      </c>
      <c r="AS112" s="97" t="str">
        <f t="shared" si="36"/>
        <v/>
      </c>
      <c r="AT112" s="97" t="str">
        <f t="shared" si="36"/>
        <v/>
      </c>
      <c r="AU112" s="97" t="str">
        <f t="shared" si="36"/>
        <v/>
      </c>
      <c r="AV112" s="97" t="str">
        <f t="shared" si="36"/>
        <v/>
      </c>
      <c r="AW112" s="97" t="str">
        <f t="shared" si="36"/>
        <v/>
      </c>
      <c r="AX112" s="97" t="str">
        <f t="shared" si="36"/>
        <v/>
      </c>
      <c r="AY112" s="97" t="str">
        <f t="shared" si="36"/>
        <v/>
      </c>
      <c r="AZ112" s="97" t="str">
        <f t="shared" si="36"/>
        <v/>
      </c>
      <c r="BA112" s="97" t="str">
        <f t="shared" si="36"/>
        <v/>
      </c>
      <c r="BB112" s="97" t="str">
        <f t="shared" si="36"/>
        <v/>
      </c>
      <c r="BC112" s="98" t="str">
        <f t="shared" si="36"/>
        <v/>
      </c>
    </row>
    <row r="113" spans="6:55" x14ac:dyDescent="0.25">
      <c r="F113" s="72" t="s">
        <v>438</v>
      </c>
      <c r="G113" s="73">
        <f t="shared" ref="G113:AL113" si="37">G54</f>
        <v>2022</v>
      </c>
      <c r="H113" s="73">
        <f t="shared" si="37"/>
        <v>2023</v>
      </c>
      <c r="I113" s="73">
        <f t="shared" si="37"/>
        <v>2024</v>
      </c>
      <c r="J113" s="73">
        <f t="shared" si="37"/>
        <v>2025</v>
      </c>
      <c r="K113" s="73">
        <f t="shared" si="37"/>
        <v>2026</v>
      </c>
      <c r="L113" s="73">
        <f t="shared" si="37"/>
        <v>2027</v>
      </c>
      <c r="M113" s="73">
        <f t="shared" si="37"/>
        <v>2028</v>
      </c>
      <c r="N113" s="73">
        <f t="shared" si="37"/>
        <v>2029</v>
      </c>
      <c r="O113" s="73">
        <f t="shared" si="37"/>
        <v>2030</v>
      </c>
      <c r="P113" s="73">
        <f t="shared" si="37"/>
        <v>2031</v>
      </c>
      <c r="Q113" s="73">
        <f t="shared" si="37"/>
        <v>2032</v>
      </c>
      <c r="R113" s="73">
        <f t="shared" si="37"/>
        <v>2033</v>
      </c>
      <c r="S113" s="73">
        <f t="shared" si="37"/>
        <v>2034</v>
      </c>
      <c r="T113" s="73">
        <f t="shared" si="37"/>
        <v>2035</v>
      </c>
      <c r="U113" s="73">
        <f t="shared" si="37"/>
        <v>2036</v>
      </c>
      <c r="V113" s="73">
        <f t="shared" si="37"/>
        <v>2037</v>
      </c>
      <c r="W113" s="73">
        <f t="shared" si="37"/>
        <v>2038</v>
      </c>
      <c r="X113" s="73">
        <f t="shared" si="37"/>
        <v>2039</v>
      </c>
      <c r="Y113" s="73">
        <f t="shared" si="37"/>
        <v>2040</v>
      </c>
      <c r="Z113" s="73">
        <f t="shared" si="37"/>
        <v>2041</v>
      </c>
      <c r="AA113" s="73">
        <f t="shared" si="37"/>
        <v>2042</v>
      </c>
      <c r="AB113" s="73">
        <f t="shared" si="37"/>
        <v>2043</v>
      </c>
      <c r="AC113" s="73">
        <f t="shared" si="37"/>
        <v>2044</v>
      </c>
      <c r="AD113" s="73">
        <f t="shared" si="37"/>
        <v>2045</v>
      </c>
      <c r="AE113" s="73">
        <f t="shared" si="37"/>
        <v>2046</v>
      </c>
      <c r="AF113" s="73">
        <f t="shared" si="37"/>
        <v>2047</v>
      </c>
      <c r="AG113" s="73">
        <f t="shared" si="37"/>
        <v>2048</v>
      </c>
      <c r="AH113" s="73">
        <f t="shared" si="37"/>
        <v>2049</v>
      </c>
      <c r="AI113" s="73" t="str">
        <f t="shared" si="37"/>
        <v/>
      </c>
      <c r="AJ113" s="73" t="str">
        <f t="shared" si="37"/>
        <v/>
      </c>
      <c r="AK113" s="73" t="str">
        <f t="shared" si="37"/>
        <v/>
      </c>
      <c r="AL113" s="73" t="str">
        <f t="shared" si="37"/>
        <v/>
      </c>
      <c r="AM113" s="73" t="str">
        <f t="shared" ref="AM113:BC113" si="38">AM54</f>
        <v/>
      </c>
      <c r="AN113" s="73" t="str">
        <f t="shared" si="38"/>
        <v/>
      </c>
      <c r="AO113" s="73" t="str">
        <f t="shared" si="38"/>
        <v/>
      </c>
      <c r="AP113" s="73" t="str">
        <f t="shared" si="38"/>
        <v/>
      </c>
      <c r="AQ113" s="73" t="str">
        <f t="shared" si="38"/>
        <v/>
      </c>
      <c r="AR113" s="73" t="str">
        <f t="shared" si="38"/>
        <v/>
      </c>
      <c r="AS113" s="73" t="str">
        <f t="shared" si="38"/>
        <v/>
      </c>
      <c r="AT113" s="73" t="str">
        <f t="shared" si="38"/>
        <v/>
      </c>
      <c r="AU113" s="73" t="str">
        <f t="shared" si="38"/>
        <v/>
      </c>
      <c r="AV113" s="73" t="str">
        <f t="shared" si="38"/>
        <v/>
      </c>
      <c r="AW113" s="73" t="str">
        <f t="shared" si="38"/>
        <v/>
      </c>
      <c r="AX113" s="73" t="str">
        <f t="shared" si="38"/>
        <v/>
      </c>
      <c r="AY113" s="73" t="str">
        <f t="shared" si="38"/>
        <v/>
      </c>
      <c r="AZ113" s="73" t="str">
        <f t="shared" si="38"/>
        <v/>
      </c>
      <c r="BA113" s="73" t="str">
        <f t="shared" si="38"/>
        <v/>
      </c>
      <c r="BB113" s="73" t="str">
        <f t="shared" si="38"/>
        <v/>
      </c>
      <c r="BC113" s="74" t="str">
        <f t="shared" si="38"/>
        <v/>
      </c>
    </row>
    <row r="114" spans="6:55" x14ac:dyDescent="0.25">
      <c r="F114" s="29" t="s">
        <v>439</v>
      </c>
      <c r="G114" s="92">
        <f t="shared" ref="G114:AL114" si="39">IF(G113="","",G79*G67*2)</f>
        <v>20.143598379476625</v>
      </c>
      <c r="H114" s="92">
        <f t="shared" si="39"/>
        <v>19.524786648222257</v>
      </c>
      <c r="I114" s="92">
        <f t="shared" si="39"/>
        <v>18.905974916967889</v>
      </c>
      <c r="J114" s="92">
        <f t="shared" si="39"/>
        <v>18.287163185713524</v>
      </c>
      <c r="K114" s="92">
        <f t="shared" si="39"/>
        <v>17.668351454459156</v>
      </c>
      <c r="L114" s="92">
        <f t="shared" si="39"/>
        <v>17.049539723204791</v>
      </c>
      <c r="M114" s="92">
        <f t="shared" si="39"/>
        <v>16.430727991950423</v>
      </c>
      <c r="N114" s="92">
        <f t="shared" si="39"/>
        <v>15.811916260696057</v>
      </c>
      <c r="O114" s="92">
        <f t="shared" si="39"/>
        <v>15.193104529441689</v>
      </c>
      <c r="P114" s="92">
        <f t="shared" si="39"/>
        <v>14.574292798187324</v>
      </c>
      <c r="Q114" s="92">
        <f t="shared" si="39"/>
        <v>13.955481066932956</v>
      </c>
      <c r="R114" s="92">
        <f t="shared" si="39"/>
        <v>13.336669335678589</v>
      </c>
      <c r="S114" s="92">
        <f t="shared" si="39"/>
        <v>12.717857604424223</v>
      </c>
      <c r="T114" s="92">
        <f t="shared" si="39"/>
        <v>12.099045873169857</v>
      </c>
      <c r="U114" s="92">
        <f t="shared" si="39"/>
        <v>11.48023414191549</v>
      </c>
      <c r="V114" s="92">
        <f t="shared" si="39"/>
        <v>10.861422410661124</v>
      </c>
      <c r="W114" s="92">
        <f t="shared" si="39"/>
        <v>10.242610679406756</v>
      </c>
      <c r="X114" s="92">
        <f t="shared" si="39"/>
        <v>9.6237989481523893</v>
      </c>
      <c r="Y114" s="92">
        <f t="shared" si="39"/>
        <v>9.004987216898023</v>
      </c>
      <c r="Z114" s="92">
        <f t="shared" si="39"/>
        <v>8.3861754856436548</v>
      </c>
      <c r="AA114" s="92">
        <f t="shared" si="39"/>
        <v>7.7673637543892884</v>
      </c>
      <c r="AB114" s="92">
        <f t="shared" si="39"/>
        <v>7.148552023134922</v>
      </c>
      <c r="AC114" s="92">
        <f t="shared" si="39"/>
        <v>6.5297402918805556</v>
      </c>
      <c r="AD114" s="92">
        <f t="shared" si="39"/>
        <v>5.9109285606261892</v>
      </c>
      <c r="AE114" s="92">
        <f t="shared" si="39"/>
        <v>5.2921168293718228</v>
      </c>
      <c r="AF114" s="92">
        <f t="shared" si="39"/>
        <v>4.6733050981174538</v>
      </c>
      <c r="AG114" s="92">
        <f t="shared" si="39"/>
        <v>4.0544933668630874</v>
      </c>
      <c r="AH114" s="92">
        <f t="shared" si="39"/>
        <v>3.4356816356087205</v>
      </c>
      <c r="AI114" s="92" t="str">
        <f t="shared" si="39"/>
        <v/>
      </c>
      <c r="AJ114" s="92" t="str">
        <f t="shared" si="39"/>
        <v/>
      </c>
      <c r="AK114" s="92" t="str">
        <f t="shared" si="39"/>
        <v/>
      </c>
      <c r="AL114" s="92" t="str">
        <f t="shared" si="39"/>
        <v/>
      </c>
      <c r="AM114" s="92" t="str">
        <f t="shared" ref="AM114:BC114" si="40">IF(AM113="","",AM79*AM67*2)</f>
        <v/>
      </c>
      <c r="AN114" s="92" t="str">
        <f t="shared" si="40"/>
        <v/>
      </c>
      <c r="AO114" s="92" t="str">
        <f t="shared" si="40"/>
        <v/>
      </c>
      <c r="AP114" s="92" t="str">
        <f t="shared" si="40"/>
        <v/>
      </c>
      <c r="AQ114" s="92" t="str">
        <f t="shared" si="40"/>
        <v/>
      </c>
      <c r="AR114" s="92" t="str">
        <f t="shared" si="40"/>
        <v/>
      </c>
      <c r="AS114" s="92" t="str">
        <f t="shared" si="40"/>
        <v/>
      </c>
      <c r="AT114" s="92" t="str">
        <f t="shared" si="40"/>
        <v/>
      </c>
      <c r="AU114" s="92" t="str">
        <f t="shared" si="40"/>
        <v/>
      </c>
      <c r="AV114" s="92" t="str">
        <f t="shared" si="40"/>
        <v/>
      </c>
      <c r="AW114" s="92" t="str">
        <f t="shared" si="40"/>
        <v/>
      </c>
      <c r="AX114" s="92" t="str">
        <f t="shared" si="40"/>
        <v/>
      </c>
      <c r="AY114" s="92" t="str">
        <f t="shared" si="40"/>
        <v/>
      </c>
      <c r="AZ114" s="92" t="str">
        <f t="shared" si="40"/>
        <v/>
      </c>
      <c r="BA114" s="92" t="str">
        <f t="shared" si="40"/>
        <v/>
      </c>
      <c r="BB114" s="92" t="str">
        <f t="shared" si="40"/>
        <v/>
      </c>
      <c r="BC114" s="94" t="str">
        <f t="shared" si="40"/>
        <v/>
      </c>
    </row>
    <row r="115" spans="6:55" x14ac:dyDescent="0.25">
      <c r="F115" s="10" t="s">
        <v>425</v>
      </c>
      <c r="G115" s="88">
        <f>IF(G113="","",G114*$G$24)</f>
        <v>4.0488632742748019</v>
      </c>
      <c r="H115" s="88">
        <f t="shared" ref="H115:BC115" si="41">IF(H113="","",H114*$G$24)</f>
        <v>3.924482116292674</v>
      </c>
      <c r="I115" s="88">
        <f t="shared" si="41"/>
        <v>3.8001009583105461</v>
      </c>
      <c r="J115" s="88">
        <f t="shared" si="41"/>
        <v>3.6757198003284186</v>
      </c>
      <c r="K115" s="88">
        <f t="shared" si="41"/>
        <v>3.5513386423462907</v>
      </c>
      <c r="L115" s="88">
        <f t="shared" si="41"/>
        <v>3.4269574843641633</v>
      </c>
      <c r="M115" s="88">
        <f t="shared" si="41"/>
        <v>3.3025763263820354</v>
      </c>
      <c r="N115" s="88">
        <f t="shared" si="41"/>
        <v>3.1781951683999075</v>
      </c>
      <c r="O115" s="88">
        <f t="shared" si="41"/>
        <v>3.0538140104177796</v>
      </c>
      <c r="P115" s="88">
        <f t="shared" si="41"/>
        <v>2.9294328524356521</v>
      </c>
      <c r="Q115" s="88">
        <f t="shared" si="41"/>
        <v>2.8050516944535242</v>
      </c>
      <c r="R115" s="88">
        <f t="shared" si="41"/>
        <v>2.6806705364713967</v>
      </c>
      <c r="S115" s="88">
        <f t="shared" si="41"/>
        <v>2.5562893784892688</v>
      </c>
      <c r="T115" s="88">
        <f t="shared" si="41"/>
        <v>2.4319082205071414</v>
      </c>
      <c r="U115" s="88">
        <f t="shared" si="41"/>
        <v>2.3075270625250135</v>
      </c>
      <c r="V115" s="88">
        <f t="shared" si="41"/>
        <v>2.183145904542886</v>
      </c>
      <c r="W115" s="88">
        <f t="shared" si="41"/>
        <v>2.0587647465607581</v>
      </c>
      <c r="X115" s="88">
        <f t="shared" si="41"/>
        <v>1.9343835885786305</v>
      </c>
      <c r="Y115" s="88">
        <f t="shared" si="41"/>
        <v>1.8100024305965028</v>
      </c>
      <c r="Z115" s="88">
        <f t="shared" si="41"/>
        <v>1.6856212726143747</v>
      </c>
      <c r="AA115" s="88">
        <f t="shared" si="41"/>
        <v>1.561240114632247</v>
      </c>
      <c r="AB115" s="88">
        <f t="shared" si="41"/>
        <v>1.4368589566501193</v>
      </c>
      <c r="AC115" s="88">
        <f t="shared" si="41"/>
        <v>1.3124777986679919</v>
      </c>
      <c r="AD115" s="88">
        <f t="shared" si="41"/>
        <v>1.1880966406858642</v>
      </c>
      <c r="AE115" s="88">
        <f t="shared" si="41"/>
        <v>1.0637154827037365</v>
      </c>
      <c r="AF115" s="88">
        <f t="shared" si="41"/>
        <v>0.93933432472160827</v>
      </c>
      <c r="AG115" s="88">
        <f t="shared" si="41"/>
        <v>0.81495316673948059</v>
      </c>
      <c r="AH115" s="88">
        <f t="shared" si="41"/>
        <v>0.69057200875735292</v>
      </c>
      <c r="AI115" s="88" t="str">
        <f t="shared" si="41"/>
        <v/>
      </c>
      <c r="AJ115" s="88" t="str">
        <f t="shared" si="41"/>
        <v/>
      </c>
      <c r="AK115" s="88" t="str">
        <f t="shared" si="41"/>
        <v/>
      </c>
      <c r="AL115" s="88" t="str">
        <f t="shared" si="41"/>
        <v/>
      </c>
      <c r="AM115" s="88" t="str">
        <f t="shared" si="41"/>
        <v/>
      </c>
      <c r="AN115" s="88" t="str">
        <f t="shared" si="41"/>
        <v/>
      </c>
      <c r="AO115" s="88" t="str">
        <f t="shared" si="41"/>
        <v/>
      </c>
      <c r="AP115" s="88" t="str">
        <f t="shared" si="41"/>
        <v/>
      </c>
      <c r="AQ115" s="88" t="str">
        <f t="shared" si="41"/>
        <v/>
      </c>
      <c r="AR115" s="88" t="str">
        <f t="shared" si="41"/>
        <v/>
      </c>
      <c r="AS115" s="88" t="str">
        <f t="shared" si="41"/>
        <v/>
      </c>
      <c r="AT115" s="88" t="str">
        <f t="shared" si="41"/>
        <v/>
      </c>
      <c r="AU115" s="88" t="str">
        <f t="shared" si="41"/>
        <v/>
      </c>
      <c r="AV115" s="88" t="str">
        <f t="shared" si="41"/>
        <v/>
      </c>
      <c r="AW115" s="88" t="str">
        <f t="shared" si="41"/>
        <v/>
      </c>
      <c r="AX115" s="88" t="str">
        <f t="shared" si="41"/>
        <v/>
      </c>
      <c r="AY115" s="88" t="str">
        <f t="shared" si="41"/>
        <v/>
      </c>
      <c r="AZ115" s="88" t="str">
        <f t="shared" si="41"/>
        <v/>
      </c>
      <c r="BA115" s="88" t="str">
        <f t="shared" si="41"/>
        <v/>
      </c>
      <c r="BB115" s="88" t="str">
        <f t="shared" si="41"/>
        <v/>
      </c>
      <c r="BC115" s="88" t="str">
        <f t="shared" si="41"/>
        <v/>
      </c>
    </row>
    <row r="116" spans="6:55" x14ac:dyDescent="0.25">
      <c r="F116" s="19" t="s">
        <v>424</v>
      </c>
      <c r="G116" s="97">
        <f>IF(G113="","",G115*$H$27)</f>
        <v>1.7410112079381648</v>
      </c>
      <c r="H116" s="97">
        <f t="shared" ref="H116:BC116" si="42">IF(H113="","",H115*$H$27)</f>
        <v>1.6875273100058499</v>
      </c>
      <c r="I116" s="97">
        <f t="shared" si="42"/>
        <v>1.6340434120735348</v>
      </c>
      <c r="J116" s="97">
        <f t="shared" si="42"/>
        <v>1.5805595141412199</v>
      </c>
      <c r="K116" s="97">
        <f t="shared" si="42"/>
        <v>1.527075616208905</v>
      </c>
      <c r="L116" s="97">
        <f t="shared" si="42"/>
        <v>1.4735917182765901</v>
      </c>
      <c r="M116" s="97">
        <f t="shared" si="42"/>
        <v>1.4201078203442752</v>
      </c>
      <c r="N116" s="97">
        <f t="shared" si="42"/>
        <v>1.3666239224119603</v>
      </c>
      <c r="O116" s="97">
        <f t="shared" si="42"/>
        <v>1.3131400244796452</v>
      </c>
      <c r="P116" s="97">
        <f t="shared" si="42"/>
        <v>1.2596561265473303</v>
      </c>
      <c r="Q116" s="97">
        <f t="shared" si="42"/>
        <v>1.2061722286150154</v>
      </c>
      <c r="R116" s="97">
        <f t="shared" si="42"/>
        <v>1.1526883306827005</v>
      </c>
      <c r="S116" s="97">
        <f t="shared" si="42"/>
        <v>1.0992044327503856</v>
      </c>
      <c r="T116" s="97">
        <f t="shared" si="42"/>
        <v>1.0457205348180707</v>
      </c>
      <c r="U116" s="97">
        <f t="shared" si="42"/>
        <v>0.99223663688575581</v>
      </c>
      <c r="V116" s="97">
        <f t="shared" si="42"/>
        <v>0.93875273895344102</v>
      </c>
      <c r="W116" s="97">
        <f t="shared" si="42"/>
        <v>0.88526884102112602</v>
      </c>
      <c r="X116" s="97">
        <f t="shared" si="42"/>
        <v>0.83178494308881112</v>
      </c>
      <c r="Y116" s="97">
        <f t="shared" si="42"/>
        <v>0.77830104515649623</v>
      </c>
      <c r="Z116" s="97">
        <f t="shared" si="42"/>
        <v>0.72481714722418111</v>
      </c>
      <c r="AA116" s="97">
        <f t="shared" si="42"/>
        <v>0.67133324929186622</v>
      </c>
      <c r="AB116" s="97">
        <f t="shared" si="42"/>
        <v>0.61784935135955132</v>
      </c>
      <c r="AC116" s="97">
        <f t="shared" si="42"/>
        <v>0.56436545342723654</v>
      </c>
      <c r="AD116" s="97">
        <f t="shared" si="42"/>
        <v>0.51088155549492154</v>
      </c>
      <c r="AE116" s="97">
        <f t="shared" si="42"/>
        <v>0.4573976575626067</v>
      </c>
      <c r="AF116" s="97">
        <f t="shared" si="42"/>
        <v>0.40391375963029152</v>
      </c>
      <c r="AG116" s="97">
        <f t="shared" si="42"/>
        <v>0.35042986169797663</v>
      </c>
      <c r="AH116" s="97">
        <f t="shared" si="42"/>
        <v>0.29694596376566174</v>
      </c>
      <c r="AI116" s="97" t="str">
        <f t="shared" si="42"/>
        <v/>
      </c>
      <c r="AJ116" s="97" t="str">
        <f t="shared" si="42"/>
        <v/>
      </c>
      <c r="AK116" s="97" t="str">
        <f t="shared" si="42"/>
        <v/>
      </c>
      <c r="AL116" s="97" t="str">
        <f t="shared" si="42"/>
        <v/>
      </c>
      <c r="AM116" s="97" t="str">
        <f t="shared" si="42"/>
        <v/>
      </c>
      <c r="AN116" s="97" t="str">
        <f t="shared" si="42"/>
        <v/>
      </c>
      <c r="AO116" s="97" t="str">
        <f t="shared" si="42"/>
        <v/>
      </c>
      <c r="AP116" s="97" t="str">
        <f t="shared" si="42"/>
        <v/>
      </c>
      <c r="AQ116" s="97" t="str">
        <f t="shared" si="42"/>
        <v/>
      </c>
      <c r="AR116" s="97" t="str">
        <f t="shared" si="42"/>
        <v/>
      </c>
      <c r="AS116" s="97" t="str">
        <f t="shared" si="42"/>
        <v/>
      </c>
      <c r="AT116" s="97" t="str">
        <f t="shared" si="42"/>
        <v/>
      </c>
      <c r="AU116" s="97" t="str">
        <f t="shared" si="42"/>
        <v/>
      </c>
      <c r="AV116" s="97" t="str">
        <f t="shared" si="42"/>
        <v/>
      </c>
      <c r="AW116" s="97" t="str">
        <f t="shared" si="42"/>
        <v/>
      </c>
      <c r="AX116" s="97" t="str">
        <f t="shared" si="42"/>
        <v/>
      </c>
      <c r="AY116" s="97" t="str">
        <f t="shared" si="42"/>
        <v/>
      </c>
      <c r="AZ116" s="97" t="str">
        <f t="shared" si="42"/>
        <v/>
      </c>
      <c r="BA116" s="97" t="str">
        <f t="shared" si="42"/>
        <v/>
      </c>
      <c r="BB116" s="97" t="str">
        <f t="shared" si="42"/>
        <v/>
      </c>
      <c r="BC116" s="98" t="str">
        <f t="shared" si="42"/>
        <v/>
      </c>
    </row>
    <row r="117" spans="6:55" x14ac:dyDescent="0.25">
      <c r="F117" s="72" t="s">
        <v>440</v>
      </c>
      <c r="G117" s="73">
        <f t="shared" ref="G117:AL117" si="43">G54</f>
        <v>2022</v>
      </c>
      <c r="H117" s="73">
        <f t="shared" si="43"/>
        <v>2023</v>
      </c>
      <c r="I117" s="73">
        <f t="shared" si="43"/>
        <v>2024</v>
      </c>
      <c r="J117" s="73">
        <f t="shared" si="43"/>
        <v>2025</v>
      </c>
      <c r="K117" s="73">
        <f t="shared" si="43"/>
        <v>2026</v>
      </c>
      <c r="L117" s="73">
        <f t="shared" si="43"/>
        <v>2027</v>
      </c>
      <c r="M117" s="73">
        <f t="shared" si="43"/>
        <v>2028</v>
      </c>
      <c r="N117" s="73">
        <f t="shared" si="43"/>
        <v>2029</v>
      </c>
      <c r="O117" s="73">
        <f t="shared" si="43"/>
        <v>2030</v>
      </c>
      <c r="P117" s="73">
        <f t="shared" si="43"/>
        <v>2031</v>
      </c>
      <c r="Q117" s="73">
        <f t="shared" si="43"/>
        <v>2032</v>
      </c>
      <c r="R117" s="73">
        <f t="shared" si="43"/>
        <v>2033</v>
      </c>
      <c r="S117" s="73">
        <f t="shared" si="43"/>
        <v>2034</v>
      </c>
      <c r="T117" s="73">
        <f t="shared" si="43"/>
        <v>2035</v>
      </c>
      <c r="U117" s="73">
        <f t="shared" si="43"/>
        <v>2036</v>
      </c>
      <c r="V117" s="73">
        <f t="shared" si="43"/>
        <v>2037</v>
      </c>
      <c r="W117" s="73">
        <f t="shared" si="43"/>
        <v>2038</v>
      </c>
      <c r="X117" s="73">
        <f t="shared" si="43"/>
        <v>2039</v>
      </c>
      <c r="Y117" s="73">
        <f t="shared" si="43"/>
        <v>2040</v>
      </c>
      <c r="Z117" s="73">
        <f t="shared" si="43"/>
        <v>2041</v>
      </c>
      <c r="AA117" s="73">
        <f t="shared" si="43"/>
        <v>2042</v>
      </c>
      <c r="AB117" s="73">
        <f t="shared" si="43"/>
        <v>2043</v>
      </c>
      <c r="AC117" s="73">
        <f t="shared" si="43"/>
        <v>2044</v>
      </c>
      <c r="AD117" s="73">
        <f t="shared" si="43"/>
        <v>2045</v>
      </c>
      <c r="AE117" s="73">
        <f t="shared" si="43"/>
        <v>2046</v>
      </c>
      <c r="AF117" s="73">
        <f t="shared" si="43"/>
        <v>2047</v>
      </c>
      <c r="AG117" s="73">
        <f t="shared" si="43"/>
        <v>2048</v>
      </c>
      <c r="AH117" s="73">
        <f t="shared" si="43"/>
        <v>2049</v>
      </c>
      <c r="AI117" s="73" t="str">
        <f t="shared" si="43"/>
        <v/>
      </c>
      <c r="AJ117" s="73" t="str">
        <f t="shared" si="43"/>
        <v/>
      </c>
      <c r="AK117" s="73" t="str">
        <f t="shared" si="43"/>
        <v/>
      </c>
      <c r="AL117" s="73" t="str">
        <f t="shared" si="43"/>
        <v/>
      </c>
      <c r="AM117" s="73" t="str">
        <f t="shared" ref="AM117:BC117" si="44">AM54</f>
        <v/>
      </c>
      <c r="AN117" s="73" t="str">
        <f t="shared" si="44"/>
        <v/>
      </c>
      <c r="AO117" s="73" t="str">
        <f t="shared" si="44"/>
        <v/>
      </c>
      <c r="AP117" s="73" t="str">
        <f t="shared" si="44"/>
        <v/>
      </c>
      <c r="AQ117" s="73" t="str">
        <f t="shared" si="44"/>
        <v/>
      </c>
      <c r="AR117" s="73" t="str">
        <f t="shared" si="44"/>
        <v/>
      </c>
      <c r="AS117" s="73" t="str">
        <f t="shared" si="44"/>
        <v/>
      </c>
      <c r="AT117" s="73" t="str">
        <f t="shared" si="44"/>
        <v/>
      </c>
      <c r="AU117" s="73" t="str">
        <f t="shared" si="44"/>
        <v/>
      </c>
      <c r="AV117" s="73" t="str">
        <f t="shared" si="44"/>
        <v/>
      </c>
      <c r="AW117" s="73" t="str">
        <f t="shared" si="44"/>
        <v/>
      </c>
      <c r="AX117" s="73" t="str">
        <f t="shared" si="44"/>
        <v/>
      </c>
      <c r="AY117" s="73" t="str">
        <f t="shared" si="44"/>
        <v/>
      </c>
      <c r="AZ117" s="73" t="str">
        <f t="shared" si="44"/>
        <v/>
      </c>
      <c r="BA117" s="73" t="str">
        <f t="shared" si="44"/>
        <v/>
      </c>
      <c r="BB117" s="73" t="str">
        <f t="shared" si="44"/>
        <v/>
      </c>
      <c r="BC117" s="74" t="str">
        <f t="shared" si="44"/>
        <v/>
      </c>
    </row>
    <row r="118" spans="6:55" x14ac:dyDescent="0.25">
      <c r="F118" s="29" t="s">
        <v>441</v>
      </c>
      <c r="G118" s="92">
        <f t="shared" ref="G118:AL118" si="45">IF(G117="","",G68*G80*2)</f>
        <v>13.120023622701115</v>
      </c>
      <c r="H118" s="92">
        <f t="shared" si="45"/>
        <v>12.978593256664093</v>
      </c>
      <c r="I118" s="92">
        <f t="shared" si="45"/>
        <v>12.83716289062707</v>
      </c>
      <c r="J118" s="92">
        <f t="shared" si="45"/>
        <v>12.695732524590047</v>
      </c>
      <c r="K118" s="92">
        <f t="shared" si="45"/>
        <v>12.554302158553025</v>
      </c>
      <c r="L118" s="92">
        <f t="shared" si="45"/>
        <v>12.412871792516002</v>
      </c>
      <c r="M118" s="92">
        <f t="shared" si="45"/>
        <v>12.27144142647898</v>
      </c>
      <c r="N118" s="92">
        <f t="shared" si="45"/>
        <v>12.130011060441957</v>
      </c>
      <c r="O118" s="92">
        <f t="shared" si="45"/>
        <v>11.988580694404936</v>
      </c>
      <c r="P118" s="92">
        <f t="shared" si="45"/>
        <v>11.847150328367912</v>
      </c>
      <c r="Q118" s="92">
        <f t="shared" si="45"/>
        <v>11.705719962330891</v>
      </c>
      <c r="R118" s="92">
        <f t="shared" si="45"/>
        <v>11.564289596293868</v>
      </c>
      <c r="S118" s="92">
        <f t="shared" si="45"/>
        <v>11.422859230256845</v>
      </c>
      <c r="T118" s="92">
        <f t="shared" si="45"/>
        <v>11.281428864219821</v>
      </c>
      <c r="U118" s="92">
        <f t="shared" si="45"/>
        <v>11.1399984981828</v>
      </c>
      <c r="V118" s="92">
        <f t="shared" si="45"/>
        <v>10.998568132145778</v>
      </c>
      <c r="W118" s="92">
        <f t="shared" si="45"/>
        <v>10.857137766108755</v>
      </c>
      <c r="X118" s="92">
        <f t="shared" si="45"/>
        <v>10.715707400071732</v>
      </c>
      <c r="Y118" s="92">
        <f t="shared" si="45"/>
        <v>10.57427703403471</v>
      </c>
      <c r="Z118" s="92">
        <f t="shared" si="45"/>
        <v>10.432846667997689</v>
      </c>
      <c r="AA118" s="92">
        <f t="shared" si="45"/>
        <v>10.291416301960664</v>
      </c>
      <c r="AB118" s="92">
        <f t="shared" si="45"/>
        <v>10.149985935923644</v>
      </c>
      <c r="AC118" s="92">
        <f t="shared" si="45"/>
        <v>10.008555569886621</v>
      </c>
      <c r="AD118" s="92">
        <f t="shared" si="45"/>
        <v>9.8671252038495982</v>
      </c>
      <c r="AE118" s="92">
        <f t="shared" si="45"/>
        <v>9.7256948378125756</v>
      </c>
      <c r="AF118" s="92">
        <f t="shared" si="45"/>
        <v>9.584264471775553</v>
      </c>
      <c r="AG118" s="92">
        <f t="shared" si="45"/>
        <v>9.4428341057385303</v>
      </c>
      <c r="AH118" s="92">
        <f t="shared" si="45"/>
        <v>9.3014037397015077</v>
      </c>
      <c r="AI118" s="92" t="str">
        <f t="shared" si="45"/>
        <v/>
      </c>
      <c r="AJ118" s="92" t="str">
        <f t="shared" si="45"/>
        <v/>
      </c>
      <c r="AK118" s="92" t="str">
        <f t="shared" si="45"/>
        <v/>
      </c>
      <c r="AL118" s="92" t="str">
        <f t="shared" si="45"/>
        <v/>
      </c>
      <c r="AM118" s="92" t="str">
        <f t="shared" ref="AM118:BC118" si="46">IF(AM117="","",AM68*AM80*2)</f>
        <v/>
      </c>
      <c r="AN118" s="92" t="str">
        <f t="shared" si="46"/>
        <v/>
      </c>
      <c r="AO118" s="92" t="str">
        <f t="shared" si="46"/>
        <v/>
      </c>
      <c r="AP118" s="92" t="str">
        <f t="shared" si="46"/>
        <v/>
      </c>
      <c r="AQ118" s="92" t="str">
        <f t="shared" si="46"/>
        <v/>
      </c>
      <c r="AR118" s="92" t="str">
        <f t="shared" si="46"/>
        <v/>
      </c>
      <c r="AS118" s="92" t="str">
        <f t="shared" si="46"/>
        <v/>
      </c>
      <c r="AT118" s="92" t="str">
        <f t="shared" si="46"/>
        <v/>
      </c>
      <c r="AU118" s="92" t="str">
        <f t="shared" si="46"/>
        <v/>
      </c>
      <c r="AV118" s="92" t="str">
        <f t="shared" si="46"/>
        <v/>
      </c>
      <c r="AW118" s="92" t="str">
        <f t="shared" si="46"/>
        <v/>
      </c>
      <c r="AX118" s="92" t="str">
        <f t="shared" si="46"/>
        <v/>
      </c>
      <c r="AY118" s="92" t="str">
        <f t="shared" si="46"/>
        <v/>
      </c>
      <c r="AZ118" s="92" t="str">
        <f t="shared" si="46"/>
        <v/>
      </c>
      <c r="BA118" s="92" t="str">
        <f t="shared" si="46"/>
        <v/>
      </c>
      <c r="BB118" s="92" t="str">
        <f t="shared" si="46"/>
        <v/>
      </c>
      <c r="BC118" s="92" t="str">
        <f t="shared" si="46"/>
        <v/>
      </c>
    </row>
    <row r="119" spans="6:55" x14ac:dyDescent="0.25">
      <c r="F119" s="10" t="s">
        <v>426</v>
      </c>
      <c r="G119" s="88">
        <f>IF(G117="","",G118*$G$24)</f>
        <v>2.6371247481629245</v>
      </c>
      <c r="H119" s="88">
        <f t="shared" ref="H119:BC119" si="47">IF(H117="","",H118*$G$24)</f>
        <v>2.6086972445894827</v>
      </c>
      <c r="I119" s="88">
        <f t="shared" si="47"/>
        <v>2.5802697410160413</v>
      </c>
      <c r="J119" s="88">
        <f t="shared" si="47"/>
        <v>2.5518422374425995</v>
      </c>
      <c r="K119" s="88">
        <f t="shared" si="47"/>
        <v>2.5234147338691582</v>
      </c>
      <c r="L119" s="88">
        <f t="shared" si="47"/>
        <v>2.4949872302957168</v>
      </c>
      <c r="M119" s="88">
        <f t="shared" si="47"/>
        <v>2.466559726722275</v>
      </c>
      <c r="N119" s="88">
        <f t="shared" si="47"/>
        <v>2.4381322231488336</v>
      </c>
      <c r="O119" s="88">
        <f t="shared" si="47"/>
        <v>2.4097047195753922</v>
      </c>
      <c r="P119" s="88">
        <f t="shared" si="47"/>
        <v>2.3812772160019504</v>
      </c>
      <c r="Q119" s="88">
        <f t="shared" si="47"/>
        <v>2.352849712428509</v>
      </c>
      <c r="R119" s="88">
        <f t="shared" si="47"/>
        <v>2.3244222088550677</v>
      </c>
      <c r="S119" s="88">
        <f t="shared" si="47"/>
        <v>2.2959947052816259</v>
      </c>
      <c r="T119" s="88">
        <f t="shared" si="47"/>
        <v>2.267567201708184</v>
      </c>
      <c r="U119" s="88">
        <f t="shared" si="47"/>
        <v>2.2391396981347431</v>
      </c>
      <c r="V119" s="88">
        <f t="shared" si="47"/>
        <v>2.2107121945613013</v>
      </c>
      <c r="W119" s="88">
        <f t="shared" si="47"/>
        <v>2.1822846909878599</v>
      </c>
      <c r="X119" s="88">
        <f t="shared" si="47"/>
        <v>2.1538571874144181</v>
      </c>
      <c r="Y119" s="88">
        <f t="shared" si="47"/>
        <v>2.1254296838409767</v>
      </c>
      <c r="Z119" s="88">
        <f t="shared" si="47"/>
        <v>2.0970021802675354</v>
      </c>
      <c r="AA119" s="88">
        <f t="shared" si="47"/>
        <v>2.0685746766940936</v>
      </c>
      <c r="AB119" s="88">
        <f t="shared" si="47"/>
        <v>2.0401471731206526</v>
      </c>
      <c r="AC119" s="88">
        <f t="shared" si="47"/>
        <v>2.0117196695472108</v>
      </c>
      <c r="AD119" s="88">
        <f t="shared" si="47"/>
        <v>1.9832921659737694</v>
      </c>
      <c r="AE119" s="88">
        <f t="shared" si="47"/>
        <v>1.9548646624003279</v>
      </c>
      <c r="AF119" s="88">
        <f t="shared" si="47"/>
        <v>1.9264371588268863</v>
      </c>
      <c r="AG119" s="88">
        <f t="shared" si="47"/>
        <v>1.8980096552534447</v>
      </c>
      <c r="AH119" s="88">
        <f t="shared" si="47"/>
        <v>1.8695821516800031</v>
      </c>
      <c r="AI119" s="88" t="str">
        <f t="shared" si="47"/>
        <v/>
      </c>
      <c r="AJ119" s="88" t="str">
        <f t="shared" si="47"/>
        <v/>
      </c>
      <c r="AK119" s="88" t="str">
        <f t="shared" si="47"/>
        <v/>
      </c>
      <c r="AL119" s="88" t="str">
        <f t="shared" si="47"/>
        <v/>
      </c>
      <c r="AM119" s="88" t="str">
        <f t="shared" si="47"/>
        <v/>
      </c>
      <c r="AN119" s="88" t="str">
        <f t="shared" si="47"/>
        <v/>
      </c>
      <c r="AO119" s="88" t="str">
        <f t="shared" si="47"/>
        <v/>
      </c>
      <c r="AP119" s="88" t="str">
        <f t="shared" si="47"/>
        <v/>
      </c>
      <c r="AQ119" s="88" t="str">
        <f t="shared" si="47"/>
        <v/>
      </c>
      <c r="AR119" s="88" t="str">
        <f t="shared" si="47"/>
        <v/>
      </c>
      <c r="AS119" s="88" t="str">
        <f t="shared" si="47"/>
        <v/>
      </c>
      <c r="AT119" s="88" t="str">
        <f t="shared" si="47"/>
        <v/>
      </c>
      <c r="AU119" s="88" t="str">
        <f t="shared" si="47"/>
        <v/>
      </c>
      <c r="AV119" s="88" t="str">
        <f t="shared" si="47"/>
        <v/>
      </c>
      <c r="AW119" s="88" t="str">
        <f t="shared" si="47"/>
        <v/>
      </c>
      <c r="AX119" s="88" t="str">
        <f t="shared" si="47"/>
        <v/>
      </c>
      <c r="AY119" s="88" t="str">
        <f t="shared" si="47"/>
        <v/>
      </c>
      <c r="AZ119" s="88" t="str">
        <f t="shared" si="47"/>
        <v/>
      </c>
      <c r="BA119" s="88" t="str">
        <f t="shared" si="47"/>
        <v/>
      </c>
      <c r="BB119" s="88" t="str">
        <f t="shared" si="47"/>
        <v/>
      </c>
      <c r="BC119" s="88" t="str">
        <f t="shared" si="47"/>
        <v/>
      </c>
    </row>
    <row r="120" spans="6:55" x14ac:dyDescent="0.25">
      <c r="F120" s="19" t="s">
        <v>429</v>
      </c>
      <c r="G120" s="97">
        <f>IF(G117="","",G119*$H$28)</f>
        <v>1.8196160762324178</v>
      </c>
      <c r="H120" s="97">
        <f t="shared" ref="H120:BC120" si="48">IF(H117="","",H119*$H$28)</f>
        <v>1.800001098766743</v>
      </c>
      <c r="I120" s="97">
        <f t="shared" si="48"/>
        <v>1.7803861213010683</v>
      </c>
      <c r="J120" s="97">
        <f t="shared" si="48"/>
        <v>1.7607711438353935</v>
      </c>
      <c r="K120" s="97">
        <f t="shared" si="48"/>
        <v>1.741156166369719</v>
      </c>
      <c r="L120" s="97">
        <f t="shared" si="48"/>
        <v>1.7215411889040444</v>
      </c>
      <c r="M120" s="97">
        <f t="shared" si="48"/>
        <v>1.7019262114383695</v>
      </c>
      <c r="N120" s="97">
        <f t="shared" si="48"/>
        <v>1.6823112339726951</v>
      </c>
      <c r="O120" s="97">
        <f t="shared" si="48"/>
        <v>1.6626962565070205</v>
      </c>
      <c r="P120" s="97">
        <f t="shared" si="48"/>
        <v>1.6430812790413456</v>
      </c>
      <c r="Q120" s="97">
        <f t="shared" si="48"/>
        <v>1.6234663015756712</v>
      </c>
      <c r="R120" s="97">
        <f t="shared" si="48"/>
        <v>1.6038513241099965</v>
      </c>
      <c r="S120" s="97">
        <f t="shared" si="48"/>
        <v>1.5842363466443217</v>
      </c>
      <c r="T120" s="97">
        <f t="shared" si="48"/>
        <v>1.5646213691786468</v>
      </c>
      <c r="U120" s="97">
        <f t="shared" si="48"/>
        <v>1.5450063917129726</v>
      </c>
      <c r="V120" s="97">
        <f t="shared" si="48"/>
        <v>1.5253914142472977</v>
      </c>
      <c r="W120" s="97">
        <f t="shared" si="48"/>
        <v>1.5057764367816233</v>
      </c>
      <c r="X120" s="97">
        <f t="shared" si="48"/>
        <v>1.4861614593159485</v>
      </c>
      <c r="Y120" s="97">
        <f t="shared" si="48"/>
        <v>1.4665464818502738</v>
      </c>
      <c r="Z120" s="97">
        <f t="shared" si="48"/>
        <v>1.4469315043845994</v>
      </c>
      <c r="AA120" s="97">
        <f t="shared" si="48"/>
        <v>1.4273165269189245</v>
      </c>
      <c r="AB120" s="97">
        <f t="shared" si="48"/>
        <v>1.4077015494532501</v>
      </c>
      <c r="AC120" s="97">
        <f t="shared" si="48"/>
        <v>1.3880865719875755</v>
      </c>
      <c r="AD120" s="97">
        <f t="shared" si="48"/>
        <v>1.3684715945219008</v>
      </c>
      <c r="AE120" s="97">
        <f t="shared" si="48"/>
        <v>1.3488566170562262</v>
      </c>
      <c r="AF120" s="97">
        <f t="shared" si="48"/>
        <v>1.3292416395905515</v>
      </c>
      <c r="AG120" s="97">
        <f t="shared" si="48"/>
        <v>1.3096266621248767</v>
      </c>
      <c r="AH120" s="97">
        <f t="shared" si="48"/>
        <v>1.290011684659202</v>
      </c>
      <c r="AI120" s="97" t="str">
        <f t="shared" si="48"/>
        <v/>
      </c>
      <c r="AJ120" s="97" t="str">
        <f t="shared" si="48"/>
        <v/>
      </c>
      <c r="AK120" s="97" t="str">
        <f t="shared" si="48"/>
        <v/>
      </c>
      <c r="AL120" s="97" t="str">
        <f t="shared" si="48"/>
        <v/>
      </c>
      <c r="AM120" s="97" t="str">
        <f t="shared" si="48"/>
        <v/>
      </c>
      <c r="AN120" s="97" t="str">
        <f t="shared" si="48"/>
        <v/>
      </c>
      <c r="AO120" s="97" t="str">
        <f t="shared" si="48"/>
        <v/>
      </c>
      <c r="AP120" s="97" t="str">
        <f t="shared" si="48"/>
        <v/>
      </c>
      <c r="AQ120" s="97" t="str">
        <f t="shared" si="48"/>
        <v/>
      </c>
      <c r="AR120" s="97" t="str">
        <f t="shared" si="48"/>
        <v/>
      </c>
      <c r="AS120" s="97" t="str">
        <f t="shared" si="48"/>
        <v/>
      </c>
      <c r="AT120" s="97" t="str">
        <f t="shared" si="48"/>
        <v/>
      </c>
      <c r="AU120" s="97" t="str">
        <f t="shared" si="48"/>
        <v/>
      </c>
      <c r="AV120" s="97" t="str">
        <f t="shared" si="48"/>
        <v/>
      </c>
      <c r="AW120" s="97" t="str">
        <f t="shared" si="48"/>
        <v/>
      </c>
      <c r="AX120" s="97" t="str">
        <f t="shared" si="48"/>
        <v/>
      </c>
      <c r="AY120" s="97" t="str">
        <f t="shared" si="48"/>
        <v/>
      </c>
      <c r="AZ120" s="97" t="str">
        <f t="shared" si="48"/>
        <v/>
      </c>
      <c r="BA120" s="97" t="str">
        <f t="shared" si="48"/>
        <v/>
      </c>
      <c r="BB120" s="97" t="str">
        <f t="shared" si="48"/>
        <v/>
      </c>
      <c r="BC120" s="98" t="str">
        <f t="shared" si="48"/>
        <v/>
      </c>
    </row>
    <row r="121" spans="6:55" x14ac:dyDescent="0.25">
      <c r="F121" s="72" t="s">
        <v>442</v>
      </c>
      <c r="G121" s="73">
        <f t="shared" ref="G121:AL121" si="49">G54</f>
        <v>2022</v>
      </c>
      <c r="H121" s="73">
        <f t="shared" si="49"/>
        <v>2023</v>
      </c>
      <c r="I121" s="73">
        <f t="shared" si="49"/>
        <v>2024</v>
      </c>
      <c r="J121" s="73">
        <f t="shared" si="49"/>
        <v>2025</v>
      </c>
      <c r="K121" s="73">
        <f t="shared" si="49"/>
        <v>2026</v>
      </c>
      <c r="L121" s="73">
        <f t="shared" si="49"/>
        <v>2027</v>
      </c>
      <c r="M121" s="73">
        <f t="shared" si="49"/>
        <v>2028</v>
      </c>
      <c r="N121" s="73">
        <f t="shared" si="49"/>
        <v>2029</v>
      </c>
      <c r="O121" s="73">
        <f t="shared" si="49"/>
        <v>2030</v>
      </c>
      <c r="P121" s="73">
        <f t="shared" si="49"/>
        <v>2031</v>
      </c>
      <c r="Q121" s="73">
        <f t="shared" si="49"/>
        <v>2032</v>
      </c>
      <c r="R121" s="73">
        <f t="shared" si="49"/>
        <v>2033</v>
      </c>
      <c r="S121" s="73">
        <f t="shared" si="49"/>
        <v>2034</v>
      </c>
      <c r="T121" s="73">
        <f t="shared" si="49"/>
        <v>2035</v>
      </c>
      <c r="U121" s="73">
        <f t="shared" si="49"/>
        <v>2036</v>
      </c>
      <c r="V121" s="73">
        <f t="shared" si="49"/>
        <v>2037</v>
      </c>
      <c r="W121" s="73">
        <f t="shared" si="49"/>
        <v>2038</v>
      </c>
      <c r="X121" s="73">
        <f t="shared" si="49"/>
        <v>2039</v>
      </c>
      <c r="Y121" s="73">
        <f t="shared" si="49"/>
        <v>2040</v>
      </c>
      <c r="Z121" s="73">
        <f t="shared" si="49"/>
        <v>2041</v>
      </c>
      <c r="AA121" s="73">
        <f t="shared" si="49"/>
        <v>2042</v>
      </c>
      <c r="AB121" s="73">
        <f t="shared" si="49"/>
        <v>2043</v>
      </c>
      <c r="AC121" s="73">
        <f t="shared" si="49"/>
        <v>2044</v>
      </c>
      <c r="AD121" s="73">
        <f t="shared" si="49"/>
        <v>2045</v>
      </c>
      <c r="AE121" s="73">
        <f t="shared" si="49"/>
        <v>2046</v>
      </c>
      <c r="AF121" s="73">
        <f t="shared" si="49"/>
        <v>2047</v>
      </c>
      <c r="AG121" s="73">
        <f t="shared" si="49"/>
        <v>2048</v>
      </c>
      <c r="AH121" s="73">
        <f t="shared" si="49"/>
        <v>2049</v>
      </c>
      <c r="AI121" s="73" t="str">
        <f t="shared" si="49"/>
        <v/>
      </c>
      <c r="AJ121" s="73" t="str">
        <f t="shared" si="49"/>
        <v/>
      </c>
      <c r="AK121" s="73" t="str">
        <f t="shared" si="49"/>
        <v/>
      </c>
      <c r="AL121" s="73" t="str">
        <f t="shared" si="49"/>
        <v/>
      </c>
      <c r="AM121" s="73" t="str">
        <f t="shared" ref="AM121:BC121" si="50">AM54</f>
        <v/>
      </c>
      <c r="AN121" s="73" t="str">
        <f t="shared" si="50"/>
        <v/>
      </c>
      <c r="AO121" s="73" t="str">
        <f t="shared" si="50"/>
        <v/>
      </c>
      <c r="AP121" s="73" t="str">
        <f t="shared" si="50"/>
        <v/>
      </c>
      <c r="AQ121" s="73" t="str">
        <f t="shared" si="50"/>
        <v/>
      </c>
      <c r="AR121" s="73" t="str">
        <f t="shared" si="50"/>
        <v/>
      </c>
      <c r="AS121" s="73" t="str">
        <f t="shared" si="50"/>
        <v/>
      </c>
      <c r="AT121" s="73" t="str">
        <f t="shared" si="50"/>
        <v/>
      </c>
      <c r="AU121" s="73" t="str">
        <f t="shared" si="50"/>
        <v/>
      </c>
      <c r="AV121" s="73" t="str">
        <f t="shared" si="50"/>
        <v/>
      </c>
      <c r="AW121" s="73" t="str">
        <f t="shared" si="50"/>
        <v/>
      </c>
      <c r="AX121" s="73" t="str">
        <f t="shared" si="50"/>
        <v/>
      </c>
      <c r="AY121" s="73" t="str">
        <f t="shared" si="50"/>
        <v/>
      </c>
      <c r="AZ121" s="73" t="str">
        <f t="shared" si="50"/>
        <v/>
      </c>
      <c r="BA121" s="73" t="str">
        <f t="shared" si="50"/>
        <v/>
      </c>
      <c r="BB121" s="73" t="str">
        <f t="shared" si="50"/>
        <v/>
      </c>
      <c r="BC121" s="74" t="str">
        <f t="shared" si="50"/>
        <v/>
      </c>
    </row>
    <row r="122" spans="6:55" x14ac:dyDescent="0.25">
      <c r="F122" s="29" t="s">
        <v>443</v>
      </c>
      <c r="G122" s="92">
        <f>IF(G121="","",G110*$H$32)</f>
        <v>375.18148832316786</v>
      </c>
      <c r="H122" s="92">
        <f t="shared" ref="H122:BC122" si="51">IF(H121="","",H110*$H$32)</f>
        <v>379.16275767421661</v>
      </c>
      <c r="I122" s="92">
        <f t="shared" si="51"/>
        <v>383.14402702526547</v>
      </c>
      <c r="J122" s="92">
        <f t="shared" si="51"/>
        <v>387.12529637631422</v>
      </c>
      <c r="K122" s="92">
        <f t="shared" si="51"/>
        <v>391.10656572736298</v>
      </c>
      <c r="L122" s="92">
        <f t="shared" si="51"/>
        <v>395.08783507841184</v>
      </c>
      <c r="M122" s="92">
        <f t="shared" si="51"/>
        <v>399.06910442946059</v>
      </c>
      <c r="N122" s="92">
        <f t="shared" si="51"/>
        <v>403.05037378050946</v>
      </c>
      <c r="O122" s="92">
        <f t="shared" si="51"/>
        <v>407.03164313155821</v>
      </c>
      <c r="P122" s="92">
        <f t="shared" si="51"/>
        <v>411.01291248260702</v>
      </c>
      <c r="Q122" s="92">
        <f t="shared" si="51"/>
        <v>414.99418183365583</v>
      </c>
      <c r="R122" s="92">
        <f t="shared" si="51"/>
        <v>418.97545118470458</v>
      </c>
      <c r="S122" s="92">
        <f t="shared" si="51"/>
        <v>422.95672053575345</v>
      </c>
      <c r="T122" s="92">
        <f t="shared" si="51"/>
        <v>426.9379898868022</v>
      </c>
      <c r="U122" s="92">
        <f t="shared" si="51"/>
        <v>430.91925923785101</v>
      </c>
      <c r="V122" s="92">
        <f t="shared" si="51"/>
        <v>434.90052858889982</v>
      </c>
      <c r="W122" s="92">
        <f t="shared" si="51"/>
        <v>438.88179793994863</v>
      </c>
      <c r="X122" s="92">
        <f t="shared" si="51"/>
        <v>442.86306729099738</v>
      </c>
      <c r="Y122" s="92">
        <f t="shared" si="51"/>
        <v>446.84433664204619</v>
      </c>
      <c r="Z122" s="92">
        <f t="shared" si="51"/>
        <v>450.825605993095</v>
      </c>
      <c r="AA122" s="92">
        <f t="shared" si="51"/>
        <v>454.8068753441438</v>
      </c>
      <c r="AB122" s="92">
        <f t="shared" si="51"/>
        <v>458.78814469519261</v>
      </c>
      <c r="AC122" s="92">
        <f t="shared" si="51"/>
        <v>462.76941404624137</v>
      </c>
      <c r="AD122" s="92">
        <f t="shared" si="51"/>
        <v>466.75068339729017</v>
      </c>
      <c r="AE122" s="92">
        <f t="shared" si="51"/>
        <v>470.73195274833898</v>
      </c>
      <c r="AF122" s="92">
        <f t="shared" si="51"/>
        <v>474.71322209938779</v>
      </c>
      <c r="AG122" s="92">
        <f t="shared" si="51"/>
        <v>478.6944914504366</v>
      </c>
      <c r="AH122" s="92">
        <f t="shared" si="51"/>
        <v>482.67576080148541</v>
      </c>
      <c r="AI122" s="92" t="str">
        <f t="shared" si="51"/>
        <v/>
      </c>
      <c r="AJ122" s="92" t="str">
        <f t="shared" si="51"/>
        <v/>
      </c>
      <c r="AK122" s="92" t="str">
        <f t="shared" si="51"/>
        <v/>
      </c>
      <c r="AL122" s="92" t="str">
        <f t="shared" si="51"/>
        <v/>
      </c>
      <c r="AM122" s="92" t="str">
        <f t="shared" si="51"/>
        <v/>
      </c>
      <c r="AN122" s="92" t="str">
        <f t="shared" si="51"/>
        <v/>
      </c>
      <c r="AO122" s="92" t="str">
        <f t="shared" si="51"/>
        <v/>
      </c>
      <c r="AP122" s="92" t="str">
        <f t="shared" si="51"/>
        <v/>
      </c>
      <c r="AQ122" s="92" t="str">
        <f t="shared" si="51"/>
        <v/>
      </c>
      <c r="AR122" s="92" t="str">
        <f t="shared" si="51"/>
        <v/>
      </c>
      <c r="AS122" s="92" t="str">
        <f t="shared" si="51"/>
        <v/>
      </c>
      <c r="AT122" s="92" t="str">
        <f t="shared" si="51"/>
        <v/>
      </c>
      <c r="AU122" s="92" t="str">
        <f t="shared" si="51"/>
        <v/>
      </c>
      <c r="AV122" s="92" t="str">
        <f t="shared" si="51"/>
        <v/>
      </c>
      <c r="AW122" s="92" t="str">
        <f t="shared" si="51"/>
        <v/>
      </c>
      <c r="AX122" s="92" t="str">
        <f t="shared" si="51"/>
        <v/>
      </c>
      <c r="AY122" s="92" t="str">
        <f t="shared" si="51"/>
        <v/>
      </c>
      <c r="AZ122" s="92" t="str">
        <f t="shared" si="51"/>
        <v/>
      </c>
      <c r="BA122" s="92" t="str">
        <f t="shared" si="51"/>
        <v/>
      </c>
      <c r="BB122" s="92" t="str">
        <f t="shared" si="51"/>
        <v/>
      </c>
      <c r="BC122" s="94" t="str">
        <f t="shared" si="51"/>
        <v/>
      </c>
    </row>
    <row r="123" spans="6:55" x14ac:dyDescent="0.25">
      <c r="F123" s="10" t="s">
        <v>432</v>
      </c>
      <c r="G123" s="88">
        <f>IF(G121="","",G122*$G$24)</f>
        <v>75.411479152956744</v>
      </c>
      <c r="H123" s="88">
        <f t="shared" ref="H123:BC123" si="52">IF(H121="","",H122*$G$24)</f>
        <v>76.211714292517541</v>
      </c>
      <c r="I123" s="88">
        <f t="shared" si="52"/>
        <v>77.011949432078367</v>
      </c>
      <c r="J123" s="88">
        <f t="shared" si="52"/>
        <v>77.812184571639165</v>
      </c>
      <c r="K123" s="88">
        <f t="shared" si="52"/>
        <v>78.612419711199962</v>
      </c>
      <c r="L123" s="88">
        <f t="shared" si="52"/>
        <v>79.412654850760788</v>
      </c>
      <c r="M123" s="88">
        <f t="shared" si="52"/>
        <v>80.212889990321585</v>
      </c>
      <c r="N123" s="88">
        <f t="shared" si="52"/>
        <v>81.013125129882411</v>
      </c>
      <c r="O123" s="88">
        <f t="shared" si="52"/>
        <v>81.813360269443208</v>
      </c>
      <c r="P123" s="88">
        <f t="shared" si="52"/>
        <v>82.61359540900402</v>
      </c>
      <c r="Q123" s="88">
        <f t="shared" si="52"/>
        <v>83.413830548564832</v>
      </c>
      <c r="R123" s="88">
        <f t="shared" si="52"/>
        <v>84.214065688125629</v>
      </c>
      <c r="S123" s="88">
        <f t="shared" si="52"/>
        <v>85.014300827686455</v>
      </c>
      <c r="T123" s="88">
        <f t="shared" si="52"/>
        <v>85.814535967247252</v>
      </c>
      <c r="U123" s="88">
        <f t="shared" si="52"/>
        <v>86.614771106808064</v>
      </c>
      <c r="V123" s="88">
        <f t="shared" si="52"/>
        <v>87.415006246368876</v>
      </c>
      <c r="W123" s="88">
        <f t="shared" si="52"/>
        <v>88.215241385929673</v>
      </c>
      <c r="X123" s="88">
        <f t="shared" si="52"/>
        <v>89.015476525490485</v>
      </c>
      <c r="Y123" s="88">
        <f t="shared" si="52"/>
        <v>89.815711665051282</v>
      </c>
      <c r="Z123" s="88">
        <f t="shared" si="52"/>
        <v>90.615946804612094</v>
      </c>
      <c r="AA123" s="88">
        <f t="shared" si="52"/>
        <v>91.416181944172905</v>
      </c>
      <c r="AB123" s="88">
        <f t="shared" si="52"/>
        <v>92.216417083733717</v>
      </c>
      <c r="AC123" s="88">
        <f t="shared" si="52"/>
        <v>93.016652223294514</v>
      </c>
      <c r="AD123" s="88">
        <f t="shared" si="52"/>
        <v>93.816887362855326</v>
      </c>
      <c r="AE123" s="88">
        <f t="shared" si="52"/>
        <v>94.617122502416137</v>
      </c>
      <c r="AF123" s="88">
        <f t="shared" si="52"/>
        <v>95.417357641976949</v>
      </c>
      <c r="AG123" s="88">
        <f t="shared" si="52"/>
        <v>96.217592781537761</v>
      </c>
      <c r="AH123" s="88">
        <f t="shared" si="52"/>
        <v>97.017827921098572</v>
      </c>
      <c r="AI123" s="88" t="str">
        <f t="shared" si="52"/>
        <v/>
      </c>
      <c r="AJ123" s="88" t="str">
        <f t="shared" si="52"/>
        <v/>
      </c>
      <c r="AK123" s="88" t="str">
        <f t="shared" si="52"/>
        <v/>
      </c>
      <c r="AL123" s="88" t="str">
        <f t="shared" si="52"/>
        <v/>
      </c>
      <c r="AM123" s="88" t="str">
        <f t="shared" si="52"/>
        <v/>
      </c>
      <c r="AN123" s="88" t="str">
        <f t="shared" si="52"/>
        <v/>
      </c>
      <c r="AO123" s="88" t="str">
        <f t="shared" si="52"/>
        <v/>
      </c>
      <c r="AP123" s="88" t="str">
        <f t="shared" si="52"/>
        <v/>
      </c>
      <c r="AQ123" s="88" t="str">
        <f t="shared" si="52"/>
        <v/>
      </c>
      <c r="AR123" s="88" t="str">
        <f t="shared" si="52"/>
        <v/>
      </c>
      <c r="AS123" s="88" t="str">
        <f t="shared" si="52"/>
        <v/>
      </c>
      <c r="AT123" s="88" t="str">
        <f t="shared" si="52"/>
        <v/>
      </c>
      <c r="AU123" s="88" t="str">
        <f t="shared" si="52"/>
        <v/>
      </c>
      <c r="AV123" s="88" t="str">
        <f t="shared" si="52"/>
        <v/>
      </c>
      <c r="AW123" s="88" t="str">
        <f t="shared" si="52"/>
        <v/>
      </c>
      <c r="AX123" s="88" t="str">
        <f t="shared" si="52"/>
        <v/>
      </c>
      <c r="AY123" s="88" t="str">
        <f t="shared" si="52"/>
        <v/>
      </c>
      <c r="AZ123" s="88" t="str">
        <f t="shared" si="52"/>
        <v/>
      </c>
      <c r="BA123" s="88" t="str">
        <f t="shared" si="52"/>
        <v/>
      </c>
      <c r="BB123" s="88" t="str">
        <f t="shared" si="52"/>
        <v/>
      </c>
      <c r="BC123" s="88" t="str">
        <f t="shared" si="52"/>
        <v/>
      </c>
    </row>
    <row r="124" spans="6:55" x14ac:dyDescent="0.25">
      <c r="F124" s="19" t="s">
        <v>433</v>
      </c>
      <c r="G124" s="97">
        <f>IF(G121="","",G123*$H$29)</f>
        <v>62.788812815936332</v>
      </c>
      <c r="H124" s="97">
        <f t="shared" ref="H124:BC124" si="53">IF(H121="","",H123*$H$29)</f>
        <v>63.455101489106426</v>
      </c>
      <c r="I124" s="97">
        <f t="shared" si="53"/>
        <v>64.121390162276541</v>
      </c>
      <c r="J124" s="97">
        <f t="shared" si="53"/>
        <v>64.787678835446627</v>
      </c>
      <c r="K124" s="97">
        <f t="shared" si="53"/>
        <v>65.453967508616728</v>
      </c>
      <c r="L124" s="97">
        <f t="shared" si="53"/>
        <v>66.120256181786843</v>
      </c>
      <c r="M124" s="97">
        <f t="shared" si="53"/>
        <v>66.786544854956929</v>
      </c>
      <c r="N124" s="97">
        <f t="shared" si="53"/>
        <v>67.452833528127044</v>
      </c>
      <c r="O124" s="97">
        <f t="shared" si="53"/>
        <v>68.119122201297145</v>
      </c>
      <c r="P124" s="97">
        <f t="shared" si="53"/>
        <v>68.785410874467246</v>
      </c>
      <c r="Q124" s="97">
        <f t="shared" si="53"/>
        <v>69.451699547637347</v>
      </c>
      <c r="R124" s="97">
        <f t="shared" si="53"/>
        <v>70.117988220807433</v>
      </c>
      <c r="S124" s="97">
        <f t="shared" si="53"/>
        <v>70.784276893977562</v>
      </c>
      <c r="T124" s="97">
        <f t="shared" si="53"/>
        <v>71.450565567147649</v>
      </c>
      <c r="U124" s="97">
        <f t="shared" si="53"/>
        <v>72.11685424031775</v>
      </c>
      <c r="V124" s="97">
        <f t="shared" si="53"/>
        <v>72.78314291348785</v>
      </c>
      <c r="W124" s="97">
        <f t="shared" si="53"/>
        <v>73.449431586657951</v>
      </c>
      <c r="X124" s="97">
        <f t="shared" si="53"/>
        <v>74.115720259828052</v>
      </c>
      <c r="Y124" s="97">
        <f t="shared" si="53"/>
        <v>74.782008932998139</v>
      </c>
      <c r="Z124" s="97">
        <f t="shared" si="53"/>
        <v>75.448297606168239</v>
      </c>
      <c r="AA124" s="97">
        <f t="shared" si="53"/>
        <v>76.114586279338354</v>
      </c>
      <c r="AB124" s="97">
        <f t="shared" si="53"/>
        <v>76.780874952508455</v>
      </c>
      <c r="AC124" s="97">
        <f t="shared" si="53"/>
        <v>77.447163625678542</v>
      </c>
      <c r="AD124" s="97">
        <f t="shared" si="53"/>
        <v>78.113452298848642</v>
      </c>
      <c r="AE124" s="97">
        <f t="shared" si="53"/>
        <v>78.779740972018757</v>
      </c>
      <c r="AF124" s="97">
        <f t="shared" si="53"/>
        <v>79.446029645188858</v>
      </c>
      <c r="AG124" s="97">
        <f t="shared" si="53"/>
        <v>80.112318318358959</v>
      </c>
      <c r="AH124" s="97">
        <f t="shared" si="53"/>
        <v>80.77860699152906</v>
      </c>
      <c r="AI124" s="97" t="str">
        <f t="shared" si="53"/>
        <v/>
      </c>
      <c r="AJ124" s="97" t="str">
        <f t="shared" si="53"/>
        <v/>
      </c>
      <c r="AK124" s="97" t="str">
        <f t="shared" si="53"/>
        <v/>
      </c>
      <c r="AL124" s="97" t="str">
        <f t="shared" si="53"/>
        <v/>
      </c>
      <c r="AM124" s="97" t="str">
        <f t="shared" si="53"/>
        <v/>
      </c>
      <c r="AN124" s="97" t="str">
        <f t="shared" si="53"/>
        <v/>
      </c>
      <c r="AO124" s="97" t="str">
        <f t="shared" si="53"/>
        <v/>
      </c>
      <c r="AP124" s="97" t="str">
        <f t="shared" si="53"/>
        <v/>
      </c>
      <c r="AQ124" s="97" t="str">
        <f t="shared" si="53"/>
        <v/>
      </c>
      <c r="AR124" s="97" t="str">
        <f t="shared" si="53"/>
        <v/>
      </c>
      <c r="AS124" s="97" t="str">
        <f t="shared" si="53"/>
        <v/>
      </c>
      <c r="AT124" s="97" t="str">
        <f t="shared" si="53"/>
        <v/>
      </c>
      <c r="AU124" s="97" t="str">
        <f t="shared" si="53"/>
        <v/>
      </c>
      <c r="AV124" s="97" t="str">
        <f t="shared" si="53"/>
        <v/>
      </c>
      <c r="AW124" s="97" t="str">
        <f t="shared" si="53"/>
        <v/>
      </c>
      <c r="AX124" s="97" t="str">
        <f t="shared" si="53"/>
        <v/>
      </c>
      <c r="AY124" s="97" t="str">
        <f t="shared" si="53"/>
        <v/>
      </c>
      <c r="AZ124" s="97" t="str">
        <f t="shared" si="53"/>
        <v/>
      </c>
      <c r="BA124" s="97" t="str">
        <f t="shared" si="53"/>
        <v/>
      </c>
      <c r="BB124" s="97" t="str">
        <f t="shared" si="53"/>
        <v/>
      </c>
      <c r="BC124" s="98" t="str">
        <f t="shared" si="53"/>
        <v/>
      </c>
    </row>
    <row r="125" spans="6:55" x14ac:dyDescent="0.25">
      <c r="F125" s="72" t="s">
        <v>444</v>
      </c>
      <c r="G125" s="73">
        <f t="shared" ref="G125:AL125" si="54">G54</f>
        <v>2022</v>
      </c>
      <c r="H125" s="73">
        <f t="shared" si="54"/>
        <v>2023</v>
      </c>
      <c r="I125" s="73">
        <f t="shared" si="54"/>
        <v>2024</v>
      </c>
      <c r="J125" s="73">
        <f t="shared" si="54"/>
        <v>2025</v>
      </c>
      <c r="K125" s="73">
        <f t="shared" si="54"/>
        <v>2026</v>
      </c>
      <c r="L125" s="73">
        <f t="shared" si="54"/>
        <v>2027</v>
      </c>
      <c r="M125" s="73">
        <f t="shared" si="54"/>
        <v>2028</v>
      </c>
      <c r="N125" s="73">
        <f t="shared" si="54"/>
        <v>2029</v>
      </c>
      <c r="O125" s="73">
        <f t="shared" si="54"/>
        <v>2030</v>
      </c>
      <c r="P125" s="73">
        <f t="shared" si="54"/>
        <v>2031</v>
      </c>
      <c r="Q125" s="73">
        <f t="shared" si="54"/>
        <v>2032</v>
      </c>
      <c r="R125" s="73">
        <f t="shared" si="54"/>
        <v>2033</v>
      </c>
      <c r="S125" s="73">
        <f t="shared" si="54"/>
        <v>2034</v>
      </c>
      <c r="T125" s="73">
        <f t="shared" si="54"/>
        <v>2035</v>
      </c>
      <c r="U125" s="73">
        <f t="shared" si="54"/>
        <v>2036</v>
      </c>
      <c r="V125" s="73">
        <f t="shared" si="54"/>
        <v>2037</v>
      </c>
      <c r="W125" s="73">
        <f t="shared" si="54"/>
        <v>2038</v>
      </c>
      <c r="X125" s="73">
        <f t="shared" si="54"/>
        <v>2039</v>
      </c>
      <c r="Y125" s="73">
        <f t="shared" si="54"/>
        <v>2040</v>
      </c>
      <c r="Z125" s="73">
        <f t="shared" si="54"/>
        <v>2041</v>
      </c>
      <c r="AA125" s="73">
        <f t="shared" si="54"/>
        <v>2042</v>
      </c>
      <c r="AB125" s="73">
        <f t="shared" si="54"/>
        <v>2043</v>
      </c>
      <c r="AC125" s="73">
        <f t="shared" si="54"/>
        <v>2044</v>
      </c>
      <c r="AD125" s="73">
        <f t="shared" si="54"/>
        <v>2045</v>
      </c>
      <c r="AE125" s="73">
        <f t="shared" si="54"/>
        <v>2046</v>
      </c>
      <c r="AF125" s="73">
        <f t="shared" si="54"/>
        <v>2047</v>
      </c>
      <c r="AG125" s="73">
        <f t="shared" si="54"/>
        <v>2048</v>
      </c>
      <c r="AH125" s="73">
        <f t="shared" si="54"/>
        <v>2049</v>
      </c>
      <c r="AI125" s="73" t="str">
        <f t="shared" si="54"/>
        <v/>
      </c>
      <c r="AJ125" s="73" t="str">
        <f t="shared" si="54"/>
        <v/>
      </c>
      <c r="AK125" s="73" t="str">
        <f t="shared" si="54"/>
        <v/>
      </c>
      <c r="AL125" s="73" t="str">
        <f t="shared" si="54"/>
        <v/>
      </c>
      <c r="AM125" s="73" t="str">
        <f t="shared" ref="AM125:BC125" si="55">AM54</f>
        <v/>
      </c>
      <c r="AN125" s="73" t="str">
        <f t="shared" si="55"/>
        <v/>
      </c>
      <c r="AO125" s="73" t="str">
        <f t="shared" si="55"/>
        <v/>
      </c>
      <c r="AP125" s="73" t="str">
        <f t="shared" si="55"/>
        <v/>
      </c>
      <c r="AQ125" s="73" t="str">
        <f t="shared" si="55"/>
        <v/>
      </c>
      <c r="AR125" s="73" t="str">
        <f t="shared" si="55"/>
        <v/>
      </c>
      <c r="AS125" s="73" t="str">
        <f t="shared" si="55"/>
        <v/>
      </c>
      <c r="AT125" s="73" t="str">
        <f t="shared" si="55"/>
        <v/>
      </c>
      <c r="AU125" s="73" t="str">
        <f t="shared" si="55"/>
        <v/>
      </c>
      <c r="AV125" s="73" t="str">
        <f t="shared" si="55"/>
        <v/>
      </c>
      <c r="AW125" s="73" t="str">
        <f t="shared" si="55"/>
        <v/>
      </c>
      <c r="AX125" s="73" t="str">
        <f t="shared" si="55"/>
        <v/>
      </c>
      <c r="AY125" s="73" t="str">
        <f t="shared" si="55"/>
        <v/>
      </c>
      <c r="AZ125" s="73" t="str">
        <f t="shared" si="55"/>
        <v/>
      </c>
      <c r="BA125" s="73" t="str">
        <f t="shared" si="55"/>
        <v/>
      </c>
      <c r="BB125" s="73" t="str">
        <f t="shared" si="55"/>
        <v/>
      </c>
      <c r="BC125" s="74" t="str">
        <f t="shared" si="55"/>
        <v/>
      </c>
    </row>
    <row r="126" spans="6:55" x14ac:dyDescent="0.25">
      <c r="F126" s="29"/>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4"/>
    </row>
    <row r="127" spans="6:55" x14ac:dyDescent="0.25">
      <c r="F127" s="10"/>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95"/>
    </row>
    <row r="128" spans="6:55" x14ac:dyDescent="0.25">
      <c r="F128" s="16"/>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96"/>
    </row>
    <row r="130" spans="3:55" x14ac:dyDescent="0.25">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row>
    <row r="131" spans="3:55" x14ac:dyDescent="0.25">
      <c r="D131" s="27" t="s">
        <v>462</v>
      </c>
      <c r="F131" s="27" t="s">
        <v>450</v>
      </c>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row>
    <row r="132" spans="3:55" x14ac:dyDescent="0.25">
      <c r="D132" s="45"/>
      <c r="F132" s="42" t="s">
        <v>407</v>
      </c>
      <c r="G132" s="46">
        <f t="shared" ref="G132:AL132" si="56">G53</f>
        <v>-6</v>
      </c>
      <c r="H132" s="46">
        <f t="shared" si="56"/>
        <v>-5</v>
      </c>
      <c r="I132" s="46">
        <f t="shared" si="56"/>
        <v>-4</v>
      </c>
      <c r="J132" s="46">
        <f t="shared" si="56"/>
        <v>-3</v>
      </c>
      <c r="K132" s="46">
        <f t="shared" si="56"/>
        <v>-2</v>
      </c>
      <c r="L132" s="46">
        <f t="shared" si="56"/>
        <v>-1</v>
      </c>
      <c r="M132" s="46">
        <f t="shared" si="56"/>
        <v>0</v>
      </c>
      <c r="N132" s="46">
        <f t="shared" si="56"/>
        <v>1</v>
      </c>
      <c r="O132" s="46">
        <f t="shared" si="56"/>
        <v>2</v>
      </c>
      <c r="P132" s="46">
        <f t="shared" si="56"/>
        <v>3</v>
      </c>
      <c r="Q132" s="46">
        <f t="shared" si="56"/>
        <v>4</v>
      </c>
      <c r="R132" s="46">
        <f t="shared" si="56"/>
        <v>5</v>
      </c>
      <c r="S132" s="46">
        <f t="shared" si="56"/>
        <v>6</v>
      </c>
      <c r="T132" s="46">
        <f t="shared" si="56"/>
        <v>7</v>
      </c>
      <c r="U132" s="46">
        <f t="shared" si="56"/>
        <v>8</v>
      </c>
      <c r="V132" s="46">
        <f t="shared" si="56"/>
        <v>9</v>
      </c>
      <c r="W132" s="46">
        <f t="shared" si="56"/>
        <v>10</v>
      </c>
      <c r="X132" s="46">
        <f t="shared" si="56"/>
        <v>11</v>
      </c>
      <c r="Y132" s="46">
        <f t="shared" si="56"/>
        <v>12</v>
      </c>
      <c r="Z132" s="46">
        <f t="shared" si="56"/>
        <v>13</v>
      </c>
      <c r="AA132" s="46">
        <f t="shared" si="56"/>
        <v>14</v>
      </c>
      <c r="AB132" s="46">
        <f t="shared" si="56"/>
        <v>15</v>
      </c>
      <c r="AC132" s="46">
        <f t="shared" si="56"/>
        <v>16</v>
      </c>
      <c r="AD132" s="46">
        <f t="shared" si="56"/>
        <v>17</v>
      </c>
      <c r="AE132" s="46">
        <f t="shared" si="56"/>
        <v>18</v>
      </c>
      <c r="AF132" s="46">
        <f t="shared" si="56"/>
        <v>19</v>
      </c>
      <c r="AG132" s="46">
        <f t="shared" si="56"/>
        <v>20</v>
      </c>
      <c r="AH132" s="46">
        <f t="shared" si="56"/>
        <v>21</v>
      </c>
      <c r="AI132" s="46" t="str">
        <f t="shared" si="56"/>
        <v/>
      </c>
      <c r="AJ132" s="46" t="str">
        <f t="shared" si="56"/>
        <v/>
      </c>
      <c r="AK132" s="46" t="str">
        <f t="shared" si="56"/>
        <v/>
      </c>
      <c r="AL132" s="46" t="str">
        <f t="shared" si="56"/>
        <v/>
      </c>
      <c r="AM132" s="46" t="str">
        <f t="shared" ref="AM132:BC132" si="57">AM53</f>
        <v/>
      </c>
      <c r="AN132" s="46" t="str">
        <f t="shared" si="57"/>
        <v/>
      </c>
      <c r="AO132" s="46" t="str">
        <f t="shared" si="57"/>
        <v/>
      </c>
      <c r="AP132" s="46" t="str">
        <f t="shared" si="57"/>
        <v/>
      </c>
      <c r="AQ132" s="46" t="str">
        <f t="shared" si="57"/>
        <v/>
      </c>
      <c r="AR132" s="46" t="str">
        <f t="shared" si="57"/>
        <v/>
      </c>
      <c r="AS132" s="46" t="str">
        <f t="shared" si="57"/>
        <v/>
      </c>
      <c r="AT132" s="46" t="str">
        <f t="shared" si="57"/>
        <v/>
      </c>
      <c r="AU132" s="46" t="str">
        <f t="shared" si="57"/>
        <v/>
      </c>
      <c r="AV132" s="46" t="str">
        <f t="shared" si="57"/>
        <v/>
      </c>
      <c r="AW132" s="46" t="str">
        <f t="shared" si="57"/>
        <v/>
      </c>
      <c r="AX132" s="46" t="str">
        <f t="shared" si="57"/>
        <v/>
      </c>
      <c r="AY132" s="46" t="str">
        <f t="shared" si="57"/>
        <v/>
      </c>
      <c r="AZ132" s="46" t="str">
        <f t="shared" si="57"/>
        <v/>
      </c>
      <c r="BA132" s="46" t="str">
        <f t="shared" si="57"/>
        <v/>
      </c>
      <c r="BB132" s="46" t="str">
        <f t="shared" si="57"/>
        <v/>
      </c>
      <c r="BC132" s="46" t="str">
        <f t="shared" si="57"/>
        <v/>
      </c>
    </row>
    <row r="133" spans="3:55" x14ac:dyDescent="0.25">
      <c r="D133" s="45"/>
      <c r="F133" s="72" t="s">
        <v>56</v>
      </c>
      <c r="G133" s="73">
        <f t="shared" ref="G133:AL133" si="58">G54</f>
        <v>2022</v>
      </c>
      <c r="H133" s="73">
        <f t="shared" si="58"/>
        <v>2023</v>
      </c>
      <c r="I133" s="73">
        <f t="shared" si="58"/>
        <v>2024</v>
      </c>
      <c r="J133" s="73">
        <f t="shared" si="58"/>
        <v>2025</v>
      </c>
      <c r="K133" s="73">
        <f t="shared" si="58"/>
        <v>2026</v>
      </c>
      <c r="L133" s="73">
        <f t="shared" si="58"/>
        <v>2027</v>
      </c>
      <c r="M133" s="73">
        <f t="shared" si="58"/>
        <v>2028</v>
      </c>
      <c r="N133" s="73">
        <f t="shared" si="58"/>
        <v>2029</v>
      </c>
      <c r="O133" s="73">
        <f t="shared" si="58"/>
        <v>2030</v>
      </c>
      <c r="P133" s="73">
        <f t="shared" si="58"/>
        <v>2031</v>
      </c>
      <c r="Q133" s="73">
        <f t="shared" si="58"/>
        <v>2032</v>
      </c>
      <c r="R133" s="73">
        <f t="shared" si="58"/>
        <v>2033</v>
      </c>
      <c r="S133" s="73">
        <f t="shared" si="58"/>
        <v>2034</v>
      </c>
      <c r="T133" s="73">
        <f t="shared" si="58"/>
        <v>2035</v>
      </c>
      <c r="U133" s="73">
        <f t="shared" si="58"/>
        <v>2036</v>
      </c>
      <c r="V133" s="73">
        <f t="shared" si="58"/>
        <v>2037</v>
      </c>
      <c r="W133" s="73">
        <f t="shared" si="58"/>
        <v>2038</v>
      </c>
      <c r="X133" s="73">
        <f t="shared" si="58"/>
        <v>2039</v>
      </c>
      <c r="Y133" s="73">
        <f t="shared" si="58"/>
        <v>2040</v>
      </c>
      <c r="Z133" s="73">
        <f t="shared" si="58"/>
        <v>2041</v>
      </c>
      <c r="AA133" s="73">
        <f t="shared" si="58"/>
        <v>2042</v>
      </c>
      <c r="AB133" s="73">
        <f t="shared" si="58"/>
        <v>2043</v>
      </c>
      <c r="AC133" s="73">
        <f t="shared" si="58"/>
        <v>2044</v>
      </c>
      <c r="AD133" s="73">
        <f t="shared" si="58"/>
        <v>2045</v>
      </c>
      <c r="AE133" s="73">
        <f t="shared" si="58"/>
        <v>2046</v>
      </c>
      <c r="AF133" s="73">
        <f t="shared" si="58"/>
        <v>2047</v>
      </c>
      <c r="AG133" s="73">
        <f t="shared" si="58"/>
        <v>2048</v>
      </c>
      <c r="AH133" s="73">
        <f t="shared" si="58"/>
        <v>2049</v>
      </c>
      <c r="AI133" s="73" t="str">
        <f t="shared" si="58"/>
        <v/>
      </c>
      <c r="AJ133" s="73" t="str">
        <f t="shared" si="58"/>
        <v/>
      </c>
      <c r="AK133" s="73" t="str">
        <f t="shared" si="58"/>
        <v/>
      </c>
      <c r="AL133" s="73" t="str">
        <f t="shared" si="58"/>
        <v/>
      </c>
      <c r="AM133" s="73" t="str">
        <f t="shared" ref="AM133:BC133" si="59">AM54</f>
        <v/>
      </c>
      <c r="AN133" s="73" t="str">
        <f t="shared" si="59"/>
        <v/>
      </c>
      <c r="AO133" s="73" t="str">
        <f t="shared" si="59"/>
        <v/>
      </c>
      <c r="AP133" s="73" t="str">
        <f t="shared" si="59"/>
        <v/>
      </c>
      <c r="AQ133" s="73" t="str">
        <f t="shared" si="59"/>
        <v/>
      </c>
      <c r="AR133" s="73" t="str">
        <f t="shared" si="59"/>
        <v/>
      </c>
      <c r="AS133" s="73" t="str">
        <f t="shared" si="59"/>
        <v/>
      </c>
      <c r="AT133" s="73" t="str">
        <f t="shared" si="59"/>
        <v/>
      </c>
      <c r="AU133" s="73" t="str">
        <f t="shared" si="59"/>
        <v/>
      </c>
      <c r="AV133" s="73" t="str">
        <f t="shared" si="59"/>
        <v/>
      </c>
      <c r="AW133" s="73" t="str">
        <f t="shared" si="59"/>
        <v/>
      </c>
      <c r="AX133" s="73" t="str">
        <f t="shared" si="59"/>
        <v/>
      </c>
      <c r="AY133" s="73" t="str">
        <f t="shared" si="59"/>
        <v/>
      </c>
      <c r="AZ133" s="73" t="str">
        <f t="shared" si="59"/>
        <v/>
      </c>
      <c r="BA133" s="73" t="str">
        <f t="shared" si="59"/>
        <v/>
      </c>
      <c r="BB133" s="73" t="str">
        <f t="shared" si="59"/>
        <v/>
      </c>
      <c r="BC133" s="74" t="str">
        <f t="shared" si="59"/>
        <v/>
      </c>
    </row>
    <row r="134" spans="3:55" x14ac:dyDescent="0.25">
      <c r="D134" s="45"/>
      <c r="F134" s="29" t="s">
        <v>451</v>
      </c>
      <c r="G134" s="92">
        <f>IF(G133="","",IF(UPFRONTS!$F$22="Yes",(365*(G98+G102+G94*(5/7)*(0.7)+G90*(5/7)*(0.7)+G86*(5/7))),(365*(G98+G94*(5/7)*(0.7)+G90*(5/7)*(0.7)+G86*(5/7)))))</f>
        <v>412267.25866047153</v>
      </c>
      <c r="H134" s="92">
        <f>IF(H133="","",IF(UPFRONTS!$F$22="Yes",(365*(H98+H102+H94*(5/7)*(0.7)+H90*(5/7)*(0.7)+H86*(5/7))),(365*(H98+H94*(5/7)*(0.7)+H90*(5/7)*(0.7)+H86*(5/7)))))</f>
        <v>416189.73878924199</v>
      </c>
      <c r="I134" s="92">
        <f>IF(I133="","",IF(UPFRONTS!$F$22="Yes",(365*(I98+I102+I94*(5/7)*(0.7)+I90*(5/7)*(0.7)+I86*(5/7))),(365*(I98+I94*(5/7)*(0.7)+I90*(5/7)*(0.7)+I86*(5/7)))))</f>
        <v>420112.21891801246</v>
      </c>
      <c r="J134" s="92">
        <f>IF(J133="","",IF(UPFRONTS!$F$22="Yes",(365*(J98+J102+J94*(5/7)*(0.7)+J90*(5/7)*(0.7)+J86*(5/7))),(365*(J98+J94*(5/7)*(0.7)+J90*(5/7)*(0.7)+J86*(5/7)))))</f>
        <v>424034.6990467828</v>
      </c>
      <c r="K134" s="92">
        <f>IF(K133="","",IF(UPFRONTS!$F$22="Yes",(365*(K98+K102+K94*(5/7)*(0.7)+K90*(5/7)*(0.7)+K86*(5/7))),(365*(K98+K94*(5/7)*(0.7)+K90*(5/7)*(0.7)+K86*(5/7)))))</f>
        <v>427957.17917555326</v>
      </c>
      <c r="L134" s="92">
        <f>IF(L133="","",IF(UPFRONTS!$F$22="Yes",(365*(L98+L102+L94*(5/7)*(0.7)+L90*(5/7)*(0.7)+L86*(5/7))),(365*(L98+L94*(5/7)*(0.7)+L90*(5/7)*(0.7)+L86*(5/7)))))</f>
        <v>431879.65930432372</v>
      </c>
      <c r="M134" s="92">
        <f>IF(M133="","",IF(UPFRONTS!$F$22="Yes",(365*(M98+M102+M94*(5/7)*(0.7)+M90*(5/7)*(0.7)+M86*(5/7))),(365*(M98+M94*(5/7)*(0.7)+M90*(5/7)*(0.7)+M86*(5/7)))))</f>
        <v>435802.13943309401</v>
      </c>
      <c r="N134" s="92">
        <f>IF(N133="","",IF(UPFRONTS!$F$22="Yes",(365*(N98+N102+N94*(5/7)*(0.7)+N90*(5/7)*(0.7)+N86*(5/7))),(365*(N98+N94*(5/7)*(0.7)+N90*(5/7)*(0.7)+N86*(5/7)))))</f>
        <v>439724.61956186453</v>
      </c>
      <c r="O134" s="92">
        <f>IF(O133="","",IF(UPFRONTS!$F$22="Yes",(365*(O98+O102+O94*(5/7)*(0.7)+O90*(5/7)*(0.7)+O86*(5/7))),(365*(O98+O94*(5/7)*(0.7)+O90*(5/7)*(0.7)+O86*(5/7)))))</f>
        <v>443647.09969063476</v>
      </c>
      <c r="P134" s="92">
        <f>IF(P133="","",IF(UPFRONTS!$F$22="Yes",(365*(P98+P102+P94*(5/7)*(0.7)+P90*(5/7)*(0.7)+P86*(5/7))),(365*(P98+P94*(5/7)*(0.7)+P90*(5/7)*(0.7)+P86*(5/7)))))</f>
        <v>447569.57981940528</v>
      </c>
      <c r="Q134" s="92">
        <f>IF(Q133="","",IF(UPFRONTS!$F$22="Yes",(365*(Q98+Q102+Q94*(5/7)*(0.7)+Q90*(5/7)*(0.7)+Q86*(5/7))),(365*(Q98+Q94*(5/7)*(0.7)+Q90*(5/7)*(0.7)+Q86*(5/7)))))</f>
        <v>451492.0599481758</v>
      </c>
      <c r="R134" s="92">
        <f>IF(R133="","",IF(UPFRONTS!$F$22="Yes",(365*(R98+R102+R94*(5/7)*(0.7)+R90*(5/7)*(0.7)+R86*(5/7))),(365*(R98+R94*(5/7)*(0.7)+R90*(5/7)*(0.7)+R86*(5/7)))))</f>
        <v>455414.54007694602</v>
      </c>
      <c r="S134" s="92">
        <f>IF(S133="","",IF(UPFRONTS!$F$22="Yes",(365*(S98+S102+S94*(5/7)*(0.7)+S90*(5/7)*(0.7)+S86*(5/7))),(365*(S98+S94*(5/7)*(0.7)+S90*(5/7)*(0.7)+S86*(5/7)))))</f>
        <v>459337.02020571649</v>
      </c>
      <c r="T134" s="92">
        <f>IF(T133="","",IF(UPFRONTS!$F$22="Yes",(365*(T98+T102+T94*(5/7)*(0.7)+T90*(5/7)*(0.7)+T86*(5/7))),(365*(T98+T94*(5/7)*(0.7)+T90*(5/7)*(0.7)+T86*(5/7)))))</f>
        <v>463259.50033448695</v>
      </c>
      <c r="U134" s="92">
        <f>IF(U133="","",IF(UPFRONTS!$F$22="Yes",(365*(U98+U102+U94*(5/7)*(0.7)+U90*(5/7)*(0.7)+U86*(5/7))),(365*(U98+U94*(5/7)*(0.7)+U90*(5/7)*(0.7)+U86*(5/7)))))</f>
        <v>467181.98046325729</v>
      </c>
      <c r="V134" s="92">
        <f>IF(V133="","",IF(UPFRONTS!$F$22="Yes",(365*(V98+V102+V94*(5/7)*(0.7)+V90*(5/7)*(0.7)+V86*(5/7))),(365*(V98+V94*(5/7)*(0.7)+V90*(5/7)*(0.7)+V86*(5/7)))))</f>
        <v>471104.46059202775</v>
      </c>
      <c r="W134" s="92">
        <f>IF(W133="","",IF(UPFRONTS!$F$22="Yes",(365*(W98+W102+W94*(5/7)*(0.7)+W90*(5/7)*(0.7)+W86*(5/7))),(365*(W98+W94*(5/7)*(0.7)+W90*(5/7)*(0.7)+W86*(5/7)))))</f>
        <v>475026.9407207981</v>
      </c>
      <c r="X134" s="92">
        <f>IF(X133="","",IF(UPFRONTS!$F$22="Yes",(365*(X98+X102+X94*(5/7)*(0.7)+X90*(5/7)*(0.7)+X86*(5/7))),(365*(X98+X94*(5/7)*(0.7)+X90*(5/7)*(0.7)+X86*(5/7)))))</f>
        <v>478949.42084956856</v>
      </c>
      <c r="Y134" s="92">
        <f>IF(Y133="","",IF(UPFRONTS!$F$22="Yes",(365*(Y98+Y102+Y94*(5/7)*(0.7)+Y90*(5/7)*(0.7)+Y86*(5/7))),(365*(Y98+Y94*(5/7)*(0.7)+Y90*(5/7)*(0.7)+Y86*(5/7)))))</f>
        <v>482871.9009783389</v>
      </c>
      <c r="Z134" s="92">
        <f>IF(Z133="","",IF(UPFRONTS!$F$22="Yes",(365*(Z98+Z102+Z94*(5/7)*(0.7)+Z90*(5/7)*(0.7)+Z86*(5/7))),(365*(Z98+Z94*(5/7)*(0.7)+Z90*(5/7)*(0.7)+Z86*(5/7)))))</f>
        <v>486794.38110710931</v>
      </c>
      <c r="AA134" s="92">
        <f>IF(AA133="","",IF(UPFRONTS!$F$22="Yes",(365*(AA98+AA102+AA94*(5/7)*(0.7)+AA90*(5/7)*(0.7)+AA86*(5/7))),(365*(AA98+AA94*(5/7)*(0.7)+AA90*(5/7)*(0.7)+AA86*(5/7)))))</f>
        <v>490716.86123587977</v>
      </c>
      <c r="AB134" s="92">
        <f>IF(AB133="","",IF(UPFRONTS!$F$22="Yes",(365*(AB98+AB102+AB94*(5/7)*(0.7)+AB90*(5/7)*(0.7)+AB86*(5/7))),(365*(AB98+AB94*(5/7)*(0.7)+AB90*(5/7)*(0.7)+AB86*(5/7)))))</f>
        <v>494639.34136465017</v>
      </c>
      <c r="AC134" s="92">
        <f>IF(AC133="","",IF(UPFRONTS!$F$22="Yes",(365*(AC98+AC102+AC94*(5/7)*(0.7)+AC90*(5/7)*(0.7)+AC86*(5/7))),(365*(AC98+AC94*(5/7)*(0.7)+AC90*(5/7)*(0.7)+AC86*(5/7)))))</f>
        <v>498561.82149342058</v>
      </c>
      <c r="AD134" s="92">
        <f>IF(AD133="","",IF(UPFRONTS!$F$22="Yes",(365*(AD98+AD102+AD94*(5/7)*(0.7)+AD90*(5/7)*(0.7)+AD86*(5/7))),(365*(AD98+AD94*(5/7)*(0.7)+AD90*(5/7)*(0.7)+AD86*(5/7)))))</f>
        <v>502484.30162219092</v>
      </c>
      <c r="AE134" s="92">
        <f>IF(AE133="","",IF(UPFRONTS!$F$22="Yes",(365*(AE98+AE102+AE94*(5/7)*(0.7)+AE90*(5/7)*(0.7)+AE86*(5/7))),(365*(AE98+AE94*(5/7)*(0.7)+AE90*(5/7)*(0.7)+AE86*(5/7)))))</f>
        <v>506406.78175096138</v>
      </c>
      <c r="AF134" s="92">
        <f>IF(AF133="","",IF(UPFRONTS!$F$22="Yes",(365*(AF98+AF102+AF94*(5/7)*(0.7)+AF90*(5/7)*(0.7)+AF86*(5/7))),(365*(AF98+AF94*(5/7)*(0.7)+AF90*(5/7)*(0.7)+AF86*(5/7)))))</f>
        <v>510329.26187973173</v>
      </c>
      <c r="AG134" s="92">
        <f>IF(AG133="","",IF(UPFRONTS!$F$22="Yes",(365*(AG98+AG102+AG94*(5/7)*(0.7)+AG90*(5/7)*(0.7)+AG86*(5/7))),(365*(AG98+AG94*(5/7)*(0.7)+AG90*(5/7)*(0.7)+AG86*(5/7)))))</f>
        <v>514251.74200850219</v>
      </c>
      <c r="AH134" s="92">
        <f>IF(AH133="","",IF(UPFRONTS!$F$22="Yes",(365*(AH98+AH102+AH94*(5/7)*(0.7)+AH90*(5/7)*(0.7)+AH86*(5/7))),(365*(AH98+AH94*(5/7)*(0.7)+AH90*(5/7)*(0.7)+AH86*(5/7)))))</f>
        <v>518174.22213727259</v>
      </c>
      <c r="AI134" s="92" t="str">
        <f>IF(AI133="","",IF(UPFRONTS!$F$22="Yes",(365*(AI98+AI102+AI94*(5/7)*(0.7)+AI90*(5/7)*(0.7)+AI86*(5/7))),(365*(AI98+AI94*(5/7)*(0.7)+AI90*(5/7)*(0.7)+AI86*(5/7)))))</f>
        <v/>
      </c>
      <c r="AJ134" s="92" t="str">
        <f>IF(AJ133="","",IF(UPFRONTS!$F$22="Yes",(365*(AJ98+AJ102+AJ94*(5/7)*(0.7)+AJ90*(5/7)*(0.7)+AJ86*(5/7))),(365*(AJ98+AJ94*(5/7)*(0.7)+AJ90*(5/7)*(0.7)+AJ86*(5/7)))))</f>
        <v/>
      </c>
      <c r="AK134" s="92" t="str">
        <f>IF(AK133="","",IF(UPFRONTS!$F$22="Yes",(365*(AK98+AK102+AK94*(5/7)*(0.7)+AK90*(5/7)*(0.7)+AK86*(5/7))),(365*(AK98+AK94*(5/7)*(0.7)+AK90*(5/7)*(0.7)+AK86*(5/7)))))</f>
        <v/>
      </c>
      <c r="AL134" s="92" t="str">
        <f>IF(AL133="","",IF(UPFRONTS!$F$22="Yes",(365*(AL98+AL102+AL94*(5/7)*(0.7)+AL90*(5/7)*(0.7)+AL86*(5/7))),(365*(AL98+AL94*(5/7)*(0.7)+AL90*(5/7)*(0.7)+AL86*(5/7)))))</f>
        <v/>
      </c>
      <c r="AM134" s="92" t="str">
        <f>IF(AM133="","",IF(UPFRONTS!$F$22="Yes",(365*(AM98+AM102+AM94*(5/7)*(0.7)+AM90*(5/7)*(0.7)+AM86*(5/7))),(365*(AM98+AM94*(5/7)*(0.7)+AM90*(5/7)*(0.7)+AM86*(5/7)))))</f>
        <v/>
      </c>
      <c r="AN134" s="92" t="str">
        <f>IF(AN133="","",IF(UPFRONTS!$F$22="Yes",(365*(AN98+AN102+AN94*(5/7)*(0.7)+AN90*(5/7)*(0.7)+AN86*(5/7))),(365*(AN98+AN94*(5/7)*(0.7)+AN90*(5/7)*(0.7)+AN86*(5/7)))))</f>
        <v/>
      </c>
      <c r="AO134" s="92" t="str">
        <f>IF(AO133="","",IF(UPFRONTS!$F$22="Yes",(365*(AO98+AO102+AO94*(5/7)*(0.7)+AO90*(5/7)*(0.7)+AO86*(5/7))),(365*(AO98+AO94*(5/7)*(0.7)+AO90*(5/7)*(0.7)+AO86*(5/7)))))</f>
        <v/>
      </c>
      <c r="AP134" s="92" t="str">
        <f>IF(AP133="","",IF(UPFRONTS!$F$22="Yes",(365*(AP98+AP102+AP94*(5/7)*(0.7)+AP90*(5/7)*(0.7)+AP86*(5/7))),(365*(AP98+AP94*(5/7)*(0.7)+AP90*(5/7)*(0.7)+AP86*(5/7)))))</f>
        <v/>
      </c>
      <c r="AQ134" s="92" t="str">
        <f>IF(AQ133="","",IF(UPFRONTS!$F$22="Yes",(365*(AQ98+AQ102+AQ94*(5/7)*(0.7)+AQ90*(5/7)*(0.7)+AQ86*(5/7))),(365*(AQ98+AQ94*(5/7)*(0.7)+AQ90*(5/7)*(0.7)+AQ86*(5/7)))))</f>
        <v/>
      </c>
      <c r="AR134" s="92" t="str">
        <f>IF(AR133="","",IF(UPFRONTS!$F$22="Yes",(365*(AR98+AR102+AR94*(5/7)*(0.7)+AR90*(5/7)*(0.7)+AR86*(5/7))),(365*(AR98+AR94*(5/7)*(0.7)+AR90*(5/7)*(0.7)+AR86*(5/7)))))</f>
        <v/>
      </c>
      <c r="AS134" s="92" t="str">
        <f>IF(AS133="","",IF(UPFRONTS!$F$22="Yes",(365*(AS98+AS102+AS94*(5/7)*(0.7)+AS90*(5/7)*(0.7)+AS86*(5/7))),(365*(AS98+AS94*(5/7)*(0.7)+AS90*(5/7)*(0.7)+AS86*(5/7)))))</f>
        <v/>
      </c>
      <c r="AT134" s="92" t="str">
        <f>IF(AT133="","",IF(UPFRONTS!$F$22="Yes",(365*(AT98+AT102+AT94*(5/7)*(0.7)+AT90*(5/7)*(0.7)+AT86*(5/7))),(365*(AT98+AT94*(5/7)*(0.7)+AT90*(5/7)*(0.7)+AT86*(5/7)))))</f>
        <v/>
      </c>
      <c r="AU134" s="92" t="str">
        <f>IF(AU133="","",IF(UPFRONTS!$F$22="Yes",(365*(AU98+AU102+AU94*(5/7)*(0.7)+AU90*(5/7)*(0.7)+AU86*(5/7))),(365*(AU98+AU94*(5/7)*(0.7)+AU90*(5/7)*(0.7)+AU86*(5/7)))))</f>
        <v/>
      </c>
      <c r="AV134" s="92" t="str">
        <f>IF(AV133="","",IF(UPFRONTS!$F$22="Yes",(365*(AV98+AV102+AV94*(5/7)*(0.7)+AV90*(5/7)*(0.7)+AV86*(5/7))),(365*(AV98+AV94*(5/7)*(0.7)+AV90*(5/7)*(0.7)+AV86*(5/7)))))</f>
        <v/>
      </c>
      <c r="AW134" s="92" t="str">
        <f>IF(AW133="","",IF(UPFRONTS!$F$22="Yes",(365*(AW98+AW102+AW94*(5/7)*(0.7)+AW90*(5/7)*(0.7)+AW86*(5/7))),(365*(AW98+AW94*(5/7)*(0.7)+AW90*(5/7)*(0.7)+AW86*(5/7)))))</f>
        <v/>
      </c>
      <c r="AX134" s="92" t="str">
        <f>IF(AX133="","",IF(UPFRONTS!$F$22="Yes",(365*(AX98+AX102+AX94*(5/7)*(0.7)+AX90*(5/7)*(0.7)+AX86*(5/7))),(365*(AX98+AX94*(5/7)*(0.7)+AX90*(5/7)*(0.7)+AX86*(5/7)))))</f>
        <v/>
      </c>
      <c r="AY134" s="92" t="str">
        <f>IF(AY133="","",IF(UPFRONTS!$F$22="Yes",(365*(AY98+AY102+AY94*(5/7)*(0.7)+AY90*(5/7)*(0.7)+AY86*(5/7))),(365*(AY98+AY94*(5/7)*(0.7)+AY90*(5/7)*(0.7)+AY86*(5/7)))))</f>
        <v/>
      </c>
      <c r="AZ134" s="92" t="str">
        <f>IF(AZ133="","",IF(UPFRONTS!$F$22="Yes",(365*(AZ98+AZ102+AZ94*(5/7)*(0.7)+AZ90*(5/7)*(0.7)+AZ86*(5/7))),(365*(AZ98+AZ94*(5/7)*(0.7)+AZ90*(5/7)*(0.7)+AZ86*(5/7)))))</f>
        <v/>
      </c>
      <c r="BA134" s="92" t="str">
        <f>IF(BA133="","",IF(UPFRONTS!$F$22="Yes",(365*(BA98+BA102+BA94*(5/7)*(0.7)+BA90*(5/7)*(0.7)+BA86*(5/7))),(365*(BA98+BA94*(5/7)*(0.7)+BA90*(5/7)*(0.7)+BA86*(5/7)))))</f>
        <v/>
      </c>
      <c r="BB134" s="92" t="str">
        <f>IF(BB133="","",IF(UPFRONTS!$F$22="Yes",(365*(BB98+BB102+BB94*(5/7)*(0.7)+BB90*(5/7)*(0.7)+BB86*(5/7))),(365*(BB98+BB94*(5/7)*(0.7)+BB90*(5/7)*(0.7)+BB86*(5/7)))))</f>
        <v/>
      </c>
      <c r="BC134" s="92" t="str">
        <f>IF(BC133="","",IF(UPFRONTS!$F$22="Yes",(365*(BC98+BC102+BC94*(5/7)*(0.7)+BC90*(5/7)*(0.7)+BC86*(5/7))),(365*(BC98+BC94*(5/7)*(0.7)+BC90*(5/7)*(0.7)+BC86*(5/7)))))</f>
        <v/>
      </c>
    </row>
    <row r="135" spans="3:55" x14ac:dyDescent="0.25">
      <c r="F135" s="10" t="s">
        <v>452</v>
      </c>
      <c r="G135" s="88">
        <f>IF(G133="","",IF(UPFRONTS!$F$22="Yes",(365*(G99+G103+G95*(5/7)*(0.7)+G91*(5/7)*(0.7)+G87*(5/7))),(365*(G99+G95*(5/7)*(0.7)+G91*(5/7)*(0.7)+G87*(5/7)))))</f>
        <v>82865.718990754802</v>
      </c>
      <c r="H135" s="88">
        <f>IF(H133="","",IF(UPFRONTS!$F$22="Yes",(365*(H99+H103+H95*(5/7)*(0.7)+H91*(5/7)*(0.7)+H87*(5/7))),(365*(H99+H95*(5/7)*(0.7)+H91*(5/7)*(0.7)+H87*(5/7)))))</f>
        <v>83654.137496637661</v>
      </c>
      <c r="I135" s="88">
        <f>IF(I133="","",IF(UPFRONTS!$F$22="Yes",(365*(I99+I103+I95*(5/7)*(0.7)+I91*(5/7)*(0.7)+I87*(5/7))),(365*(I99+I95*(5/7)*(0.7)+I91*(5/7)*(0.7)+I87*(5/7)))))</f>
        <v>84442.556002520505</v>
      </c>
      <c r="J135" s="88">
        <f>IF(J133="","",IF(UPFRONTS!$F$22="Yes",(365*(J99+J103+J95*(5/7)*(0.7)+J91*(5/7)*(0.7)+J87*(5/7))),(365*(J99+J95*(5/7)*(0.7)+J91*(5/7)*(0.7)+J87*(5/7)))))</f>
        <v>85230.974508403335</v>
      </c>
      <c r="K135" s="88">
        <f>IF(K133="","",IF(UPFRONTS!$F$22="Yes",(365*(K99+K103+K95*(5/7)*(0.7)+K91*(5/7)*(0.7)+K87*(5/7))),(365*(K99+K95*(5/7)*(0.7)+K91*(5/7)*(0.7)+K87*(5/7)))))</f>
        <v>86019.393014286208</v>
      </c>
      <c r="L135" s="88">
        <f>IF(L133="","",IF(UPFRONTS!$F$22="Yes",(365*(L99+L103+L95*(5/7)*(0.7)+L91*(5/7)*(0.7)+L87*(5/7))),(365*(L99+L95*(5/7)*(0.7)+L91*(5/7)*(0.7)+L87*(5/7)))))</f>
        <v>86807.811520169082</v>
      </c>
      <c r="M135" s="88">
        <f>IF(M133="","",IF(UPFRONTS!$F$22="Yes",(365*(M99+M103+M95*(5/7)*(0.7)+M91*(5/7)*(0.7)+M87*(5/7))),(365*(M99+M95*(5/7)*(0.7)+M91*(5/7)*(0.7)+M87*(5/7)))))</f>
        <v>87596.230026051911</v>
      </c>
      <c r="N135" s="88">
        <f>IF(N133="","",IF(UPFRONTS!$F$22="Yes",(365*(N99+N103+N95*(5/7)*(0.7)+N91*(5/7)*(0.7)+N87*(5/7))),(365*(N99+N95*(5/7)*(0.7)+N91*(5/7)*(0.7)+N87*(5/7)))))</f>
        <v>88384.64853193477</v>
      </c>
      <c r="O135" s="88">
        <f>IF(O133="","",IF(UPFRONTS!$F$22="Yes",(365*(O99+O103+O95*(5/7)*(0.7)+O91*(5/7)*(0.7)+O87*(5/7))),(365*(O99+O95*(5/7)*(0.7)+O91*(5/7)*(0.7)+O87*(5/7)))))</f>
        <v>89173.0670378176</v>
      </c>
      <c r="P135" s="88">
        <f>IF(P133="","",IF(UPFRONTS!$F$22="Yes",(365*(P99+P103+P95*(5/7)*(0.7)+P91*(5/7)*(0.7)+P87*(5/7))),(365*(P99+P95*(5/7)*(0.7)+P91*(5/7)*(0.7)+P87*(5/7)))))</f>
        <v>89961.485543700473</v>
      </c>
      <c r="Q135" s="88">
        <f>IF(Q133="","",IF(UPFRONTS!$F$22="Yes",(365*(Q99+Q103+Q95*(5/7)*(0.7)+Q91*(5/7)*(0.7)+Q87*(5/7))),(365*(Q99+Q95*(5/7)*(0.7)+Q91*(5/7)*(0.7)+Q87*(5/7)))))</f>
        <v>90749.904049583332</v>
      </c>
      <c r="R135" s="88">
        <f>IF(R133="","",IF(UPFRONTS!$F$22="Yes",(365*(R99+R103+R95*(5/7)*(0.7)+R91*(5/7)*(0.7)+R87*(5/7))),(365*(R99+R95*(5/7)*(0.7)+R91*(5/7)*(0.7)+R87*(5/7)))))</f>
        <v>91538.322555466162</v>
      </c>
      <c r="S135" s="88">
        <f>IF(S133="","",IF(UPFRONTS!$F$22="Yes",(365*(S99+S103+S95*(5/7)*(0.7)+S91*(5/7)*(0.7)+S87*(5/7))),(365*(S99+S95*(5/7)*(0.7)+S91*(5/7)*(0.7)+S87*(5/7)))))</f>
        <v>92326.741061349021</v>
      </c>
      <c r="T135" s="88">
        <f>IF(T133="","",IF(UPFRONTS!$F$22="Yes",(365*(T99+T103+T95*(5/7)*(0.7)+T91*(5/7)*(0.7)+T87*(5/7))),(365*(T99+T95*(5/7)*(0.7)+T91*(5/7)*(0.7)+T87*(5/7)))))</f>
        <v>93115.15956723188</v>
      </c>
      <c r="U135" s="88">
        <f>IF(U133="","",IF(UPFRONTS!$F$22="Yes",(365*(U99+U103+U95*(5/7)*(0.7)+U91*(5/7)*(0.7)+U87*(5/7))),(365*(U99+U95*(5/7)*(0.7)+U91*(5/7)*(0.7)+U87*(5/7)))))</f>
        <v>93903.578073114739</v>
      </c>
      <c r="V135" s="88">
        <f>IF(V133="","",IF(UPFRONTS!$F$22="Yes",(365*(V99+V103+V95*(5/7)*(0.7)+V91*(5/7)*(0.7)+V87*(5/7))),(365*(V99+V95*(5/7)*(0.7)+V91*(5/7)*(0.7)+V87*(5/7)))))</f>
        <v>94691.996578997569</v>
      </c>
      <c r="W135" s="88">
        <f>IF(W133="","",IF(UPFRONTS!$F$22="Yes",(365*(W99+W103+W95*(5/7)*(0.7)+W91*(5/7)*(0.7)+W87*(5/7))),(365*(W99+W95*(5/7)*(0.7)+W91*(5/7)*(0.7)+W87*(5/7)))))</f>
        <v>95480.415084880427</v>
      </c>
      <c r="X135" s="88">
        <f>IF(X133="","",IF(UPFRONTS!$F$22="Yes",(365*(X99+X103+X95*(5/7)*(0.7)+X91*(5/7)*(0.7)+X87*(5/7))),(365*(X99+X95*(5/7)*(0.7)+X91*(5/7)*(0.7)+X87*(5/7)))))</f>
        <v>96268.833590763272</v>
      </c>
      <c r="Y135" s="88">
        <f>IF(Y133="","",IF(UPFRONTS!$F$22="Yes",(365*(Y99+Y103+Y95*(5/7)*(0.7)+Y91*(5/7)*(0.7)+Y87*(5/7))),(365*(Y99+Y95*(5/7)*(0.7)+Y91*(5/7)*(0.7)+Y87*(5/7)))))</f>
        <v>97057.252096646116</v>
      </c>
      <c r="Z135" s="88">
        <f>IF(Z133="","",IF(UPFRONTS!$F$22="Yes",(365*(Z99+Z103+Z95*(5/7)*(0.7)+Z91*(5/7)*(0.7)+Z87*(5/7))),(365*(Z99+Z95*(5/7)*(0.7)+Z91*(5/7)*(0.7)+Z87*(5/7)))))</f>
        <v>97845.67060252899</v>
      </c>
      <c r="AA135" s="88">
        <f>IF(AA133="","",IF(UPFRONTS!$F$22="Yes",(365*(AA99+AA103+AA95*(5/7)*(0.7)+AA91*(5/7)*(0.7)+AA87*(5/7))),(365*(AA99+AA95*(5/7)*(0.7)+AA91*(5/7)*(0.7)+AA87*(5/7)))))</f>
        <v>98634.089108411834</v>
      </c>
      <c r="AB135" s="88">
        <f>IF(AB133="","",IF(UPFRONTS!$F$22="Yes",(365*(AB99+AB103+AB95*(5/7)*(0.7)+AB91*(5/7)*(0.7)+AB87*(5/7))),(365*(AB99+AB95*(5/7)*(0.7)+AB91*(5/7)*(0.7)+AB87*(5/7)))))</f>
        <v>99422.507614294693</v>
      </c>
      <c r="AC135" s="88">
        <f>IF(AC133="","",IF(UPFRONTS!$F$22="Yes",(365*(AC99+AC103+AC95*(5/7)*(0.7)+AC91*(5/7)*(0.7)+AC87*(5/7))),(365*(AC99+AC95*(5/7)*(0.7)+AC91*(5/7)*(0.7)+AC87*(5/7)))))</f>
        <v>100210.92612017755</v>
      </c>
      <c r="AD135" s="88">
        <f>IF(AD133="","",IF(UPFRONTS!$F$22="Yes",(365*(AD99+AD103+AD95*(5/7)*(0.7)+AD91*(5/7)*(0.7)+AD87*(5/7))),(365*(AD99+AD95*(5/7)*(0.7)+AD91*(5/7)*(0.7)+AD87*(5/7)))))</f>
        <v>100999.34462606038</v>
      </c>
      <c r="AE135" s="88">
        <f>IF(AE133="","",IF(UPFRONTS!$F$22="Yes",(365*(AE99+AE103+AE95*(5/7)*(0.7)+AE91*(5/7)*(0.7)+AE87*(5/7))),(365*(AE99+AE95*(5/7)*(0.7)+AE91*(5/7)*(0.7)+AE87*(5/7)))))</f>
        <v>101787.76313194325</v>
      </c>
      <c r="AF135" s="88">
        <f>IF(AF133="","",IF(UPFRONTS!$F$22="Yes",(365*(AF99+AF103+AF95*(5/7)*(0.7)+AF91*(5/7)*(0.7)+AF87*(5/7))),(365*(AF99+AF95*(5/7)*(0.7)+AF91*(5/7)*(0.7)+AF87*(5/7)))))</f>
        <v>102576.18163782608</v>
      </c>
      <c r="AG135" s="88">
        <f>IF(AG133="","",IF(UPFRONTS!$F$22="Yes",(365*(AG99+AG103+AG95*(5/7)*(0.7)+AG91*(5/7)*(0.7)+AG87*(5/7))),(365*(AG99+AG95*(5/7)*(0.7)+AG91*(5/7)*(0.7)+AG87*(5/7)))))</f>
        <v>103364.60014370894</v>
      </c>
      <c r="AH135" s="88">
        <f>IF(AH133="","",IF(UPFRONTS!$F$22="Yes",(365*(AH99+AH103+AH95*(5/7)*(0.7)+AH91*(5/7)*(0.7)+AH87*(5/7))),(365*(AH99+AH95*(5/7)*(0.7)+AH91*(5/7)*(0.7)+AH87*(5/7)))))</f>
        <v>104153.0186495918</v>
      </c>
      <c r="AI135" s="88" t="str">
        <f>IF(AI133="","",IF(UPFRONTS!$F$22="Yes",(365*(AI99+AI103+AI95*(5/7)*(0.7)+AI91*(5/7)*(0.7)+AI87*(5/7))),(365*(AI99+AI95*(5/7)*(0.7)+AI91*(5/7)*(0.7)+AI87*(5/7)))))</f>
        <v/>
      </c>
      <c r="AJ135" s="88" t="str">
        <f>IF(AJ133="","",IF(UPFRONTS!$F$22="Yes",(365*(AJ99+AJ103+AJ95*(5/7)*(0.7)+AJ91*(5/7)*(0.7)+AJ87*(5/7))),(365*(AJ99+AJ95*(5/7)*(0.7)+AJ91*(5/7)*(0.7)+AJ87*(5/7)))))</f>
        <v/>
      </c>
      <c r="AK135" s="88" t="str">
        <f>IF(AK133="","",IF(UPFRONTS!$F$22="Yes",(365*(AK99+AK103+AK95*(5/7)*(0.7)+AK91*(5/7)*(0.7)+AK87*(5/7))),(365*(AK99+AK95*(5/7)*(0.7)+AK91*(5/7)*(0.7)+AK87*(5/7)))))</f>
        <v/>
      </c>
      <c r="AL135" s="88" t="str">
        <f>IF(AL133="","",IF(UPFRONTS!$F$22="Yes",(365*(AL99+AL103+AL95*(5/7)*(0.7)+AL91*(5/7)*(0.7)+AL87*(5/7))),(365*(AL99+AL95*(5/7)*(0.7)+AL91*(5/7)*(0.7)+AL87*(5/7)))))</f>
        <v/>
      </c>
      <c r="AM135" s="88" t="str">
        <f>IF(AM133="","",IF(UPFRONTS!$F$22="Yes",(365*(AM99+AM103+AM95*(5/7)*(0.7)+AM91*(5/7)*(0.7)+AM87*(5/7))),(365*(AM99+AM95*(5/7)*(0.7)+AM91*(5/7)*(0.7)+AM87*(5/7)))))</f>
        <v/>
      </c>
      <c r="AN135" s="88" t="str">
        <f>IF(AN133="","",IF(UPFRONTS!$F$22="Yes",(365*(AN99+AN103+AN95*(5/7)*(0.7)+AN91*(5/7)*(0.7)+AN87*(5/7))),(365*(AN99+AN95*(5/7)*(0.7)+AN91*(5/7)*(0.7)+AN87*(5/7)))))</f>
        <v/>
      </c>
      <c r="AO135" s="88" t="str">
        <f>IF(AO133="","",IF(UPFRONTS!$F$22="Yes",(365*(AO99+AO103+AO95*(5/7)*(0.7)+AO91*(5/7)*(0.7)+AO87*(5/7))),(365*(AO99+AO95*(5/7)*(0.7)+AO91*(5/7)*(0.7)+AO87*(5/7)))))</f>
        <v/>
      </c>
      <c r="AP135" s="88" t="str">
        <f>IF(AP133="","",IF(UPFRONTS!$F$22="Yes",(365*(AP99+AP103+AP95*(5/7)*(0.7)+AP91*(5/7)*(0.7)+AP87*(5/7))),(365*(AP99+AP95*(5/7)*(0.7)+AP91*(5/7)*(0.7)+AP87*(5/7)))))</f>
        <v/>
      </c>
      <c r="AQ135" s="88" t="str">
        <f>IF(AQ133="","",IF(UPFRONTS!$F$22="Yes",(365*(AQ99+AQ103+AQ95*(5/7)*(0.7)+AQ91*(5/7)*(0.7)+AQ87*(5/7))),(365*(AQ99+AQ95*(5/7)*(0.7)+AQ91*(5/7)*(0.7)+AQ87*(5/7)))))</f>
        <v/>
      </c>
      <c r="AR135" s="88" t="str">
        <f>IF(AR133="","",IF(UPFRONTS!$F$22="Yes",(365*(AR99+AR103+AR95*(5/7)*(0.7)+AR91*(5/7)*(0.7)+AR87*(5/7))),(365*(AR99+AR95*(5/7)*(0.7)+AR91*(5/7)*(0.7)+AR87*(5/7)))))</f>
        <v/>
      </c>
      <c r="AS135" s="88" t="str">
        <f>IF(AS133="","",IF(UPFRONTS!$F$22="Yes",(365*(AS99+AS103+AS95*(5/7)*(0.7)+AS91*(5/7)*(0.7)+AS87*(5/7))),(365*(AS99+AS95*(5/7)*(0.7)+AS91*(5/7)*(0.7)+AS87*(5/7)))))</f>
        <v/>
      </c>
      <c r="AT135" s="88" t="str">
        <f>IF(AT133="","",IF(UPFRONTS!$F$22="Yes",(365*(AT99+AT103+AT95*(5/7)*(0.7)+AT91*(5/7)*(0.7)+AT87*(5/7))),(365*(AT99+AT95*(5/7)*(0.7)+AT91*(5/7)*(0.7)+AT87*(5/7)))))</f>
        <v/>
      </c>
      <c r="AU135" s="88" t="str">
        <f>IF(AU133="","",IF(UPFRONTS!$F$22="Yes",(365*(AU99+AU103+AU95*(5/7)*(0.7)+AU91*(5/7)*(0.7)+AU87*(5/7))),(365*(AU99+AU95*(5/7)*(0.7)+AU91*(5/7)*(0.7)+AU87*(5/7)))))</f>
        <v/>
      </c>
      <c r="AV135" s="88" t="str">
        <f>IF(AV133="","",IF(UPFRONTS!$F$22="Yes",(365*(AV99+AV103+AV95*(5/7)*(0.7)+AV91*(5/7)*(0.7)+AV87*(5/7))),(365*(AV99+AV95*(5/7)*(0.7)+AV91*(5/7)*(0.7)+AV87*(5/7)))))</f>
        <v/>
      </c>
      <c r="AW135" s="88" t="str">
        <f>IF(AW133="","",IF(UPFRONTS!$F$22="Yes",(365*(AW99+AW103+AW95*(5/7)*(0.7)+AW91*(5/7)*(0.7)+AW87*(5/7))),(365*(AW99+AW95*(5/7)*(0.7)+AW91*(5/7)*(0.7)+AW87*(5/7)))))</f>
        <v/>
      </c>
      <c r="AX135" s="88" t="str">
        <f>IF(AX133="","",IF(UPFRONTS!$F$22="Yes",(365*(AX99+AX103+AX95*(5/7)*(0.7)+AX91*(5/7)*(0.7)+AX87*(5/7))),(365*(AX99+AX95*(5/7)*(0.7)+AX91*(5/7)*(0.7)+AX87*(5/7)))))</f>
        <v/>
      </c>
      <c r="AY135" s="88" t="str">
        <f>IF(AY133="","",IF(UPFRONTS!$F$22="Yes",(365*(AY99+AY103+AY95*(5/7)*(0.7)+AY91*(5/7)*(0.7)+AY87*(5/7))),(365*(AY99+AY95*(5/7)*(0.7)+AY91*(5/7)*(0.7)+AY87*(5/7)))))</f>
        <v/>
      </c>
      <c r="AZ135" s="88" t="str">
        <f>IF(AZ133="","",IF(UPFRONTS!$F$22="Yes",(365*(AZ99+AZ103+AZ95*(5/7)*(0.7)+AZ91*(5/7)*(0.7)+AZ87*(5/7))),(365*(AZ99+AZ95*(5/7)*(0.7)+AZ91*(5/7)*(0.7)+AZ87*(5/7)))))</f>
        <v/>
      </c>
      <c r="BA135" s="88" t="str">
        <f>IF(BA133="","",IF(UPFRONTS!$F$22="Yes",(365*(BA99+BA103+BA95*(5/7)*(0.7)+BA91*(5/7)*(0.7)+BA87*(5/7))),(365*(BA99+BA95*(5/7)*(0.7)+BA91*(5/7)*(0.7)+BA87*(5/7)))))</f>
        <v/>
      </c>
      <c r="BB135" s="88" t="str">
        <f>IF(BB133="","",IF(UPFRONTS!$F$22="Yes",(365*(BB99+BB103+BB95*(5/7)*(0.7)+BB91*(5/7)*(0.7)+BB87*(5/7))),(365*(BB99+BB95*(5/7)*(0.7)+BB91*(5/7)*(0.7)+BB87*(5/7)))))</f>
        <v/>
      </c>
      <c r="BC135" s="95" t="str">
        <f>IF(BC133="","",IF(UPFRONTS!$F$22="Yes",(365*(BC99+BC103+BC95*(5/7)*(0.7)+BC91*(5/7)*(0.7)+BC87*(5/7))),(365*(BC99+BC95*(5/7)*(0.7)+BC91*(5/7)*(0.7)+BC87*(5/7)))))</f>
        <v/>
      </c>
    </row>
    <row r="136" spans="3:55" x14ac:dyDescent="0.25">
      <c r="F136" s="10" t="s">
        <v>453</v>
      </c>
      <c r="G136" s="88">
        <f>IF(G133="","",IF(UPFRONTS!$F$22="Yes",(365*(G100+G104+G96*(5/7)*(0.7)+G92*(5/7)*(0.7)+G88*(5/7))),(365*(G100+G96*(5/7)*(0.7)+G92*(5/7)*(0.7)+G88*(5/7)))))</f>
        <v>187813.71257397262</v>
      </c>
      <c r="H136" s="88">
        <f>IF(H133="","",IF(UPFRONTS!$F$22="Yes",(365*(H100+H104+H96*(5/7)*(0.7)+H92*(5/7)*(0.7)+H88*(5/7))),(365*(H100+H96*(5/7)*(0.7)+H92*(5/7)*(0.7)+H88*(5/7)))))</f>
        <v>189685.51295429151</v>
      </c>
      <c r="I136" s="88">
        <f>IF(I133="","",IF(UPFRONTS!$F$22="Yes",(365*(I100+I104+I96*(5/7)*(0.7)+I92*(5/7)*(0.7)+I88*(5/7))),(365*(I100+I96*(5/7)*(0.7)+I92*(5/7)*(0.7)+I88*(5/7)))))</f>
        <v>191557.3133346104</v>
      </c>
      <c r="J136" s="88">
        <f>IF(J133="","",IF(UPFRONTS!$F$22="Yes",(365*(J100+J104+J96*(5/7)*(0.7)+J92*(5/7)*(0.7)+J88*(5/7))),(365*(J100+J96*(5/7)*(0.7)+J92*(5/7)*(0.7)+J88*(5/7)))))</f>
        <v>193429.11371492923</v>
      </c>
      <c r="K136" s="88">
        <f>IF(K133="","",IF(UPFRONTS!$F$22="Yes",(365*(K100+K104+K96*(5/7)*(0.7)+K92*(5/7)*(0.7)+K88*(5/7))),(365*(K100+K96*(5/7)*(0.7)+K92*(5/7)*(0.7)+K88*(5/7)))))</f>
        <v>195300.9140952481</v>
      </c>
      <c r="L136" s="88">
        <f>IF(L133="","",IF(UPFRONTS!$F$22="Yes",(365*(L100+L104+L96*(5/7)*(0.7)+L92*(5/7)*(0.7)+L88*(5/7))),(365*(L100+L96*(5/7)*(0.7)+L92*(5/7)*(0.7)+L88*(5/7)))))</f>
        <v>197172.71447556705</v>
      </c>
      <c r="M136" s="88">
        <f>IF(M133="","",IF(UPFRONTS!$F$22="Yes",(365*(M100+M104+M96*(5/7)*(0.7)+M92*(5/7)*(0.7)+M88*(5/7))),(365*(M100+M96*(5/7)*(0.7)+M92*(5/7)*(0.7)+M88*(5/7)))))</f>
        <v>199044.51485588588</v>
      </c>
      <c r="N136" s="88">
        <f>IF(N133="","",IF(UPFRONTS!$F$22="Yes",(365*(N100+N104+N96*(5/7)*(0.7)+N92*(5/7)*(0.7)+N88*(5/7))),(365*(N100+N96*(5/7)*(0.7)+N92*(5/7)*(0.7)+N88*(5/7)))))</f>
        <v>200916.31523620471</v>
      </c>
      <c r="O136" s="88">
        <f>IF(O133="","",IF(UPFRONTS!$F$22="Yes",(365*(O100+O104+O96*(5/7)*(0.7)+O92*(5/7)*(0.7)+O88*(5/7))),(365*(O100+O96*(5/7)*(0.7)+O92*(5/7)*(0.7)+O88*(5/7)))))</f>
        <v>202788.11561652354</v>
      </c>
      <c r="P136" s="88">
        <f>IF(P133="","",IF(UPFRONTS!$F$22="Yes",(365*(P100+P104+P96*(5/7)*(0.7)+P92*(5/7)*(0.7)+P88*(5/7))),(365*(P100+P96*(5/7)*(0.7)+P92*(5/7)*(0.7)+P88*(5/7)))))</f>
        <v>204659.91599684252</v>
      </c>
      <c r="Q136" s="88">
        <f>IF(Q133="","",IF(UPFRONTS!$F$22="Yes",(365*(Q100+Q104+Q96*(5/7)*(0.7)+Q92*(5/7)*(0.7)+Q88*(5/7))),(365*(Q100+Q96*(5/7)*(0.7)+Q92*(5/7)*(0.7)+Q88*(5/7)))))</f>
        <v>206531.71637716136</v>
      </c>
      <c r="R136" s="88">
        <f>IF(R133="","",IF(UPFRONTS!$F$22="Yes",(365*(R100+R104+R96*(5/7)*(0.7)+R92*(5/7)*(0.7)+R88*(5/7))),(365*(R100+R96*(5/7)*(0.7)+R92*(5/7)*(0.7)+R88*(5/7)))))</f>
        <v>208403.51675748025</v>
      </c>
      <c r="S136" s="88">
        <f>IF(S133="","",IF(UPFRONTS!$F$22="Yes",(365*(S100+S104+S96*(5/7)*(0.7)+S92*(5/7)*(0.7)+S88*(5/7))),(365*(S100+S96*(5/7)*(0.7)+S92*(5/7)*(0.7)+S88*(5/7)))))</f>
        <v>210275.31713779911</v>
      </c>
      <c r="T136" s="88">
        <f>IF(T133="","",IF(UPFRONTS!$F$22="Yes",(365*(T100+T104+T96*(5/7)*(0.7)+T92*(5/7)*(0.7)+T88*(5/7))),(365*(T100+T96*(5/7)*(0.7)+T92*(5/7)*(0.7)+T88*(5/7)))))</f>
        <v>212147.11751811797</v>
      </c>
      <c r="U136" s="88">
        <f>IF(U133="","",IF(UPFRONTS!$F$22="Yes",(365*(U100+U104+U96*(5/7)*(0.7)+U92*(5/7)*(0.7)+U88*(5/7))),(365*(U100+U96*(5/7)*(0.7)+U92*(5/7)*(0.7)+U88*(5/7)))))</f>
        <v>214018.91789843689</v>
      </c>
      <c r="V136" s="88">
        <f>IF(V133="","",IF(UPFRONTS!$F$22="Yes",(365*(V100+V104+V96*(5/7)*(0.7)+V92*(5/7)*(0.7)+V88*(5/7))),(365*(V100+V96*(5/7)*(0.7)+V92*(5/7)*(0.7)+V88*(5/7)))))</f>
        <v>215890.71827875575</v>
      </c>
      <c r="W136" s="88">
        <f>IF(W133="","",IF(UPFRONTS!$F$22="Yes",(365*(W100+W104+W96*(5/7)*(0.7)+W92*(5/7)*(0.7)+W88*(5/7))),(365*(W100+W96*(5/7)*(0.7)+W92*(5/7)*(0.7)+W88*(5/7)))))</f>
        <v>217762.51865907462</v>
      </c>
      <c r="X136" s="88">
        <f>IF(X133="","",IF(UPFRONTS!$F$22="Yes",(365*(X100+X104+X96*(5/7)*(0.7)+X92*(5/7)*(0.7)+X88*(5/7))),(365*(X100+X96*(5/7)*(0.7)+X92*(5/7)*(0.7)+X88*(5/7)))))</f>
        <v>219634.31903939348</v>
      </c>
      <c r="Y136" s="88">
        <f>IF(Y133="","",IF(UPFRONTS!$F$22="Yes",(365*(Y100+Y104+Y96*(5/7)*(0.7)+Y92*(5/7)*(0.7)+Y88*(5/7))),(365*(Y100+Y96*(5/7)*(0.7)+Y92*(5/7)*(0.7)+Y88*(5/7)))))</f>
        <v>221506.1194197124</v>
      </c>
      <c r="Z136" s="88">
        <f>IF(Z133="","",IF(UPFRONTS!$F$22="Yes",(365*(Z100+Z104+Z96*(5/7)*(0.7)+Z92*(5/7)*(0.7)+Z88*(5/7))),(365*(Z100+Z96*(5/7)*(0.7)+Z92*(5/7)*(0.7)+Z88*(5/7)))))</f>
        <v>223377.91980003126</v>
      </c>
      <c r="AA136" s="88">
        <f>IF(AA133="","",IF(UPFRONTS!$F$22="Yes",(365*(AA100+AA104+AA96*(5/7)*(0.7)+AA92*(5/7)*(0.7)+AA88*(5/7))),(365*(AA100+AA96*(5/7)*(0.7)+AA92*(5/7)*(0.7)+AA88*(5/7)))))</f>
        <v>225249.72018035012</v>
      </c>
      <c r="AB136" s="88">
        <f>IF(AB133="","",IF(UPFRONTS!$F$22="Yes",(365*(AB100+AB104+AB96*(5/7)*(0.7)+AB92*(5/7)*(0.7)+AB88*(5/7))),(365*(AB100+AB96*(5/7)*(0.7)+AB92*(5/7)*(0.7)+AB88*(5/7)))))</f>
        <v>227121.52056066899</v>
      </c>
      <c r="AC136" s="88">
        <f>IF(AC133="","",IF(UPFRONTS!$F$22="Yes",(365*(AC100+AC104+AC96*(5/7)*(0.7)+AC92*(5/7)*(0.7)+AC88*(5/7))),(365*(AC100+AC96*(5/7)*(0.7)+AC92*(5/7)*(0.7)+AC88*(5/7)))))</f>
        <v>228993.32094098791</v>
      </c>
      <c r="AD136" s="88">
        <f>IF(AD133="","",IF(UPFRONTS!$F$22="Yes",(365*(AD100+AD104+AD96*(5/7)*(0.7)+AD92*(5/7)*(0.7)+AD88*(5/7))),(365*(AD100+AD96*(5/7)*(0.7)+AD92*(5/7)*(0.7)+AD88*(5/7)))))</f>
        <v>230865.12132130677</v>
      </c>
      <c r="AE136" s="88">
        <f>IF(AE133="","",IF(UPFRONTS!$F$22="Yes",(365*(AE100+AE104+AE96*(5/7)*(0.7)+AE92*(5/7)*(0.7)+AE88*(5/7))),(365*(AE100+AE96*(5/7)*(0.7)+AE92*(5/7)*(0.7)+AE88*(5/7)))))</f>
        <v>232736.92170162563</v>
      </c>
      <c r="AF136" s="88">
        <f>IF(AF133="","",IF(UPFRONTS!$F$22="Yes",(365*(AF100+AF104+AF96*(5/7)*(0.7)+AF92*(5/7)*(0.7)+AF88*(5/7))),(365*(AF100+AF96*(5/7)*(0.7)+AF92*(5/7)*(0.7)+AF88*(5/7)))))</f>
        <v>234608.72208194449</v>
      </c>
      <c r="AG136" s="88">
        <f>IF(AG133="","",IF(UPFRONTS!$F$22="Yes",(365*(AG100+AG104+AG96*(5/7)*(0.7)+AG92*(5/7)*(0.7)+AG88*(5/7))),(365*(AG100+AG96*(5/7)*(0.7)+AG92*(5/7)*(0.7)+AG88*(5/7)))))</f>
        <v>236480.52246226338</v>
      </c>
      <c r="AH136" s="88">
        <f>IF(AH133="","",IF(UPFRONTS!$F$22="Yes",(365*(AH100+AH104+AH96*(5/7)*(0.7)+AH92*(5/7)*(0.7)+AH88*(5/7))),(365*(AH100+AH96*(5/7)*(0.7)+AH92*(5/7)*(0.7)+AH88*(5/7)))))</f>
        <v>238352.32284258222</v>
      </c>
      <c r="AI136" s="88" t="str">
        <f>IF(AI133="","",IF(UPFRONTS!$F$22="Yes",(365*(AI100+AI104+AI96*(5/7)*(0.7)+AI92*(5/7)*(0.7)+AI88*(5/7))),(365*(AI100+AI96*(5/7)*(0.7)+AI92*(5/7)*(0.7)+AI88*(5/7)))))</f>
        <v/>
      </c>
      <c r="AJ136" s="88" t="str">
        <f>IF(AJ133="","",IF(UPFRONTS!$F$22="Yes",(365*(AJ100+AJ104+AJ96*(5/7)*(0.7)+AJ92*(5/7)*(0.7)+AJ88*(5/7))),(365*(AJ100+AJ96*(5/7)*(0.7)+AJ92*(5/7)*(0.7)+AJ88*(5/7)))))</f>
        <v/>
      </c>
      <c r="AK136" s="88" t="str">
        <f>IF(AK133="","",IF(UPFRONTS!$F$22="Yes",(365*(AK100+AK104+AK96*(5/7)*(0.7)+AK92*(5/7)*(0.7)+AK88*(5/7))),(365*(AK100+AK96*(5/7)*(0.7)+AK92*(5/7)*(0.7)+AK88*(5/7)))))</f>
        <v/>
      </c>
      <c r="AL136" s="88" t="str">
        <f>IF(AL133="","",IF(UPFRONTS!$F$22="Yes",(365*(AL100+AL104+AL96*(5/7)*(0.7)+AL92*(5/7)*(0.7)+AL88*(5/7))),(365*(AL100+AL96*(5/7)*(0.7)+AL92*(5/7)*(0.7)+AL88*(5/7)))))</f>
        <v/>
      </c>
      <c r="AM136" s="88" t="str">
        <f>IF(AM133="","",IF(UPFRONTS!$F$22="Yes",(365*(AM100+AM104+AM96*(5/7)*(0.7)+AM92*(5/7)*(0.7)+AM88*(5/7))),(365*(AM100+AM96*(5/7)*(0.7)+AM92*(5/7)*(0.7)+AM88*(5/7)))))</f>
        <v/>
      </c>
      <c r="AN136" s="88" t="str">
        <f>IF(AN133="","",IF(UPFRONTS!$F$22="Yes",(365*(AN100+AN104+AN96*(5/7)*(0.7)+AN92*(5/7)*(0.7)+AN88*(5/7))),(365*(AN100+AN96*(5/7)*(0.7)+AN92*(5/7)*(0.7)+AN88*(5/7)))))</f>
        <v/>
      </c>
      <c r="AO136" s="88" t="str">
        <f>IF(AO133="","",IF(UPFRONTS!$F$22="Yes",(365*(AO100+AO104+AO96*(5/7)*(0.7)+AO92*(5/7)*(0.7)+AO88*(5/7))),(365*(AO100+AO96*(5/7)*(0.7)+AO92*(5/7)*(0.7)+AO88*(5/7)))))</f>
        <v/>
      </c>
      <c r="AP136" s="88" t="str">
        <f>IF(AP133="","",IF(UPFRONTS!$F$22="Yes",(365*(AP100+AP104+AP96*(5/7)*(0.7)+AP92*(5/7)*(0.7)+AP88*(5/7))),(365*(AP100+AP96*(5/7)*(0.7)+AP92*(5/7)*(0.7)+AP88*(5/7)))))</f>
        <v/>
      </c>
      <c r="AQ136" s="88" t="str">
        <f>IF(AQ133="","",IF(UPFRONTS!$F$22="Yes",(365*(AQ100+AQ104+AQ96*(5/7)*(0.7)+AQ92*(5/7)*(0.7)+AQ88*(5/7))),(365*(AQ100+AQ96*(5/7)*(0.7)+AQ92*(5/7)*(0.7)+AQ88*(5/7)))))</f>
        <v/>
      </c>
      <c r="AR136" s="88" t="str">
        <f>IF(AR133="","",IF(UPFRONTS!$F$22="Yes",(365*(AR100+AR104+AR96*(5/7)*(0.7)+AR92*(5/7)*(0.7)+AR88*(5/7))),(365*(AR100+AR96*(5/7)*(0.7)+AR92*(5/7)*(0.7)+AR88*(5/7)))))</f>
        <v/>
      </c>
      <c r="AS136" s="88" t="str">
        <f>IF(AS133="","",IF(UPFRONTS!$F$22="Yes",(365*(AS100+AS104+AS96*(5/7)*(0.7)+AS92*(5/7)*(0.7)+AS88*(5/7))),(365*(AS100+AS96*(5/7)*(0.7)+AS92*(5/7)*(0.7)+AS88*(5/7)))))</f>
        <v/>
      </c>
      <c r="AT136" s="88" t="str">
        <f>IF(AT133="","",IF(UPFRONTS!$F$22="Yes",(365*(AT100+AT104+AT96*(5/7)*(0.7)+AT92*(5/7)*(0.7)+AT88*(5/7))),(365*(AT100+AT96*(5/7)*(0.7)+AT92*(5/7)*(0.7)+AT88*(5/7)))))</f>
        <v/>
      </c>
      <c r="AU136" s="88" t="str">
        <f>IF(AU133="","",IF(UPFRONTS!$F$22="Yes",(365*(AU100+AU104+AU96*(5/7)*(0.7)+AU92*(5/7)*(0.7)+AU88*(5/7))),(365*(AU100+AU96*(5/7)*(0.7)+AU92*(5/7)*(0.7)+AU88*(5/7)))))</f>
        <v/>
      </c>
      <c r="AV136" s="88" t="str">
        <f>IF(AV133="","",IF(UPFRONTS!$F$22="Yes",(365*(AV100+AV104+AV96*(5/7)*(0.7)+AV92*(5/7)*(0.7)+AV88*(5/7))),(365*(AV100+AV96*(5/7)*(0.7)+AV92*(5/7)*(0.7)+AV88*(5/7)))))</f>
        <v/>
      </c>
      <c r="AW136" s="88" t="str">
        <f>IF(AW133="","",IF(UPFRONTS!$F$22="Yes",(365*(AW100+AW104+AW96*(5/7)*(0.7)+AW92*(5/7)*(0.7)+AW88*(5/7))),(365*(AW100+AW96*(5/7)*(0.7)+AW92*(5/7)*(0.7)+AW88*(5/7)))))</f>
        <v/>
      </c>
      <c r="AX136" s="88" t="str">
        <f>IF(AX133="","",IF(UPFRONTS!$F$22="Yes",(365*(AX100+AX104+AX96*(5/7)*(0.7)+AX92*(5/7)*(0.7)+AX88*(5/7))),(365*(AX100+AX96*(5/7)*(0.7)+AX92*(5/7)*(0.7)+AX88*(5/7)))))</f>
        <v/>
      </c>
      <c r="AY136" s="88" t="str">
        <f>IF(AY133="","",IF(UPFRONTS!$F$22="Yes",(365*(AY100+AY104+AY96*(5/7)*(0.7)+AY92*(5/7)*(0.7)+AY88*(5/7))),(365*(AY100+AY96*(5/7)*(0.7)+AY92*(5/7)*(0.7)+AY88*(5/7)))))</f>
        <v/>
      </c>
      <c r="AZ136" s="88" t="str">
        <f>IF(AZ133="","",IF(UPFRONTS!$F$22="Yes",(365*(AZ100+AZ104+AZ96*(5/7)*(0.7)+AZ92*(5/7)*(0.7)+AZ88*(5/7))),(365*(AZ100+AZ96*(5/7)*(0.7)+AZ92*(5/7)*(0.7)+AZ88*(5/7)))))</f>
        <v/>
      </c>
      <c r="BA136" s="88" t="str">
        <f>IF(BA133="","",IF(UPFRONTS!$F$22="Yes",(365*(BA100+BA104+BA96*(5/7)*(0.7)+BA92*(5/7)*(0.7)+BA88*(5/7))),(365*(BA100+BA96*(5/7)*(0.7)+BA92*(5/7)*(0.7)+BA88*(5/7)))))</f>
        <v/>
      </c>
      <c r="BB136" s="88" t="str">
        <f>IF(BB133="","",IF(UPFRONTS!$F$22="Yes",(365*(BB100+BB104+BB96*(5/7)*(0.7)+BB92*(5/7)*(0.7)+BB88*(5/7))),(365*(BB100+BB96*(5/7)*(0.7)+BB92*(5/7)*(0.7)+BB88*(5/7)))))</f>
        <v/>
      </c>
      <c r="BC136" s="95" t="str">
        <f>IF(BC133="","",IF(UPFRONTS!$F$22="Yes",(365*(BC100+BC104+BC96*(5/7)*(0.7)+BC92*(5/7)*(0.7)+BC88*(5/7))),(365*(BC100+BC96*(5/7)*(0.7)+BC92*(5/7)*(0.7)+BC88*(5/7)))))</f>
        <v/>
      </c>
    </row>
    <row r="137" spans="3:55" x14ac:dyDescent="0.25">
      <c r="F137" s="10" t="s">
        <v>454</v>
      </c>
      <c r="G137" s="88">
        <f>IF(G133="","",IF(UPFRONTS!$F$22="Yes",(365*(G122+G126+G118*(5/7)*(0.7)+G114*(5/7)*(0.7)+G110*(5/7))),(365*(G122+G118*(5/7)*(0.7)+G114*(5/7)*(0.7)+G110*(5/7)))))</f>
        <v>154160.33474657655</v>
      </c>
      <c r="H137" s="88">
        <f>IF(H133="","",IF(UPFRONTS!$F$22="Yes",(365*(H122+H126+H118*(5/7)*(0.7)+H114*(5/7)*(0.7)+H110*(5/7))),(365*(H122+H118*(5/7)*(0.7)+H114*(5/7)*(0.7)+H110*(5/7)))))</f>
        <v>155593.05689850415</v>
      </c>
      <c r="I137" s="88">
        <f>IF(I133="","",IF(UPFRONTS!$F$22="Yes",(365*(I122+I126+I118*(5/7)*(0.7)+I114*(5/7)*(0.7)+I110*(5/7))),(365*(I122+I118*(5/7)*(0.7)+I114*(5/7)*(0.7)+I110*(5/7)))))</f>
        <v>157025.77905043177</v>
      </c>
      <c r="J137" s="88">
        <f>IF(J133="","",IF(UPFRONTS!$F$22="Yes",(365*(J122+J126+J118*(5/7)*(0.7)+J114*(5/7)*(0.7)+J110*(5/7))),(365*(J122+J118*(5/7)*(0.7)+J114*(5/7)*(0.7)+J110*(5/7)))))</f>
        <v>158458.50120235936</v>
      </c>
      <c r="K137" s="88">
        <f>IF(K133="","",IF(UPFRONTS!$F$22="Yes",(365*(K122+K126+K118*(5/7)*(0.7)+K114*(5/7)*(0.7)+K110*(5/7))),(365*(K122+K118*(5/7)*(0.7)+K114*(5/7)*(0.7)+K110*(5/7)))))</f>
        <v>159891.22335428695</v>
      </c>
      <c r="L137" s="88">
        <f>IF(L133="","",IF(UPFRONTS!$F$22="Yes",(365*(L122+L126+L118*(5/7)*(0.7)+L114*(5/7)*(0.7)+L110*(5/7))),(365*(L122+L118*(5/7)*(0.7)+L114*(5/7)*(0.7)+L110*(5/7)))))</f>
        <v>161323.94550621457</v>
      </c>
      <c r="M137" s="88">
        <f>IF(M133="","",IF(UPFRONTS!$F$22="Yes",(365*(M122+M126+M118*(5/7)*(0.7)+M114*(5/7)*(0.7)+M110*(5/7))),(365*(M122+M118*(5/7)*(0.7)+M114*(5/7)*(0.7)+M110*(5/7)))))</f>
        <v>162756.66765814216</v>
      </c>
      <c r="N137" s="88">
        <f>IF(N133="","",IF(UPFRONTS!$F$22="Yes",(365*(N122+N126+N118*(5/7)*(0.7)+N114*(5/7)*(0.7)+N110*(5/7))),(365*(N122+N118*(5/7)*(0.7)+N114*(5/7)*(0.7)+N110*(5/7)))))</f>
        <v>164189.38981006978</v>
      </c>
      <c r="O137" s="88">
        <f>IF(O133="","",IF(UPFRONTS!$F$22="Yes",(365*(O122+O126+O118*(5/7)*(0.7)+O114*(5/7)*(0.7)+O110*(5/7))),(365*(O122+O118*(5/7)*(0.7)+O114*(5/7)*(0.7)+O110*(5/7)))))</f>
        <v>165622.11196199738</v>
      </c>
      <c r="P137" s="88">
        <f>IF(P133="","",IF(UPFRONTS!$F$22="Yes",(365*(P122+P126+P118*(5/7)*(0.7)+P114*(5/7)*(0.7)+P110*(5/7))),(365*(P122+P118*(5/7)*(0.7)+P114*(5/7)*(0.7)+P110*(5/7)))))</f>
        <v>167054.83411392497</v>
      </c>
      <c r="Q137" s="88">
        <f>IF(Q133="","",IF(UPFRONTS!$F$22="Yes",(365*(Q122+Q126+Q118*(5/7)*(0.7)+Q114*(5/7)*(0.7)+Q110*(5/7))),(365*(Q122+Q118*(5/7)*(0.7)+Q114*(5/7)*(0.7)+Q110*(5/7)))))</f>
        <v>168487.55626585259</v>
      </c>
      <c r="R137" s="88">
        <f>IF(R133="","",IF(UPFRONTS!$F$22="Yes",(365*(R122+R126+R118*(5/7)*(0.7)+R114*(5/7)*(0.7)+R110*(5/7))),(365*(R122+R118*(5/7)*(0.7)+R114*(5/7)*(0.7)+R110*(5/7)))))</f>
        <v>169920.27841778018</v>
      </c>
      <c r="S137" s="88">
        <f>IF(S133="","",IF(UPFRONTS!$F$22="Yes",(365*(S122+S126+S118*(5/7)*(0.7)+S114*(5/7)*(0.7)+S110*(5/7))),(365*(S122+S118*(5/7)*(0.7)+S114*(5/7)*(0.7)+S110*(5/7)))))</f>
        <v>171353.0005697078</v>
      </c>
      <c r="T137" s="88">
        <f>IF(T133="","",IF(UPFRONTS!$F$22="Yes",(365*(T122+T126+T118*(5/7)*(0.7)+T114*(5/7)*(0.7)+T110*(5/7))),(365*(T122+T118*(5/7)*(0.7)+T114*(5/7)*(0.7)+T110*(5/7)))))</f>
        <v>172785.72272163539</v>
      </c>
      <c r="U137" s="88">
        <f>IF(U133="","",IF(UPFRONTS!$F$22="Yes",(365*(U122+U126+U118*(5/7)*(0.7)+U114*(5/7)*(0.7)+U110*(5/7))),(365*(U122+U118*(5/7)*(0.7)+U114*(5/7)*(0.7)+U110*(5/7)))))</f>
        <v>174218.44487356298</v>
      </c>
      <c r="V137" s="88">
        <f>IF(V133="","",IF(UPFRONTS!$F$22="Yes",(365*(V122+V126+V118*(5/7)*(0.7)+V114*(5/7)*(0.7)+V110*(5/7))),(365*(V122+V118*(5/7)*(0.7)+V114*(5/7)*(0.7)+V110*(5/7)))))</f>
        <v>175651.16702549061</v>
      </c>
      <c r="W137" s="88">
        <f>IF(W133="","",IF(UPFRONTS!$F$22="Yes",(365*(W122+W126+W118*(5/7)*(0.7)+W114*(5/7)*(0.7)+W110*(5/7))),(365*(W122+W118*(5/7)*(0.7)+W114*(5/7)*(0.7)+W110*(5/7)))))</f>
        <v>177083.8891774182</v>
      </c>
      <c r="X137" s="88">
        <f>IF(X133="","",IF(UPFRONTS!$F$22="Yes",(365*(X122+X126+X118*(5/7)*(0.7)+X114*(5/7)*(0.7)+X110*(5/7))),(365*(X122+X118*(5/7)*(0.7)+X114*(5/7)*(0.7)+X110*(5/7)))))</f>
        <v>178516.61132934582</v>
      </c>
      <c r="Y137" s="88">
        <f>IF(Y133="","",IF(UPFRONTS!$F$22="Yes",(365*(Y122+Y126+Y118*(5/7)*(0.7)+Y114*(5/7)*(0.7)+Y110*(5/7))),(365*(Y122+Y118*(5/7)*(0.7)+Y114*(5/7)*(0.7)+Y110*(5/7)))))</f>
        <v>179949.33348127338</v>
      </c>
      <c r="Z137" s="88">
        <f>IF(Z133="","",IF(UPFRONTS!$F$22="Yes",(365*(Z122+Z126+Z118*(5/7)*(0.7)+Z114*(5/7)*(0.7)+Z110*(5/7))),(365*(Z122+Z118*(5/7)*(0.7)+Z114*(5/7)*(0.7)+Z110*(5/7)))))</f>
        <v>181382.055633201</v>
      </c>
      <c r="AA137" s="88">
        <f>IF(AA133="","",IF(UPFRONTS!$F$22="Yes",(365*(AA122+AA126+AA118*(5/7)*(0.7)+AA114*(5/7)*(0.7)+AA110*(5/7))),(365*(AA122+AA118*(5/7)*(0.7)+AA114*(5/7)*(0.7)+AA110*(5/7)))))</f>
        <v>182814.77778512862</v>
      </c>
      <c r="AB137" s="88">
        <f>IF(AB133="","",IF(UPFRONTS!$F$22="Yes",(365*(AB122+AB126+AB118*(5/7)*(0.7)+AB114*(5/7)*(0.7)+AB110*(5/7))),(365*(AB122+AB118*(5/7)*(0.7)+AB114*(5/7)*(0.7)+AB110*(5/7)))))</f>
        <v>184247.49993705621</v>
      </c>
      <c r="AC137" s="88">
        <f>IF(AC133="","",IF(UPFRONTS!$F$22="Yes",(365*(AC122+AC126+AC118*(5/7)*(0.7)+AC114*(5/7)*(0.7)+AC110*(5/7))),(365*(AC122+AC118*(5/7)*(0.7)+AC114*(5/7)*(0.7)+AC110*(5/7)))))</f>
        <v>185680.22208898381</v>
      </c>
      <c r="AD137" s="88">
        <f>IF(AD133="","",IF(UPFRONTS!$F$22="Yes",(365*(AD122+AD126+AD118*(5/7)*(0.7)+AD114*(5/7)*(0.7)+AD110*(5/7))),(365*(AD122+AD118*(5/7)*(0.7)+AD114*(5/7)*(0.7)+AD110*(5/7)))))</f>
        <v>187112.94424091143</v>
      </c>
      <c r="AE137" s="88">
        <f>IF(AE133="","",IF(UPFRONTS!$F$22="Yes",(365*(AE122+AE126+AE118*(5/7)*(0.7)+AE114*(5/7)*(0.7)+AE110*(5/7))),(365*(AE122+AE118*(5/7)*(0.7)+AE114*(5/7)*(0.7)+AE110*(5/7)))))</f>
        <v>188545.66639283905</v>
      </c>
      <c r="AF137" s="88">
        <f>IF(AF133="","",IF(UPFRONTS!$F$22="Yes",(365*(AF122+AF126+AF118*(5/7)*(0.7)+AF114*(5/7)*(0.7)+AF110*(5/7))),(365*(AF122+AF118*(5/7)*(0.7)+AF114*(5/7)*(0.7)+AF110*(5/7)))))</f>
        <v>189978.38854476664</v>
      </c>
      <c r="AG137" s="88">
        <f>IF(AG133="","",IF(UPFRONTS!$F$22="Yes",(365*(AG122+AG126+AG118*(5/7)*(0.7)+AG114*(5/7)*(0.7)+AG110*(5/7))),(365*(AG122+AG118*(5/7)*(0.7)+AG114*(5/7)*(0.7)+AG110*(5/7)))))</f>
        <v>191411.11069669423</v>
      </c>
      <c r="AH137" s="88">
        <f>IF(AH133="","",IF(UPFRONTS!$F$22="Yes",(365*(AH122+AH126+AH118*(5/7)*(0.7)+AH114*(5/7)*(0.7)+AH110*(5/7))),(365*(AH122+AH118*(5/7)*(0.7)+AH114*(5/7)*(0.7)+AH110*(5/7)))))</f>
        <v>192843.83284862185</v>
      </c>
      <c r="AI137" s="88" t="str">
        <f>IF(AI133="","",IF(UPFRONTS!$F$22="Yes",(365*(AI122+AI126+AI118*(5/7)*(0.7)+AI114*(5/7)*(0.7)+AI110*(5/7))),(365*(AI122+AI118*(5/7)*(0.7)+AI114*(5/7)*(0.7)+AI110*(5/7)))))</f>
        <v/>
      </c>
      <c r="AJ137" s="88" t="str">
        <f>IF(AJ133="","",IF(UPFRONTS!$F$22="Yes",(365*(AJ122+AJ126+AJ118*(5/7)*(0.7)+AJ114*(5/7)*(0.7)+AJ110*(5/7))),(365*(AJ122+AJ118*(5/7)*(0.7)+AJ114*(5/7)*(0.7)+AJ110*(5/7)))))</f>
        <v/>
      </c>
      <c r="AK137" s="88" t="str">
        <f>IF(AK133="","",IF(UPFRONTS!$F$22="Yes",(365*(AK122+AK126+AK118*(5/7)*(0.7)+AK114*(5/7)*(0.7)+AK110*(5/7))),(365*(AK122+AK118*(5/7)*(0.7)+AK114*(5/7)*(0.7)+AK110*(5/7)))))</f>
        <v/>
      </c>
      <c r="AL137" s="88" t="str">
        <f>IF(AL133="","",IF(UPFRONTS!$F$22="Yes",(365*(AL122+AL126+AL118*(5/7)*(0.7)+AL114*(5/7)*(0.7)+AL110*(5/7))),(365*(AL122+AL118*(5/7)*(0.7)+AL114*(5/7)*(0.7)+AL110*(5/7)))))</f>
        <v/>
      </c>
      <c r="AM137" s="88" t="str">
        <f>IF(AM133="","",IF(UPFRONTS!$F$22="Yes",(365*(AM122+AM126+AM118*(5/7)*(0.7)+AM114*(5/7)*(0.7)+AM110*(5/7))),(365*(AM122+AM118*(5/7)*(0.7)+AM114*(5/7)*(0.7)+AM110*(5/7)))))</f>
        <v/>
      </c>
      <c r="AN137" s="88" t="str">
        <f>IF(AN133="","",IF(UPFRONTS!$F$22="Yes",(365*(AN122+AN126+AN118*(5/7)*(0.7)+AN114*(5/7)*(0.7)+AN110*(5/7))),(365*(AN122+AN118*(5/7)*(0.7)+AN114*(5/7)*(0.7)+AN110*(5/7)))))</f>
        <v/>
      </c>
      <c r="AO137" s="88" t="str">
        <f>IF(AO133="","",IF(UPFRONTS!$F$22="Yes",(365*(AO122+AO126+AO118*(5/7)*(0.7)+AO114*(5/7)*(0.7)+AO110*(5/7))),(365*(AO122+AO118*(5/7)*(0.7)+AO114*(5/7)*(0.7)+AO110*(5/7)))))</f>
        <v/>
      </c>
      <c r="AP137" s="88" t="str">
        <f>IF(AP133="","",IF(UPFRONTS!$F$22="Yes",(365*(AP122+AP126+AP118*(5/7)*(0.7)+AP114*(5/7)*(0.7)+AP110*(5/7))),(365*(AP122+AP118*(5/7)*(0.7)+AP114*(5/7)*(0.7)+AP110*(5/7)))))</f>
        <v/>
      </c>
      <c r="AQ137" s="88" t="str">
        <f>IF(AQ133="","",IF(UPFRONTS!$F$22="Yes",(365*(AQ122+AQ126+AQ118*(5/7)*(0.7)+AQ114*(5/7)*(0.7)+AQ110*(5/7))),(365*(AQ122+AQ118*(5/7)*(0.7)+AQ114*(5/7)*(0.7)+AQ110*(5/7)))))</f>
        <v/>
      </c>
      <c r="AR137" s="88" t="str">
        <f>IF(AR133="","",IF(UPFRONTS!$F$22="Yes",(365*(AR122+AR126+AR118*(5/7)*(0.7)+AR114*(5/7)*(0.7)+AR110*(5/7))),(365*(AR122+AR118*(5/7)*(0.7)+AR114*(5/7)*(0.7)+AR110*(5/7)))))</f>
        <v/>
      </c>
      <c r="AS137" s="88" t="str">
        <f>IF(AS133="","",IF(UPFRONTS!$F$22="Yes",(365*(AS122+AS126+AS118*(5/7)*(0.7)+AS114*(5/7)*(0.7)+AS110*(5/7))),(365*(AS122+AS118*(5/7)*(0.7)+AS114*(5/7)*(0.7)+AS110*(5/7)))))</f>
        <v/>
      </c>
      <c r="AT137" s="88" t="str">
        <f>IF(AT133="","",IF(UPFRONTS!$F$22="Yes",(365*(AT122+AT126+AT118*(5/7)*(0.7)+AT114*(5/7)*(0.7)+AT110*(5/7))),(365*(AT122+AT118*(5/7)*(0.7)+AT114*(5/7)*(0.7)+AT110*(5/7)))))</f>
        <v/>
      </c>
      <c r="AU137" s="88" t="str">
        <f>IF(AU133="","",IF(UPFRONTS!$F$22="Yes",(365*(AU122+AU126+AU118*(5/7)*(0.7)+AU114*(5/7)*(0.7)+AU110*(5/7))),(365*(AU122+AU118*(5/7)*(0.7)+AU114*(5/7)*(0.7)+AU110*(5/7)))))</f>
        <v/>
      </c>
      <c r="AV137" s="88" t="str">
        <f>IF(AV133="","",IF(UPFRONTS!$F$22="Yes",(365*(AV122+AV126+AV118*(5/7)*(0.7)+AV114*(5/7)*(0.7)+AV110*(5/7))),(365*(AV122+AV118*(5/7)*(0.7)+AV114*(5/7)*(0.7)+AV110*(5/7)))))</f>
        <v/>
      </c>
      <c r="AW137" s="88" t="str">
        <f>IF(AW133="","",IF(UPFRONTS!$F$22="Yes",(365*(AW122+AW126+AW118*(5/7)*(0.7)+AW114*(5/7)*(0.7)+AW110*(5/7))),(365*(AW122+AW118*(5/7)*(0.7)+AW114*(5/7)*(0.7)+AW110*(5/7)))))</f>
        <v/>
      </c>
      <c r="AX137" s="88" t="str">
        <f>IF(AX133="","",IF(UPFRONTS!$F$22="Yes",(365*(AX122+AX126+AX118*(5/7)*(0.7)+AX114*(5/7)*(0.7)+AX110*(5/7))),(365*(AX122+AX118*(5/7)*(0.7)+AX114*(5/7)*(0.7)+AX110*(5/7)))))</f>
        <v/>
      </c>
      <c r="AY137" s="88" t="str">
        <f>IF(AY133="","",IF(UPFRONTS!$F$22="Yes",(365*(AY122+AY126+AY118*(5/7)*(0.7)+AY114*(5/7)*(0.7)+AY110*(5/7))),(365*(AY122+AY118*(5/7)*(0.7)+AY114*(5/7)*(0.7)+AY110*(5/7)))))</f>
        <v/>
      </c>
      <c r="AZ137" s="88" t="str">
        <f>IF(AZ133="","",IF(UPFRONTS!$F$22="Yes",(365*(AZ122+AZ126+AZ118*(5/7)*(0.7)+AZ114*(5/7)*(0.7)+AZ110*(5/7))),(365*(AZ122+AZ118*(5/7)*(0.7)+AZ114*(5/7)*(0.7)+AZ110*(5/7)))))</f>
        <v/>
      </c>
      <c r="BA137" s="88" t="str">
        <f>IF(BA133="","",IF(UPFRONTS!$F$22="Yes",(365*(BA122+BA126+BA118*(5/7)*(0.7)+BA114*(5/7)*(0.7)+BA110*(5/7))),(365*(BA122+BA118*(5/7)*(0.7)+BA114*(5/7)*(0.7)+BA110*(5/7)))))</f>
        <v/>
      </c>
      <c r="BB137" s="88" t="str">
        <f>IF(BB133="","",IF(UPFRONTS!$F$22="Yes",(365*(BB122+BB126+BB118*(5/7)*(0.7)+BB114*(5/7)*(0.7)+BB110*(5/7))),(365*(BB122+BB118*(5/7)*(0.7)+BB114*(5/7)*(0.7)+BB110*(5/7)))))</f>
        <v/>
      </c>
      <c r="BC137" s="88" t="str">
        <f>IF(BC133="","",IF(UPFRONTS!$F$22="Yes",(365*(BC122+BC126+BC118*(5/7)*(0.7)+BC114*(5/7)*(0.7)+BC110*(5/7))),(365*(BC122+BC118*(5/7)*(0.7)+BC114*(5/7)*(0.7)+BC110*(5/7)))))</f>
        <v/>
      </c>
    </row>
    <row r="138" spans="3:55" x14ac:dyDescent="0.25">
      <c r="F138" s="10" t="s">
        <v>455</v>
      </c>
      <c r="G138" s="88">
        <f>IF(G133="","",IF(UPFRONTS!$F$22="Yes",(365*(G123+G127+G119*(5/7)*(0.7)+G115*(5/7)*(0.7)+G111*(5/7))),(365*(G123+G119*(5/7)*(0.7)+G115*(5/7)*(0.7)+G111*(5/7)))))</f>
        <v>30986.22728406189</v>
      </c>
      <c r="H138" s="88">
        <f>IF(H133="","",IF(UPFRONTS!$F$22="Yes",(365*(H123+H127+H119*(5/7)*(0.7)+H115*(5/7)*(0.7)+H111*(5/7))),(365*(H123+H119*(5/7)*(0.7)+H115*(5/7)*(0.7)+H111*(5/7)))))</f>
        <v>31274.204436599328</v>
      </c>
      <c r="I138" s="88">
        <f>IF(I133="","",IF(UPFRONTS!$F$22="Yes",(365*(I123+I127+I119*(5/7)*(0.7)+I115*(5/7)*(0.7)+I111*(5/7))),(365*(I123+I119*(5/7)*(0.7)+I115*(5/7)*(0.7)+I111*(5/7)))))</f>
        <v>31562.181589136788</v>
      </c>
      <c r="J138" s="88">
        <f>IF(J133="","",IF(UPFRONTS!$F$22="Yes",(365*(J123+J127+J119*(5/7)*(0.7)+J115*(5/7)*(0.7)+J111*(5/7))),(365*(J123+J119*(5/7)*(0.7)+J115*(5/7)*(0.7)+J111*(5/7)))))</f>
        <v>31850.158741674226</v>
      </c>
      <c r="K138" s="88">
        <f>IF(K133="","",IF(UPFRONTS!$F$22="Yes",(365*(K123+K127+K119*(5/7)*(0.7)+K115*(5/7)*(0.7)+K111*(5/7))),(365*(K123+K119*(5/7)*(0.7)+K115*(5/7)*(0.7)+K111*(5/7)))))</f>
        <v>32138.135894211671</v>
      </c>
      <c r="L138" s="88">
        <f>IF(L133="","",IF(UPFRONTS!$F$22="Yes",(365*(L123+L127+L119*(5/7)*(0.7)+L115*(5/7)*(0.7)+L111*(5/7))),(365*(L123+L119*(5/7)*(0.7)+L115*(5/7)*(0.7)+L111*(5/7)))))</f>
        <v>32426.113046749131</v>
      </c>
      <c r="M138" s="88">
        <f>IF(M133="","",IF(UPFRONTS!$F$22="Yes",(365*(M123+M127+M119*(5/7)*(0.7)+M115*(5/7)*(0.7)+M111*(5/7))),(365*(M123+M119*(5/7)*(0.7)+M115*(5/7)*(0.7)+M111*(5/7)))))</f>
        <v>32714.090199286569</v>
      </c>
      <c r="N138" s="88">
        <f>IF(N133="","",IF(UPFRONTS!$F$22="Yes",(365*(N123+N127+N119*(5/7)*(0.7)+N115*(5/7)*(0.7)+N111*(5/7))),(365*(N123+N119*(5/7)*(0.7)+N115*(5/7)*(0.7)+N111*(5/7)))))</f>
        <v>33002.067351824029</v>
      </c>
      <c r="O138" s="88">
        <f>IF(O133="","",IF(UPFRONTS!$F$22="Yes",(365*(O123+O127+O119*(5/7)*(0.7)+O115*(5/7)*(0.7)+O111*(5/7))),(365*(O123+O119*(5/7)*(0.7)+O115*(5/7)*(0.7)+O111*(5/7)))))</f>
        <v>33290.044504361467</v>
      </c>
      <c r="P138" s="88">
        <f>IF(P133="","",IF(UPFRONTS!$F$22="Yes",(365*(P123+P127+P119*(5/7)*(0.7)+P115*(5/7)*(0.7)+P111*(5/7))),(365*(P123+P119*(5/7)*(0.7)+P115*(5/7)*(0.7)+P111*(5/7)))))</f>
        <v>33578.021656898927</v>
      </c>
      <c r="Q138" s="88">
        <f>IF(Q133="","",IF(UPFRONTS!$F$22="Yes",(365*(Q123+Q127+Q119*(5/7)*(0.7)+Q115*(5/7)*(0.7)+Q111*(5/7))),(365*(Q123+Q119*(5/7)*(0.7)+Q115*(5/7)*(0.7)+Q111*(5/7)))))</f>
        <v>33865.998809436365</v>
      </c>
      <c r="R138" s="88">
        <f>IF(R133="","",IF(UPFRONTS!$F$22="Yes",(365*(R123+R127+R119*(5/7)*(0.7)+R115*(5/7)*(0.7)+R111*(5/7))),(365*(R123+R119*(5/7)*(0.7)+R115*(5/7)*(0.7)+R111*(5/7)))))</f>
        <v>34153.975961973818</v>
      </c>
      <c r="S138" s="88">
        <f>IF(S133="","",IF(UPFRONTS!$F$22="Yes",(365*(S123+S127+S119*(5/7)*(0.7)+S115*(5/7)*(0.7)+S111*(5/7))),(365*(S123+S119*(5/7)*(0.7)+S115*(5/7)*(0.7)+S111*(5/7)))))</f>
        <v>34441.953114511278</v>
      </c>
      <c r="T138" s="88">
        <f>IF(T133="","",IF(UPFRONTS!$F$22="Yes",(365*(T123+T127+T119*(5/7)*(0.7)+T115*(5/7)*(0.7)+T111*(5/7))),(365*(T123+T119*(5/7)*(0.7)+T115*(5/7)*(0.7)+T111*(5/7)))))</f>
        <v>34729.930267048716</v>
      </c>
      <c r="U138" s="88">
        <f>IF(U133="","",IF(UPFRONTS!$F$22="Yes",(365*(U123+U127+U119*(5/7)*(0.7)+U115*(5/7)*(0.7)+U111*(5/7))),(365*(U123+U119*(5/7)*(0.7)+U115*(5/7)*(0.7)+U111*(5/7)))))</f>
        <v>35017.907419586169</v>
      </c>
      <c r="V138" s="88">
        <f>IF(V133="","",IF(UPFRONTS!$F$22="Yes",(365*(V123+V127+V119*(5/7)*(0.7)+V115*(5/7)*(0.7)+V111*(5/7))),(365*(V123+V119*(5/7)*(0.7)+V115*(5/7)*(0.7)+V111*(5/7)))))</f>
        <v>35305.884572123614</v>
      </c>
      <c r="W138" s="88">
        <f>IF(W133="","",IF(UPFRONTS!$F$22="Yes",(365*(W123+W127+W119*(5/7)*(0.7)+W115*(5/7)*(0.7)+W111*(5/7))),(365*(W123+W119*(5/7)*(0.7)+W115*(5/7)*(0.7)+W111*(5/7)))))</f>
        <v>35593.861724661067</v>
      </c>
      <c r="X138" s="88">
        <f>IF(X133="","",IF(UPFRONTS!$F$22="Yes",(365*(X123+X127+X119*(5/7)*(0.7)+X115*(5/7)*(0.7)+X111*(5/7))),(365*(X123+X119*(5/7)*(0.7)+X115*(5/7)*(0.7)+X111*(5/7)))))</f>
        <v>35881.838877198512</v>
      </c>
      <c r="Y138" s="88">
        <f>IF(Y133="","",IF(UPFRONTS!$F$22="Yes",(365*(Y123+Y127+Y119*(5/7)*(0.7)+Y115*(5/7)*(0.7)+Y111*(5/7))),(365*(Y123+Y119*(5/7)*(0.7)+Y115*(5/7)*(0.7)+Y111*(5/7)))))</f>
        <v>36169.81602973595</v>
      </c>
      <c r="Z138" s="88">
        <f>IF(Z133="","",IF(UPFRONTS!$F$22="Yes",(365*(Z123+Z127+Z119*(5/7)*(0.7)+Z115*(5/7)*(0.7)+Z111*(5/7))),(365*(Z123+Z119*(5/7)*(0.7)+Z115*(5/7)*(0.7)+Z111*(5/7)))))</f>
        <v>36457.793182273403</v>
      </c>
      <c r="AA138" s="88">
        <f>IF(AA133="","",IF(UPFRONTS!$F$22="Yes",(365*(AA123+AA127+AA119*(5/7)*(0.7)+AA115*(5/7)*(0.7)+AA111*(5/7))),(365*(AA123+AA119*(5/7)*(0.7)+AA115*(5/7)*(0.7)+AA111*(5/7)))))</f>
        <v>36745.770334810855</v>
      </c>
      <c r="AB138" s="88">
        <f>IF(AB133="","",IF(UPFRONTS!$F$22="Yes",(365*(AB123+AB127+AB119*(5/7)*(0.7)+AB115*(5/7)*(0.7)+AB111*(5/7))),(365*(AB123+AB119*(5/7)*(0.7)+AB115*(5/7)*(0.7)+AB111*(5/7)))))</f>
        <v>37033.747487348301</v>
      </c>
      <c r="AC138" s="88">
        <f>IF(AC133="","",IF(UPFRONTS!$F$22="Yes",(365*(AC123+AC127+AC119*(5/7)*(0.7)+AC115*(5/7)*(0.7)+AC111*(5/7))),(365*(AC123+AC119*(5/7)*(0.7)+AC115*(5/7)*(0.7)+AC111*(5/7)))))</f>
        <v>37321.724639885746</v>
      </c>
      <c r="AD138" s="88">
        <f>IF(AD133="","",IF(UPFRONTS!$F$22="Yes",(365*(AD123+AD127+AD119*(5/7)*(0.7)+AD115*(5/7)*(0.7)+AD111*(5/7))),(365*(AD123+AD119*(5/7)*(0.7)+AD115*(5/7)*(0.7)+AD111*(5/7)))))</f>
        <v>37609.701792423199</v>
      </c>
      <c r="AE138" s="88">
        <f>IF(AE133="","",IF(UPFRONTS!$F$22="Yes",(365*(AE123+AE127+AE119*(5/7)*(0.7)+AE115*(5/7)*(0.7)+AE111*(5/7))),(365*(AE123+AE119*(5/7)*(0.7)+AE115*(5/7)*(0.7)+AE111*(5/7)))))</f>
        <v>37897.678944960644</v>
      </c>
      <c r="AF138" s="88">
        <f>IF(AF133="","",IF(UPFRONTS!$F$22="Yes",(365*(AF123+AF127+AF119*(5/7)*(0.7)+AF115*(5/7)*(0.7)+AF111*(5/7))),(365*(AF123+AF119*(5/7)*(0.7)+AF115*(5/7)*(0.7)+AF111*(5/7)))))</f>
        <v>38185.656097498097</v>
      </c>
      <c r="AG138" s="88">
        <f>IF(AG133="","",IF(UPFRONTS!$F$22="Yes",(365*(AG123+AG127+AG119*(5/7)*(0.7)+AG115*(5/7)*(0.7)+AG111*(5/7))),(365*(AG123+AG119*(5/7)*(0.7)+AG115*(5/7)*(0.7)+AG111*(5/7)))))</f>
        <v>38473.633250035542</v>
      </c>
      <c r="AH138" s="88">
        <f>IF(AH133="","",IF(UPFRONTS!$F$22="Yes",(365*(AH123+AH127+AH119*(5/7)*(0.7)+AH115*(5/7)*(0.7)+AH111*(5/7))),(365*(AH123+AH119*(5/7)*(0.7)+AH115*(5/7)*(0.7)+AH111*(5/7)))))</f>
        <v>38761.610402572995</v>
      </c>
      <c r="AI138" s="88" t="str">
        <f>IF(AI133="","",IF(UPFRONTS!$F$22="Yes",(365*(AI123+AI127+AI119*(5/7)*(0.7)+AI115*(5/7)*(0.7)+AI111*(5/7))),(365*(AI123+AI119*(5/7)*(0.7)+AI115*(5/7)*(0.7)+AI111*(5/7)))))</f>
        <v/>
      </c>
      <c r="AJ138" s="88" t="str">
        <f>IF(AJ133="","",IF(UPFRONTS!$F$22="Yes",(365*(AJ123+AJ127+AJ119*(5/7)*(0.7)+AJ115*(5/7)*(0.7)+AJ111*(5/7))),(365*(AJ123+AJ119*(5/7)*(0.7)+AJ115*(5/7)*(0.7)+AJ111*(5/7)))))</f>
        <v/>
      </c>
      <c r="AK138" s="88" t="str">
        <f>IF(AK133="","",IF(UPFRONTS!$F$22="Yes",(365*(AK123+AK127+AK119*(5/7)*(0.7)+AK115*(5/7)*(0.7)+AK111*(5/7))),(365*(AK123+AK119*(5/7)*(0.7)+AK115*(5/7)*(0.7)+AK111*(5/7)))))</f>
        <v/>
      </c>
      <c r="AL138" s="88" t="str">
        <f>IF(AL133="","",IF(UPFRONTS!$F$22="Yes",(365*(AL123+AL127+AL119*(5/7)*(0.7)+AL115*(5/7)*(0.7)+AL111*(5/7))),(365*(AL123+AL119*(5/7)*(0.7)+AL115*(5/7)*(0.7)+AL111*(5/7)))))</f>
        <v/>
      </c>
      <c r="AM138" s="88" t="str">
        <f>IF(AM133="","",IF(UPFRONTS!$F$22="Yes",(365*(AM123+AM127+AM119*(5/7)*(0.7)+AM115*(5/7)*(0.7)+AM111*(5/7))),(365*(AM123+AM119*(5/7)*(0.7)+AM115*(5/7)*(0.7)+AM111*(5/7)))))</f>
        <v/>
      </c>
      <c r="AN138" s="88" t="str">
        <f>IF(AN133="","",IF(UPFRONTS!$F$22="Yes",(365*(AN123+AN127+AN119*(5/7)*(0.7)+AN115*(5/7)*(0.7)+AN111*(5/7))),(365*(AN123+AN119*(5/7)*(0.7)+AN115*(5/7)*(0.7)+AN111*(5/7)))))</f>
        <v/>
      </c>
      <c r="AO138" s="88" t="str">
        <f>IF(AO133="","",IF(UPFRONTS!$F$22="Yes",(365*(AO123+AO127+AO119*(5/7)*(0.7)+AO115*(5/7)*(0.7)+AO111*(5/7))),(365*(AO123+AO119*(5/7)*(0.7)+AO115*(5/7)*(0.7)+AO111*(5/7)))))</f>
        <v/>
      </c>
      <c r="AP138" s="88" t="str">
        <f>IF(AP133="","",IF(UPFRONTS!$F$22="Yes",(365*(AP123+AP127+AP119*(5/7)*(0.7)+AP115*(5/7)*(0.7)+AP111*(5/7))),(365*(AP123+AP119*(5/7)*(0.7)+AP115*(5/7)*(0.7)+AP111*(5/7)))))</f>
        <v/>
      </c>
      <c r="AQ138" s="88" t="str">
        <f>IF(AQ133="","",IF(UPFRONTS!$F$22="Yes",(365*(AQ123+AQ127+AQ119*(5/7)*(0.7)+AQ115*(5/7)*(0.7)+AQ111*(5/7))),(365*(AQ123+AQ119*(5/7)*(0.7)+AQ115*(5/7)*(0.7)+AQ111*(5/7)))))</f>
        <v/>
      </c>
      <c r="AR138" s="88" t="str">
        <f>IF(AR133="","",IF(UPFRONTS!$F$22="Yes",(365*(AR123+AR127+AR119*(5/7)*(0.7)+AR115*(5/7)*(0.7)+AR111*(5/7))),(365*(AR123+AR119*(5/7)*(0.7)+AR115*(5/7)*(0.7)+AR111*(5/7)))))</f>
        <v/>
      </c>
      <c r="AS138" s="88" t="str">
        <f>IF(AS133="","",IF(UPFRONTS!$F$22="Yes",(365*(AS123+AS127+AS119*(5/7)*(0.7)+AS115*(5/7)*(0.7)+AS111*(5/7))),(365*(AS123+AS119*(5/7)*(0.7)+AS115*(5/7)*(0.7)+AS111*(5/7)))))</f>
        <v/>
      </c>
      <c r="AT138" s="88" t="str">
        <f>IF(AT133="","",IF(UPFRONTS!$F$22="Yes",(365*(AT123+AT127+AT119*(5/7)*(0.7)+AT115*(5/7)*(0.7)+AT111*(5/7))),(365*(AT123+AT119*(5/7)*(0.7)+AT115*(5/7)*(0.7)+AT111*(5/7)))))</f>
        <v/>
      </c>
      <c r="AU138" s="88" t="str">
        <f>IF(AU133="","",IF(UPFRONTS!$F$22="Yes",(365*(AU123+AU127+AU119*(5/7)*(0.7)+AU115*(5/7)*(0.7)+AU111*(5/7))),(365*(AU123+AU119*(5/7)*(0.7)+AU115*(5/7)*(0.7)+AU111*(5/7)))))</f>
        <v/>
      </c>
      <c r="AV138" s="88" t="str">
        <f>IF(AV133="","",IF(UPFRONTS!$F$22="Yes",(365*(AV123+AV127+AV119*(5/7)*(0.7)+AV115*(5/7)*(0.7)+AV111*(5/7))),(365*(AV123+AV119*(5/7)*(0.7)+AV115*(5/7)*(0.7)+AV111*(5/7)))))</f>
        <v/>
      </c>
      <c r="AW138" s="88" t="str">
        <f>IF(AW133="","",IF(UPFRONTS!$F$22="Yes",(365*(AW123+AW127+AW119*(5/7)*(0.7)+AW115*(5/7)*(0.7)+AW111*(5/7))),(365*(AW123+AW119*(5/7)*(0.7)+AW115*(5/7)*(0.7)+AW111*(5/7)))))</f>
        <v/>
      </c>
      <c r="AX138" s="88" t="str">
        <f>IF(AX133="","",IF(UPFRONTS!$F$22="Yes",(365*(AX123+AX127+AX119*(5/7)*(0.7)+AX115*(5/7)*(0.7)+AX111*(5/7))),(365*(AX123+AX119*(5/7)*(0.7)+AX115*(5/7)*(0.7)+AX111*(5/7)))))</f>
        <v/>
      </c>
      <c r="AY138" s="88" t="str">
        <f>IF(AY133="","",IF(UPFRONTS!$F$22="Yes",(365*(AY123+AY127+AY119*(5/7)*(0.7)+AY115*(5/7)*(0.7)+AY111*(5/7))),(365*(AY123+AY119*(5/7)*(0.7)+AY115*(5/7)*(0.7)+AY111*(5/7)))))</f>
        <v/>
      </c>
      <c r="AZ138" s="88" t="str">
        <f>IF(AZ133="","",IF(UPFRONTS!$F$22="Yes",(365*(AZ123+AZ127+AZ119*(5/7)*(0.7)+AZ115*(5/7)*(0.7)+AZ111*(5/7))),(365*(AZ123+AZ119*(5/7)*(0.7)+AZ115*(5/7)*(0.7)+AZ111*(5/7)))))</f>
        <v/>
      </c>
      <c r="BA138" s="88" t="str">
        <f>IF(BA133="","",IF(UPFRONTS!$F$22="Yes",(365*(BA123+BA127+BA119*(5/7)*(0.7)+BA115*(5/7)*(0.7)+BA111*(5/7))),(365*(BA123+BA119*(5/7)*(0.7)+BA115*(5/7)*(0.7)+BA111*(5/7)))))</f>
        <v/>
      </c>
      <c r="BB138" s="88" t="str">
        <f>IF(BB133="","",IF(UPFRONTS!$F$22="Yes",(365*(BB123+BB127+BB119*(5/7)*(0.7)+BB115*(5/7)*(0.7)+BB111*(5/7))),(365*(BB123+BB119*(5/7)*(0.7)+BB115*(5/7)*(0.7)+BB111*(5/7)))))</f>
        <v/>
      </c>
      <c r="BC138" s="88" t="str">
        <f>IF(BC133="","",IF(UPFRONTS!$F$22="Yes",(365*(BC123+BC127+BC119*(5/7)*(0.7)+BC115*(5/7)*(0.7)+BC111*(5/7))),(365*(BC123+BC119*(5/7)*(0.7)+BC115*(5/7)*(0.7)+BC111*(5/7)))))</f>
        <v/>
      </c>
    </row>
    <row r="139" spans="3:55" x14ac:dyDescent="0.25">
      <c r="C139" s="220"/>
      <c r="F139" s="10" t="s">
        <v>456</v>
      </c>
      <c r="G139" s="88">
        <f>IF(G133="","",IF(UPFRONTS!$F$22="Yes",(365*(G124+G128+G120*(5/7)*(0.7)+G116*(5/7)*(0.7)+G112*(5/7))),(365*(G124+G120*(5/7)*(0.7)+G116*(5/7)*(0.7)+G112*(5/7)))))</f>
        <v>25181.139254157104</v>
      </c>
      <c r="H139" s="88">
        <f>IF(H133="","",IF(UPFRONTS!$F$22="Yes",(365*(H124+H128+H120*(5/7)*(0.7)+H116*(5/7)*(0.7)+H112*(5/7))),(365*(H124+H120*(5/7)*(0.7)+H116*(5/7)*(0.7)+H112*(5/7)))))</f>
        <v>25428.114888382839</v>
      </c>
      <c r="I139" s="88">
        <f>IF(I133="","",IF(UPFRONTS!$F$22="Yes",(365*(I124+I128+I120*(5/7)*(0.7)+I116*(5/7)*(0.7)+I112*(5/7))),(365*(I124+I120*(5/7)*(0.7)+I116*(5/7)*(0.7)+I112*(5/7)))))</f>
        <v>25675.090522608582</v>
      </c>
      <c r="J139" s="88">
        <f>IF(J133="","",IF(UPFRONTS!$F$22="Yes",(365*(J124+J128+J120*(5/7)*(0.7)+J116*(5/7)*(0.7)+J112*(5/7))),(365*(J124+J120*(5/7)*(0.7)+J116*(5/7)*(0.7)+J112*(5/7)))))</f>
        <v>25922.066156834313</v>
      </c>
      <c r="K139" s="88">
        <f>IF(K133="","",IF(UPFRONTS!$F$22="Yes",(365*(K124+K128+K120*(5/7)*(0.7)+K116*(5/7)*(0.7)+K112*(5/7))),(365*(K124+K120*(5/7)*(0.7)+K116*(5/7)*(0.7)+K112*(5/7)))))</f>
        <v>26169.041791060052</v>
      </c>
      <c r="L139" s="88">
        <f>IF(L133="","",IF(UPFRONTS!$F$22="Yes",(365*(L124+L128+L120*(5/7)*(0.7)+L116*(5/7)*(0.7)+L112*(5/7))),(365*(L124+L120*(5/7)*(0.7)+L116*(5/7)*(0.7)+L112*(5/7)))))</f>
        <v>26416.017425285794</v>
      </c>
      <c r="M139" s="88">
        <f>IF(M133="","",IF(UPFRONTS!$F$22="Yes",(365*(M124+M128+M120*(5/7)*(0.7)+M116*(5/7)*(0.7)+M112*(5/7))),(365*(M124+M120*(5/7)*(0.7)+M116*(5/7)*(0.7)+M112*(5/7)))))</f>
        <v>26662.993059511526</v>
      </c>
      <c r="N139" s="88">
        <f>IF(N133="","",IF(UPFRONTS!$F$22="Yes",(365*(N124+N128+N120*(5/7)*(0.7)+N116*(5/7)*(0.7)+N112*(5/7))),(365*(N124+N120*(5/7)*(0.7)+N116*(5/7)*(0.7)+N112*(5/7)))))</f>
        <v>26909.968693737264</v>
      </c>
      <c r="O139" s="88">
        <f>IF(O133="","",IF(UPFRONTS!$F$22="Yes",(365*(O124+O128+O120*(5/7)*(0.7)+O116*(5/7)*(0.7)+O112*(5/7))),(365*(O124+O120*(5/7)*(0.7)+O116*(5/7)*(0.7)+O112*(5/7)))))</f>
        <v>27156.944327963007</v>
      </c>
      <c r="P139" s="88">
        <f>IF(P133="","",IF(UPFRONTS!$F$22="Yes",(365*(P124+P128+P120*(5/7)*(0.7)+P116*(5/7)*(0.7)+P112*(5/7))),(365*(P124+P120*(5/7)*(0.7)+P116*(5/7)*(0.7)+P112*(5/7)))))</f>
        <v>27403.919962188746</v>
      </c>
      <c r="Q139" s="88">
        <f>IF(Q133="","",IF(UPFRONTS!$F$22="Yes",(365*(Q124+Q128+Q120*(5/7)*(0.7)+Q116*(5/7)*(0.7)+Q112*(5/7))),(365*(Q124+Q120*(5/7)*(0.7)+Q116*(5/7)*(0.7)+Q112*(5/7)))))</f>
        <v>27650.895596414477</v>
      </c>
      <c r="R139" s="88">
        <f>IF(R133="","",IF(UPFRONTS!$F$22="Yes",(365*(R124+R128+R120*(5/7)*(0.7)+R116*(5/7)*(0.7)+R112*(5/7))),(365*(R124+R120*(5/7)*(0.7)+R116*(5/7)*(0.7)+R112*(5/7)))))</f>
        <v>27897.871230640219</v>
      </c>
      <c r="S139" s="88">
        <f>IF(S133="","",IF(UPFRONTS!$F$22="Yes",(365*(S124+S128+S120*(5/7)*(0.7)+S116*(5/7)*(0.7)+S112*(5/7))),(365*(S124+S120*(5/7)*(0.7)+S116*(5/7)*(0.7)+S112*(5/7)))))</f>
        <v>28144.846864865965</v>
      </c>
      <c r="T139" s="88">
        <f>IF(T133="","",IF(UPFRONTS!$F$22="Yes",(365*(T124+T128+T120*(5/7)*(0.7)+T116*(5/7)*(0.7)+T112*(5/7))),(365*(T124+T120*(5/7)*(0.7)+T116*(5/7)*(0.7)+T112*(5/7)))))</f>
        <v>28391.82249909169</v>
      </c>
      <c r="U139" s="88">
        <f>IF(U133="","",IF(UPFRONTS!$F$22="Yes",(365*(U124+U128+U120*(5/7)*(0.7)+U116*(5/7)*(0.7)+U112*(5/7))),(365*(U124+U120*(5/7)*(0.7)+U116*(5/7)*(0.7)+U112*(5/7)))))</f>
        <v>28638.798133317436</v>
      </c>
      <c r="V139" s="88">
        <f>IF(V133="","",IF(UPFRONTS!$F$22="Yes",(365*(V124+V128+V120*(5/7)*(0.7)+V116*(5/7)*(0.7)+V112*(5/7))),(365*(V124+V120*(5/7)*(0.7)+V116*(5/7)*(0.7)+V112*(5/7)))))</f>
        <v>28885.773767543171</v>
      </c>
      <c r="W139" s="88">
        <f>IF(W133="","",IF(UPFRONTS!$F$22="Yes",(365*(W124+W128+W120*(5/7)*(0.7)+W116*(5/7)*(0.7)+W112*(5/7))),(365*(W124+W120*(5/7)*(0.7)+W116*(5/7)*(0.7)+W112*(5/7)))))</f>
        <v>29132.749401768906</v>
      </c>
      <c r="X139" s="88">
        <f>IF(X133="","",IF(UPFRONTS!$F$22="Yes",(365*(X124+X128+X120*(5/7)*(0.7)+X116*(5/7)*(0.7)+X112*(5/7))),(365*(X124+X120*(5/7)*(0.7)+X116*(5/7)*(0.7)+X112*(5/7)))))</f>
        <v>29379.725035994648</v>
      </c>
      <c r="Y139" s="88">
        <f>IF(Y133="","",IF(UPFRONTS!$F$22="Yes",(365*(Y124+Y128+Y120*(5/7)*(0.7)+Y116*(5/7)*(0.7)+Y112*(5/7))),(365*(Y124+Y120*(5/7)*(0.7)+Y116*(5/7)*(0.7)+Y112*(5/7)))))</f>
        <v>29626.700670220383</v>
      </c>
      <c r="Z139" s="88">
        <f>IF(Z133="","",IF(UPFRONTS!$F$22="Yes",(365*(Z124+Z128+Z120*(5/7)*(0.7)+Z116*(5/7)*(0.7)+Z112*(5/7))),(365*(Z124+Z120*(5/7)*(0.7)+Z116*(5/7)*(0.7)+Z112*(5/7)))))</f>
        <v>29873.676304446115</v>
      </c>
      <c r="AA139" s="88">
        <f>IF(AA133="","",IF(UPFRONTS!$F$22="Yes",(365*(AA124+AA128+AA120*(5/7)*(0.7)+AA116*(5/7)*(0.7)+AA112*(5/7))),(365*(AA124+AA120*(5/7)*(0.7)+AA116*(5/7)*(0.7)+AA112*(5/7)))))</f>
        <v>30120.651938671865</v>
      </c>
      <c r="AB139" s="88">
        <f>IF(AB133="","",IF(UPFRONTS!$F$22="Yes",(365*(AB124+AB128+AB120*(5/7)*(0.7)+AB116*(5/7)*(0.7)+AB112*(5/7))),(365*(AB124+AB120*(5/7)*(0.7)+AB116*(5/7)*(0.7)+AB112*(5/7)))))</f>
        <v>30367.627572897596</v>
      </c>
      <c r="AC139" s="88">
        <f>IF(AC133="","",IF(UPFRONTS!$F$22="Yes",(365*(AC124+AC128+AC120*(5/7)*(0.7)+AC116*(5/7)*(0.7)+AC112*(5/7))),(365*(AC124+AC120*(5/7)*(0.7)+AC116*(5/7)*(0.7)+AC112*(5/7)))))</f>
        <v>30614.603207123328</v>
      </c>
      <c r="AD139" s="88">
        <f>IF(AD133="","",IF(UPFRONTS!$F$22="Yes",(365*(AD124+AD128+AD120*(5/7)*(0.7)+AD116*(5/7)*(0.7)+AD112*(5/7))),(365*(AD124+AD120*(5/7)*(0.7)+AD116*(5/7)*(0.7)+AD112*(5/7)))))</f>
        <v>30861.578841349074</v>
      </c>
      <c r="AE139" s="88">
        <f>IF(AE133="","",IF(UPFRONTS!$F$22="Yes",(365*(AE124+AE128+AE120*(5/7)*(0.7)+AE116*(5/7)*(0.7)+AE112*(5/7))),(365*(AE124+AE120*(5/7)*(0.7)+AE116*(5/7)*(0.7)+AE112*(5/7)))))</f>
        <v>31108.554475574809</v>
      </c>
      <c r="AF139" s="88">
        <f>IF(AF133="","",IF(UPFRONTS!$F$22="Yes",(365*(AF124+AF128+AF120*(5/7)*(0.7)+AF116*(5/7)*(0.7)+AF112*(5/7))),(365*(AF124+AF120*(5/7)*(0.7)+AF116*(5/7)*(0.7)+AF112*(5/7)))))</f>
        <v>31355.530109800551</v>
      </c>
      <c r="AG139" s="88">
        <f>IF(AG133="","",IF(UPFRONTS!$F$22="Yes",(365*(AG124+AG128+AG120*(5/7)*(0.7)+AG116*(5/7)*(0.7)+AG112*(5/7))),(365*(AG124+AG120*(5/7)*(0.7)+AG116*(5/7)*(0.7)+AG112*(5/7)))))</f>
        <v>31602.50574402629</v>
      </c>
      <c r="AH139" s="88">
        <f>IF(AH133="","",IF(UPFRONTS!$F$22="Yes",(365*(AH124+AH128+AH120*(5/7)*(0.7)+AH116*(5/7)*(0.7)+AH112*(5/7))),(365*(AH124+AH120*(5/7)*(0.7)+AH116*(5/7)*(0.7)+AH112*(5/7)))))</f>
        <v>31849.481378252025</v>
      </c>
      <c r="AI139" s="88" t="str">
        <f>IF(AI133="","",IF(UPFRONTS!$F$22="Yes",(365*(AI124+AI128+AI120*(5/7)*(0.7)+AI116*(5/7)*(0.7)+AI112*(5/7))),(365*(AI124+AI120*(5/7)*(0.7)+AI116*(5/7)*(0.7)+AI112*(5/7)))))</f>
        <v/>
      </c>
      <c r="AJ139" s="88" t="str">
        <f>IF(AJ133="","",IF(UPFRONTS!$F$22="Yes",(365*(AJ124+AJ128+AJ120*(5/7)*(0.7)+AJ116*(5/7)*(0.7)+AJ112*(5/7))),(365*(AJ124+AJ120*(5/7)*(0.7)+AJ116*(5/7)*(0.7)+AJ112*(5/7)))))</f>
        <v/>
      </c>
      <c r="AK139" s="88" t="str">
        <f>IF(AK133="","",IF(UPFRONTS!$F$22="Yes",(365*(AK124+AK128+AK120*(5/7)*(0.7)+AK116*(5/7)*(0.7)+AK112*(5/7))),(365*(AK124+AK120*(5/7)*(0.7)+AK116*(5/7)*(0.7)+AK112*(5/7)))))</f>
        <v/>
      </c>
      <c r="AL139" s="88" t="str">
        <f>IF(AL133="","",IF(UPFRONTS!$F$22="Yes",(365*(AL124+AL128+AL120*(5/7)*(0.7)+AL116*(5/7)*(0.7)+AL112*(5/7))),(365*(AL124+AL120*(5/7)*(0.7)+AL116*(5/7)*(0.7)+AL112*(5/7)))))</f>
        <v/>
      </c>
      <c r="AM139" s="88" t="str">
        <f>IF(AM133="","",IF(UPFRONTS!$F$22="Yes",(365*(AM124+AM128+AM120*(5/7)*(0.7)+AM116*(5/7)*(0.7)+AM112*(5/7))),(365*(AM124+AM120*(5/7)*(0.7)+AM116*(5/7)*(0.7)+AM112*(5/7)))))</f>
        <v/>
      </c>
      <c r="AN139" s="88" t="str">
        <f>IF(AN133="","",IF(UPFRONTS!$F$22="Yes",(365*(AN124+AN128+AN120*(5/7)*(0.7)+AN116*(5/7)*(0.7)+AN112*(5/7))),(365*(AN124+AN120*(5/7)*(0.7)+AN116*(5/7)*(0.7)+AN112*(5/7)))))</f>
        <v/>
      </c>
      <c r="AO139" s="88" t="str">
        <f>IF(AO133="","",IF(UPFRONTS!$F$22="Yes",(365*(AO124+AO128+AO120*(5/7)*(0.7)+AO116*(5/7)*(0.7)+AO112*(5/7))),(365*(AO124+AO120*(5/7)*(0.7)+AO116*(5/7)*(0.7)+AO112*(5/7)))))</f>
        <v/>
      </c>
      <c r="AP139" s="88" t="str">
        <f>IF(AP133="","",IF(UPFRONTS!$F$22="Yes",(365*(AP124+AP128+AP120*(5/7)*(0.7)+AP116*(5/7)*(0.7)+AP112*(5/7))),(365*(AP124+AP120*(5/7)*(0.7)+AP116*(5/7)*(0.7)+AP112*(5/7)))))</f>
        <v/>
      </c>
      <c r="AQ139" s="88" t="str">
        <f>IF(AQ133="","",IF(UPFRONTS!$F$22="Yes",(365*(AQ124+AQ128+AQ120*(5/7)*(0.7)+AQ116*(5/7)*(0.7)+AQ112*(5/7))),(365*(AQ124+AQ120*(5/7)*(0.7)+AQ116*(5/7)*(0.7)+AQ112*(5/7)))))</f>
        <v/>
      </c>
      <c r="AR139" s="88" t="str">
        <f>IF(AR133="","",IF(UPFRONTS!$F$22="Yes",(365*(AR124+AR128+AR120*(5/7)*(0.7)+AR116*(5/7)*(0.7)+AR112*(5/7))),(365*(AR124+AR120*(5/7)*(0.7)+AR116*(5/7)*(0.7)+AR112*(5/7)))))</f>
        <v/>
      </c>
      <c r="AS139" s="88" t="str">
        <f>IF(AS133="","",IF(UPFRONTS!$F$22="Yes",(365*(AS124+AS128+AS120*(5/7)*(0.7)+AS116*(5/7)*(0.7)+AS112*(5/7))),(365*(AS124+AS120*(5/7)*(0.7)+AS116*(5/7)*(0.7)+AS112*(5/7)))))</f>
        <v/>
      </c>
      <c r="AT139" s="88" t="str">
        <f>IF(AT133="","",IF(UPFRONTS!$F$22="Yes",(365*(AT124+AT128+AT120*(5/7)*(0.7)+AT116*(5/7)*(0.7)+AT112*(5/7))),(365*(AT124+AT120*(5/7)*(0.7)+AT116*(5/7)*(0.7)+AT112*(5/7)))))</f>
        <v/>
      </c>
      <c r="AU139" s="88" t="str">
        <f>IF(AU133="","",IF(UPFRONTS!$F$22="Yes",(365*(AU124+AU128+AU120*(5/7)*(0.7)+AU116*(5/7)*(0.7)+AU112*(5/7))),(365*(AU124+AU120*(5/7)*(0.7)+AU116*(5/7)*(0.7)+AU112*(5/7)))))</f>
        <v/>
      </c>
      <c r="AV139" s="88" t="str">
        <f>IF(AV133="","",IF(UPFRONTS!$F$22="Yes",(365*(AV124+AV128+AV120*(5/7)*(0.7)+AV116*(5/7)*(0.7)+AV112*(5/7))),(365*(AV124+AV120*(5/7)*(0.7)+AV116*(5/7)*(0.7)+AV112*(5/7)))))</f>
        <v/>
      </c>
      <c r="AW139" s="88" t="str">
        <f>IF(AW133="","",IF(UPFRONTS!$F$22="Yes",(365*(AW124+AW128+AW120*(5/7)*(0.7)+AW116*(5/7)*(0.7)+AW112*(5/7))),(365*(AW124+AW120*(5/7)*(0.7)+AW116*(5/7)*(0.7)+AW112*(5/7)))))</f>
        <v/>
      </c>
      <c r="AX139" s="88" t="str">
        <f>IF(AX133="","",IF(UPFRONTS!$F$22="Yes",(365*(AX124+AX128+AX120*(5/7)*(0.7)+AX116*(5/7)*(0.7)+AX112*(5/7))),(365*(AX124+AX120*(5/7)*(0.7)+AX116*(5/7)*(0.7)+AX112*(5/7)))))</f>
        <v/>
      </c>
      <c r="AY139" s="88" t="str">
        <f>IF(AY133="","",IF(UPFRONTS!$F$22="Yes",(365*(AY124+AY128+AY120*(5/7)*(0.7)+AY116*(5/7)*(0.7)+AY112*(5/7))),(365*(AY124+AY120*(5/7)*(0.7)+AY116*(5/7)*(0.7)+AY112*(5/7)))))</f>
        <v/>
      </c>
      <c r="AZ139" s="88" t="str">
        <f>IF(AZ133="","",IF(UPFRONTS!$F$22="Yes",(365*(AZ124+AZ128+AZ120*(5/7)*(0.7)+AZ116*(5/7)*(0.7)+AZ112*(5/7))),(365*(AZ124+AZ120*(5/7)*(0.7)+AZ116*(5/7)*(0.7)+AZ112*(5/7)))))</f>
        <v/>
      </c>
      <c r="BA139" s="88" t="str">
        <f>IF(BA133="","",IF(UPFRONTS!$F$22="Yes",(365*(BA124+BA128+BA120*(5/7)*(0.7)+BA116*(5/7)*(0.7)+BA112*(5/7))),(365*(BA124+BA120*(5/7)*(0.7)+BA116*(5/7)*(0.7)+BA112*(5/7)))))</f>
        <v/>
      </c>
      <c r="BB139" s="88" t="str">
        <f>IF(BB133="","",IF(UPFRONTS!$F$22="Yes",(365*(BB124+BB128+BB120*(5/7)*(0.7)+BB116*(5/7)*(0.7)+BB112*(5/7))),(365*(BB124+BB120*(5/7)*(0.7)+BB116*(5/7)*(0.7)+BB112*(5/7)))))</f>
        <v/>
      </c>
      <c r="BC139" s="88" t="str">
        <f>IF(BC133="","",IF(UPFRONTS!$F$22="Yes",(365*(BC124+BC128+BC120*(5/7)*(0.7)+BC116*(5/7)*(0.7)+BC112*(5/7))),(365*(BC124+BC120*(5/7)*(0.7)+BC116*(5/7)*(0.7)+BC112*(5/7)))))</f>
        <v/>
      </c>
    </row>
    <row r="140" spans="3:55" x14ac:dyDescent="0.25">
      <c r="F140" s="10" t="s">
        <v>464</v>
      </c>
      <c r="G140" s="88">
        <f>IF(G133="","",SUM(G134,G137))</f>
        <v>566427.59340704815</v>
      </c>
      <c r="H140" s="88">
        <f t="shared" ref="H140:BC140" si="60">IF(H133="","",SUM(H134,H137))</f>
        <v>571782.79568774614</v>
      </c>
      <c r="I140" s="88">
        <f t="shared" si="60"/>
        <v>577137.99796844425</v>
      </c>
      <c r="J140" s="88">
        <f t="shared" si="60"/>
        <v>582493.20024914213</v>
      </c>
      <c r="K140" s="88">
        <f t="shared" si="60"/>
        <v>587848.40252984024</v>
      </c>
      <c r="L140" s="88">
        <f t="shared" si="60"/>
        <v>593203.60481053824</v>
      </c>
      <c r="M140" s="88">
        <f t="shared" si="60"/>
        <v>598558.80709123611</v>
      </c>
      <c r="N140" s="88">
        <f t="shared" si="60"/>
        <v>603914.00937193434</v>
      </c>
      <c r="O140" s="88">
        <f>IF(O133="","",SUM(O134,O137))</f>
        <v>609269.2116526321</v>
      </c>
      <c r="P140" s="88">
        <f t="shared" si="60"/>
        <v>614624.41393333022</v>
      </c>
      <c r="Q140" s="88">
        <f t="shared" si="60"/>
        <v>619979.61621402833</v>
      </c>
      <c r="R140" s="88">
        <f t="shared" si="60"/>
        <v>625334.81849472621</v>
      </c>
      <c r="S140" s="88">
        <f t="shared" si="60"/>
        <v>630690.02077542432</v>
      </c>
      <c r="T140" s="88">
        <f t="shared" si="60"/>
        <v>636045.22305612231</v>
      </c>
      <c r="U140" s="88">
        <f t="shared" si="60"/>
        <v>641400.42533682031</v>
      </c>
      <c r="V140" s="88">
        <f t="shared" si="60"/>
        <v>646755.62761751842</v>
      </c>
      <c r="W140" s="88">
        <f t="shared" si="60"/>
        <v>652110.8298982163</v>
      </c>
      <c r="X140" s="88">
        <f t="shared" si="60"/>
        <v>657466.03217891441</v>
      </c>
      <c r="Y140" s="88">
        <f t="shared" si="60"/>
        <v>662821.23445961229</v>
      </c>
      <c r="Z140" s="88">
        <f t="shared" si="60"/>
        <v>668176.43674031028</v>
      </c>
      <c r="AA140" s="88">
        <f t="shared" si="60"/>
        <v>673531.63902100839</v>
      </c>
      <c r="AB140" s="88">
        <f t="shared" si="60"/>
        <v>678886.84130170639</v>
      </c>
      <c r="AC140" s="88">
        <f t="shared" si="60"/>
        <v>684242.04358240438</v>
      </c>
      <c r="AD140" s="88">
        <f t="shared" si="60"/>
        <v>689597.24586310238</v>
      </c>
      <c r="AE140" s="88">
        <f t="shared" si="60"/>
        <v>694952.44814380049</v>
      </c>
      <c r="AF140" s="88">
        <f t="shared" si="60"/>
        <v>700307.65042449837</v>
      </c>
      <c r="AG140" s="88">
        <f t="shared" si="60"/>
        <v>705662.85270519648</v>
      </c>
      <c r="AH140" s="88">
        <f t="shared" si="60"/>
        <v>711018.05498589447</v>
      </c>
      <c r="AI140" s="88" t="str">
        <f t="shared" si="60"/>
        <v/>
      </c>
      <c r="AJ140" s="88" t="str">
        <f t="shared" si="60"/>
        <v/>
      </c>
      <c r="AK140" s="88" t="str">
        <f t="shared" si="60"/>
        <v/>
      </c>
      <c r="AL140" s="88" t="str">
        <f t="shared" si="60"/>
        <v/>
      </c>
      <c r="AM140" s="88" t="str">
        <f t="shared" si="60"/>
        <v/>
      </c>
      <c r="AN140" s="88" t="str">
        <f t="shared" si="60"/>
        <v/>
      </c>
      <c r="AO140" s="88" t="str">
        <f t="shared" si="60"/>
        <v/>
      </c>
      <c r="AP140" s="88" t="str">
        <f t="shared" si="60"/>
        <v/>
      </c>
      <c r="AQ140" s="88" t="str">
        <f t="shared" si="60"/>
        <v/>
      </c>
      <c r="AR140" s="88" t="str">
        <f t="shared" si="60"/>
        <v/>
      </c>
      <c r="AS140" s="88" t="str">
        <f t="shared" si="60"/>
        <v/>
      </c>
      <c r="AT140" s="88" t="str">
        <f t="shared" si="60"/>
        <v/>
      </c>
      <c r="AU140" s="88" t="str">
        <f t="shared" si="60"/>
        <v/>
      </c>
      <c r="AV140" s="88" t="str">
        <f t="shared" si="60"/>
        <v/>
      </c>
      <c r="AW140" s="88" t="str">
        <f t="shared" si="60"/>
        <v/>
      </c>
      <c r="AX140" s="88" t="str">
        <f t="shared" si="60"/>
        <v/>
      </c>
      <c r="AY140" s="88" t="str">
        <f t="shared" si="60"/>
        <v/>
      </c>
      <c r="AZ140" s="88" t="str">
        <f t="shared" si="60"/>
        <v/>
      </c>
      <c r="BA140" s="88" t="str">
        <f t="shared" si="60"/>
        <v/>
      </c>
      <c r="BB140" s="88" t="str">
        <f t="shared" si="60"/>
        <v/>
      </c>
      <c r="BC140" s="95" t="str">
        <f t="shared" si="60"/>
        <v/>
      </c>
    </row>
    <row r="141" spans="3:55" x14ac:dyDescent="0.25">
      <c r="C141" s="219"/>
      <c r="F141" s="10" t="s">
        <v>463</v>
      </c>
      <c r="G141" s="88">
        <f>IF(G133="","",SUM(G135,G138))</f>
        <v>113851.9462748167</v>
      </c>
      <c r="H141" s="88">
        <f t="shared" ref="H141:BC141" si="61">IF(H133="","",SUM(H135,H138))</f>
        <v>114928.34193323698</v>
      </c>
      <c r="I141" s="88">
        <f t="shared" si="61"/>
        <v>116004.73759165729</v>
      </c>
      <c r="J141" s="88">
        <f t="shared" si="61"/>
        <v>117081.13325007756</v>
      </c>
      <c r="K141" s="88">
        <f t="shared" si="61"/>
        <v>118157.52890849789</v>
      </c>
      <c r="L141" s="88">
        <f t="shared" si="61"/>
        <v>119233.92456691821</v>
      </c>
      <c r="M141" s="88">
        <f t="shared" si="61"/>
        <v>120310.32022533848</v>
      </c>
      <c r="N141" s="88">
        <f t="shared" si="61"/>
        <v>121386.71588375879</v>
      </c>
      <c r="O141" s="88">
        <f t="shared" si="61"/>
        <v>122463.11154217907</v>
      </c>
      <c r="P141" s="88">
        <f t="shared" si="61"/>
        <v>123539.5072005994</v>
      </c>
      <c r="Q141" s="88">
        <f t="shared" si="61"/>
        <v>124615.9028590197</v>
      </c>
      <c r="R141" s="88">
        <f t="shared" si="61"/>
        <v>125692.29851743998</v>
      </c>
      <c r="S141" s="88">
        <f t="shared" si="61"/>
        <v>126768.69417586029</v>
      </c>
      <c r="T141" s="88">
        <f t="shared" si="61"/>
        <v>127845.0898342806</v>
      </c>
      <c r="U141" s="88">
        <f t="shared" si="61"/>
        <v>128921.48549270091</v>
      </c>
      <c r="V141" s="88">
        <f t="shared" si="61"/>
        <v>129997.88115112118</v>
      </c>
      <c r="W141" s="88">
        <f t="shared" si="61"/>
        <v>131074.27680954151</v>
      </c>
      <c r="X141" s="88">
        <f t="shared" si="61"/>
        <v>132150.67246796179</v>
      </c>
      <c r="Y141" s="88">
        <f t="shared" si="61"/>
        <v>133227.06812638207</v>
      </c>
      <c r="Z141" s="88">
        <f t="shared" si="61"/>
        <v>134303.46378480238</v>
      </c>
      <c r="AA141" s="88">
        <f t="shared" si="61"/>
        <v>135379.8594432227</v>
      </c>
      <c r="AB141" s="88">
        <f t="shared" si="61"/>
        <v>136456.25510164298</v>
      </c>
      <c r="AC141" s="88">
        <f t="shared" si="61"/>
        <v>137532.65076006329</v>
      </c>
      <c r="AD141" s="88">
        <f t="shared" si="61"/>
        <v>138609.04641848357</v>
      </c>
      <c r="AE141" s="88">
        <f t="shared" si="61"/>
        <v>139685.44207690388</v>
      </c>
      <c r="AF141" s="88">
        <f t="shared" si="61"/>
        <v>140761.83773532417</v>
      </c>
      <c r="AG141" s="88">
        <f t="shared" si="61"/>
        <v>141838.23339374448</v>
      </c>
      <c r="AH141" s="88">
        <f t="shared" si="61"/>
        <v>142914.62905216479</v>
      </c>
      <c r="AI141" s="88" t="str">
        <f t="shared" si="61"/>
        <v/>
      </c>
      <c r="AJ141" s="88" t="str">
        <f t="shared" si="61"/>
        <v/>
      </c>
      <c r="AK141" s="88" t="str">
        <f t="shared" si="61"/>
        <v/>
      </c>
      <c r="AL141" s="88" t="str">
        <f t="shared" si="61"/>
        <v/>
      </c>
      <c r="AM141" s="88" t="str">
        <f t="shared" si="61"/>
        <v/>
      </c>
      <c r="AN141" s="88" t="str">
        <f t="shared" si="61"/>
        <v/>
      </c>
      <c r="AO141" s="88" t="str">
        <f t="shared" si="61"/>
        <v/>
      </c>
      <c r="AP141" s="88" t="str">
        <f t="shared" si="61"/>
        <v/>
      </c>
      <c r="AQ141" s="88" t="str">
        <f t="shared" si="61"/>
        <v/>
      </c>
      <c r="AR141" s="88" t="str">
        <f t="shared" si="61"/>
        <v/>
      </c>
      <c r="AS141" s="88" t="str">
        <f t="shared" si="61"/>
        <v/>
      </c>
      <c r="AT141" s="88" t="str">
        <f t="shared" si="61"/>
        <v/>
      </c>
      <c r="AU141" s="88" t="str">
        <f t="shared" si="61"/>
        <v/>
      </c>
      <c r="AV141" s="88" t="str">
        <f t="shared" si="61"/>
        <v/>
      </c>
      <c r="AW141" s="88" t="str">
        <f t="shared" si="61"/>
        <v/>
      </c>
      <c r="AX141" s="88" t="str">
        <f t="shared" si="61"/>
        <v/>
      </c>
      <c r="AY141" s="88" t="str">
        <f t="shared" si="61"/>
        <v/>
      </c>
      <c r="AZ141" s="88" t="str">
        <f t="shared" si="61"/>
        <v/>
      </c>
      <c r="BA141" s="88" t="str">
        <f t="shared" si="61"/>
        <v/>
      </c>
      <c r="BB141" s="88" t="str">
        <f t="shared" si="61"/>
        <v/>
      </c>
      <c r="BC141" s="95" t="str">
        <f t="shared" si="61"/>
        <v/>
      </c>
    </row>
    <row r="142" spans="3:55" x14ac:dyDescent="0.25">
      <c r="F142" s="16" t="s">
        <v>465</v>
      </c>
      <c r="G142" s="89">
        <f>IF(G133="","",SUM(G136,G139))</f>
        <v>212994.85182812973</v>
      </c>
      <c r="H142" s="89">
        <f t="shared" ref="H142:BC142" si="62">IF(H133="","",SUM(H136,H139))</f>
        <v>215113.62784267435</v>
      </c>
      <c r="I142" s="89">
        <f t="shared" si="62"/>
        <v>217232.40385721897</v>
      </c>
      <c r="J142" s="89">
        <f t="shared" si="62"/>
        <v>219351.17987176354</v>
      </c>
      <c r="K142" s="89">
        <f t="shared" si="62"/>
        <v>221469.95588630816</v>
      </c>
      <c r="L142" s="89">
        <f t="shared" si="62"/>
        <v>223588.73190085284</v>
      </c>
      <c r="M142" s="89">
        <f t="shared" si="62"/>
        <v>225707.50791539741</v>
      </c>
      <c r="N142" s="89">
        <f t="shared" si="62"/>
        <v>227826.28392994197</v>
      </c>
      <c r="O142" s="89">
        <f t="shared" si="62"/>
        <v>229945.05994448654</v>
      </c>
      <c r="P142" s="89">
        <f t="shared" si="62"/>
        <v>232063.83595903128</v>
      </c>
      <c r="Q142" s="89">
        <f t="shared" si="62"/>
        <v>234182.61197357584</v>
      </c>
      <c r="R142" s="89">
        <f t="shared" si="62"/>
        <v>236301.38798812046</v>
      </c>
      <c r="S142" s="89">
        <f t="shared" si="62"/>
        <v>238420.16400266509</v>
      </c>
      <c r="T142" s="89">
        <f t="shared" si="62"/>
        <v>240538.94001720965</v>
      </c>
      <c r="U142" s="89">
        <f t="shared" si="62"/>
        <v>242657.71603175433</v>
      </c>
      <c r="V142" s="89">
        <f t="shared" si="62"/>
        <v>244776.49204629892</v>
      </c>
      <c r="W142" s="89">
        <f t="shared" si="62"/>
        <v>246895.26806084352</v>
      </c>
      <c r="X142" s="89">
        <f t="shared" si="62"/>
        <v>249014.04407538811</v>
      </c>
      <c r="Y142" s="89">
        <f t="shared" si="62"/>
        <v>251132.82008993279</v>
      </c>
      <c r="Z142" s="89">
        <f t="shared" si="62"/>
        <v>253251.59610447739</v>
      </c>
      <c r="AA142" s="89">
        <f t="shared" si="62"/>
        <v>255370.37211902198</v>
      </c>
      <c r="AB142" s="89">
        <f t="shared" si="62"/>
        <v>257489.14813356657</v>
      </c>
      <c r="AC142" s="89">
        <f t="shared" si="62"/>
        <v>259607.92414811123</v>
      </c>
      <c r="AD142" s="89">
        <f t="shared" si="62"/>
        <v>261726.70016265585</v>
      </c>
      <c r="AE142" s="89">
        <f t="shared" si="62"/>
        <v>263845.47617720044</v>
      </c>
      <c r="AF142" s="89">
        <f t="shared" si="62"/>
        <v>265964.25219174504</v>
      </c>
      <c r="AG142" s="89">
        <f t="shared" si="62"/>
        <v>268083.02820628969</v>
      </c>
      <c r="AH142" s="89">
        <f t="shared" si="62"/>
        <v>270201.80422083422</v>
      </c>
      <c r="AI142" s="89" t="str">
        <f t="shared" si="62"/>
        <v/>
      </c>
      <c r="AJ142" s="89" t="str">
        <f t="shared" si="62"/>
        <v/>
      </c>
      <c r="AK142" s="89" t="str">
        <f t="shared" si="62"/>
        <v/>
      </c>
      <c r="AL142" s="89" t="str">
        <f t="shared" si="62"/>
        <v/>
      </c>
      <c r="AM142" s="89" t="str">
        <f t="shared" si="62"/>
        <v/>
      </c>
      <c r="AN142" s="89" t="str">
        <f t="shared" si="62"/>
        <v/>
      </c>
      <c r="AO142" s="89" t="str">
        <f t="shared" si="62"/>
        <v/>
      </c>
      <c r="AP142" s="89" t="str">
        <f t="shared" si="62"/>
        <v/>
      </c>
      <c r="AQ142" s="89" t="str">
        <f t="shared" si="62"/>
        <v/>
      </c>
      <c r="AR142" s="89" t="str">
        <f t="shared" si="62"/>
        <v/>
      </c>
      <c r="AS142" s="89" t="str">
        <f t="shared" si="62"/>
        <v/>
      </c>
      <c r="AT142" s="89" t="str">
        <f t="shared" si="62"/>
        <v/>
      </c>
      <c r="AU142" s="89" t="str">
        <f t="shared" si="62"/>
        <v/>
      </c>
      <c r="AV142" s="89" t="str">
        <f t="shared" si="62"/>
        <v/>
      </c>
      <c r="AW142" s="89" t="str">
        <f t="shared" si="62"/>
        <v/>
      </c>
      <c r="AX142" s="89" t="str">
        <f t="shared" si="62"/>
        <v/>
      </c>
      <c r="AY142" s="89" t="str">
        <f t="shared" si="62"/>
        <v/>
      </c>
      <c r="AZ142" s="89" t="str">
        <f t="shared" si="62"/>
        <v/>
      </c>
      <c r="BA142" s="89" t="str">
        <f t="shared" si="62"/>
        <v/>
      </c>
      <c r="BB142" s="89" t="str">
        <f t="shared" si="62"/>
        <v/>
      </c>
      <c r="BC142" s="96" t="str">
        <f t="shared" si="62"/>
        <v/>
      </c>
    </row>
    <row r="143" spans="3:55" x14ac:dyDescent="0.25">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row>
    <row r="145" spans="4:55" x14ac:dyDescent="0.25">
      <c r="D145" s="27" t="s">
        <v>474</v>
      </c>
      <c r="F145" s="27" t="s">
        <v>450</v>
      </c>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row>
    <row r="146" spans="4:55" x14ac:dyDescent="0.25">
      <c r="D146" s="45"/>
      <c r="F146" s="42" t="s">
        <v>407</v>
      </c>
      <c r="G146" s="46">
        <f>G53</f>
        <v>-6</v>
      </c>
      <c r="H146" s="46">
        <f t="shared" ref="H146:AO146" si="63">H53</f>
        <v>-5</v>
      </c>
      <c r="I146" s="46">
        <f t="shared" si="63"/>
        <v>-4</v>
      </c>
      <c r="J146" s="46">
        <f t="shared" si="63"/>
        <v>-3</v>
      </c>
      <c r="K146" s="46">
        <f t="shared" si="63"/>
        <v>-2</v>
      </c>
      <c r="L146" s="46">
        <f t="shared" si="63"/>
        <v>-1</v>
      </c>
      <c r="M146" s="46">
        <f t="shared" si="63"/>
        <v>0</v>
      </c>
      <c r="N146" s="46">
        <f t="shared" si="63"/>
        <v>1</v>
      </c>
      <c r="O146" s="46">
        <f t="shared" si="63"/>
        <v>2</v>
      </c>
      <c r="P146" s="46">
        <f t="shared" si="63"/>
        <v>3</v>
      </c>
      <c r="Q146" s="46">
        <f t="shared" si="63"/>
        <v>4</v>
      </c>
      <c r="R146" s="46">
        <f t="shared" si="63"/>
        <v>5</v>
      </c>
      <c r="S146" s="46">
        <f t="shared" si="63"/>
        <v>6</v>
      </c>
      <c r="T146" s="46">
        <f t="shared" si="63"/>
        <v>7</v>
      </c>
      <c r="U146" s="46">
        <f t="shared" si="63"/>
        <v>8</v>
      </c>
      <c r="V146" s="46">
        <f t="shared" si="63"/>
        <v>9</v>
      </c>
      <c r="W146" s="46">
        <f t="shared" si="63"/>
        <v>10</v>
      </c>
      <c r="X146" s="46">
        <f t="shared" si="63"/>
        <v>11</v>
      </c>
      <c r="Y146" s="46">
        <f t="shared" si="63"/>
        <v>12</v>
      </c>
      <c r="Z146" s="46">
        <f t="shared" si="63"/>
        <v>13</v>
      </c>
      <c r="AA146" s="46">
        <f t="shared" si="63"/>
        <v>14</v>
      </c>
      <c r="AB146" s="46">
        <f t="shared" si="63"/>
        <v>15</v>
      </c>
      <c r="AC146" s="46">
        <f t="shared" si="63"/>
        <v>16</v>
      </c>
      <c r="AD146" s="46">
        <f t="shared" si="63"/>
        <v>17</v>
      </c>
      <c r="AE146" s="46">
        <f t="shared" si="63"/>
        <v>18</v>
      </c>
      <c r="AF146" s="46">
        <f t="shared" si="63"/>
        <v>19</v>
      </c>
      <c r="AG146" s="46">
        <f t="shared" si="63"/>
        <v>20</v>
      </c>
      <c r="AH146" s="46">
        <f t="shared" si="63"/>
        <v>21</v>
      </c>
      <c r="AI146" s="46" t="str">
        <f t="shared" si="63"/>
        <v/>
      </c>
      <c r="AJ146" s="46" t="str">
        <f t="shared" si="63"/>
        <v/>
      </c>
      <c r="AK146" s="46" t="str">
        <f t="shared" si="63"/>
        <v/>
      </c>
      <c r="AL146" s="46" t="str">
        <f t="shared" si="63"/>
        <v/>
      </c>
      <c r="AM146" s="46" t="str">
        <f t="shared" si="63"/>
        <v/>
      </c>
      <c r="AN146" s="46" t="str">
        <f t="shared" si="63"/>
        <v/>
      </c>
      <c r="AO146" s="46" t="str">
        <f t="shared" si="63"/>
        <v/>
      </c>
      <c r="AP146" s="46" t="str">
        <f>AP53</f>
        <v/>
      </c>
      <c r="AQ146" s="46" t="str">
        <f t="shared" ref="AQ146:BC146" si="64">AQ53</f>
        <v/>
      </c>
      <c r="AR146" s="46" t="str">
        <f t="shared" si="64"/>
        <v/>
      </c>
      <c r="AS146" s="46" t="str">
        <f t="shared" si="64"/>
        <v/>
      </c>
      <c r="AT146" s="46" t="str">
        <f t="shared" si="64"/>
        <v/>
      </c>
      <c r="AU146" s="46" t="str">
        <f t="shared" si="64"/>
        <v/>
      </c>
      <c r="AV146" s="46" t="str">
        <f t="shared" si="64"/>
        <v/>
      </c>
      <c r="AW146" s="46" t="str">
        <f t="shared" si="64"/>
        <v/>
      </c>
      <c r="AX146" s="46" t="str">
        <f t="shared" si="64"/>
        <v/>
      </c>
      <c r="AY146" s="46" t="str">
        <f t="shared" si="64"/>
        <v/>
      </c>
      <c r="AZ146" s="46" t="str">
        <f t="shared" si="64"/>
        <v/>
      </c>
      <c r="BA146" s="46" t="str">
        <f t="shared" si="64"/>
        <v/>
      </c>
      <c r="BB146" s="46" t="str">
        <f t="shared" si="64"/>
        <v/>
      </c>
      <c r="BC146" s="46" t="str">
        <f t="shared" si="64"/>
        <v/>
      </c>
    </row>
    <row r="147" spans="4:55" x14ac:dyDescent="0.25">
      <c r="D147" s="45"/>
      <c r="F147" s="72" t="s">
        <v>56</v>
      </c>
      <c r="G147" s="73">
        <f>G54</f>
        <v>2022</v>
      </c>
      <c r="H147" s="73">
        <f t="shared" ref="H147:AO147" si="65">H54</f>
        <v>2023</v>
      </c>
      <c r="I147" s="73">
        <f t="shared" si="65"/>
        <v>2024</v>
      </c>
      <c r="J147" s="73">
        <f t="shared" si="65"/>
        <v>2025</v>
      </c>
      <c r="K147" s="73">
        <f t="shared" si="65"/>
        <v>2026</v>
      </c>
      <c r="L147" s="73">
        <f t="shared" si="65"/>
        <v>2027</v>
      </c>
      <c r="M147" s="73">
        <f t="shared" si="65"/>
        <v>2028</v>
      </c>
      <c r="N147" s="73">
        <f t="shared" si="65"/>
        <v>2029</v>
      </c>
      <c r="O147" s="73">
        <f t="shared" si="65"/>
        <v>2030</v>
      </c>
      <c r="P147" s="73">
        <f t="shared" si="65"/>
        <v>2031</v>
      </c>
      <c r="Q147" s="73">
        <f t="shared" si="65"/>
        <v>2032</v>
      </c>
      <c r="R147" s="73">
        <f t="shared" si="65"/>
        <v>2033</v>
      </c>
      <c r="S147" s="73">
        <f t="shared" si="65"/>
        <v>2034</v>
      </c>
      <c r="T147" s="73">
        <f t="shared" si="65"/>
        <v>2035</v>
      </c>
      <c r="U147" s="73">
        <f t="shared" si="65"/>
        <v>2036</v>
      </c>
      <c r="V147" s="73">
        <f t="shared" si="65"/>
        <v>2037</v>
      </c>
      <c r="W147" s="73">
        <f t="shared" si="65"/>
        <v>2038</v>
      </c>
      <c r="X147" s="73">
        <f t="shared" si="65"/>
        <v>2039</v>
      </c>
      <c r="Y147" s="73">
        <f t="shared" si="65"/>
        <v>2040</v>
      </c>
      <c r="Z147" s="73">
        <f t="shared" si="65"/>
        <v>2041</v>
      </c>
      <c r="AA147" s="73">
        <f t="shared" si="65"/>
        <v>2042</v>
      </c>
      <c r="AB147" s="73">
        <f t="shared" si="65"/>
        <v>2043</v>
      </c>
      <c r="AC147" s="73">
        <f t="shared" si="65"/>
        <v>2044</v>
      </c>
      <c r="AD147" s="73">
        <f t="shared" si="65"/>
        <v>2045</v>
      </c>
      <c r="AE147" s="73">
        <f t="shared" si="65"/>
        <v>2046</v>
      </c>
      <c r="AF147" s="73">
        <f t="shared" si="65"/>
        <v>2047</v>
      </c>
      <c r="AG147" s="73">
        <f t="shared" si="65"/>
        <v>2048</v>
      </c>
      <c r="AH147" s="73">
        <f t="shared" si="65"/>
        <v>2049</v>
      </c>
      <c r="AI147" s="73" t="str">
        <f t="shared" si="65"/>
        <v/>
      </c>
      <c r="AJ147" s="73" t="str">
        <f t="shared" si="65"/>
        <v/>
      </c>
      <c r="AK147" s="73" t="str">
        <f t="shared" si="65"/>
        <v/>
      </c>
      <c r="AL147" s="73" t="str">
        <f t="shared" si="65"/>
        <v/>
      </c>
      <c r="AM147" s="73" t="str">
        <f t="shared" si="65"/>
        <v/>
      </c>
      <c r="AN147" s="73" t="str">
        <f t="shared" si="65"/>
        <v/>
      </c>
      <c r="AO147" s="73" t="str">
        <f t="shared" si="65"/>
        <v/>
      </c>
      <c r="AP147" s="73" t="str">
        <f>AP54</f>
        <v/>
      </c>
      <c r="AQ147" s="73" t="str">
        <f t="shared" ref="AQ147:BC147" si="66">AQ54</f>
        <v/>
      </c>
      <c r="AR147" s="73" t="str">
        <f t="shared" si="66"/>
        <v/>
      </c>
      <c r="AS147" s="73" t="str">
        <f t="shared" si="66"/>
        <v/>
      </c>
      <c r="AT147" s="73" t="str">
        <f t="shared" si="66"/>
        <v/>
      </c>
      <c r="AU147" s="73" t="str">
        <f t="shared" si="66"/>
        <v/>
      </c>
      <c r="AV147" s="73" t="str">
        <f t="shared" si="66"/>
        <v/>
      </c>
      <c r="AW147" s="73" t="str">
        <f t="shared" si="66"/>
        <v/>
      </c>
      <c r="AX147" s="73" t="str">
        <f t="shared" si="66"/>
        <v/>
      </c>
      <c r="AY147" s="73" t="str">
        <f t="shared" si="66"/>
        <v/>
      </c>
      <c r="AZ147" s="73" t="str">
        <f t="shared" si="66"/>
        <v/>
      </c>
      <c r="BA147" s="73" t="str">
        <f t="shared" si="66"/>
        <v/>
      </c>
      <c r="BB147" s="73" t="str">
        <f t="shared" si="66"/>
        <v/>
      </c>
      <c r="BC147" s="73" t="str">
        <f t="shared" si="66"/>
        <v/>
      </c>
    </row>
    <row r="148" spans="4:55" x14ac:dyDescent="0.25">
      <c r="D148" s="45"/>
      <c r="F148" s="29" t="s">
        <v>451</v>
      </c>
      <c r="G148" s="92">
        <f>G134</f>
        <v>412267.25866047153</v>
      </c>
      <c r="H148" s="92">
        <f t="shared" ref="H148:AI156" si="67">H134</f>
        <v>416189.73878924199</v>
      </c>
      <c r="I148" s="92">
        <f t="shared" si="67"/>
        <v>420112.21891801246</v>
      </c>
      <c r="J148" s="92">
        <f t="shared" si="67"/>
        <v>424034.6990467828</v>
      </c>
      <c r="K148" s="92">
        <f t="shared" si="67"/>
        <v>427957.17917555326</v>
      </c>
      <c r="L148" s="92">
        <f t="shared" si="67"/>
        <v>431879.65930432372</v>
      </c>
      <c r="M148" s="92">
        <f t="shared" si="67"/>
        <v>435802.13943309401</v>
      </c>
      <c r="N148" s="92">
        <f t="shared" si="67"/>
        <v>439724.61956186453</v>
      </c>
      <c r="O148" s="92">
        <f t="shared" si="67"/>
        <v>443647.09969063476</v>
      </c>
      <c r="P148" s="92">
        <f t="shared" si="67"/>
        <v>447569.57981940528</v>
      </c>
      <c r="Q148" s="92">
        <f t="shared" si="67"/>
        <v>451492.0599481758</v>
      </c>
      <c r="R148" s="92">
        <f t="shared" si="67"/>
        <v>455414.54007694602</v>
      </c>
      <c r="S148" s="92">
        <f t="shared" si="67"/>
        <v>459337.02020571649</v>
      </c>
      <c r="T148" s="92">
        <f t="shared" si="67"/>
        <v>463259.50033448695</v>
      </c>
      <c r="U148" s="92">
        <f t="shared" si="67"/>
        <v>467181.98046325729</v>
      </c>
      <c r="V148" s="92">
        <f t="shared" si="67"/>
        <v>471104.46059202775</v>
      </c>
      <c r="W148" s="92">
        <f t="shared" si="67"/>
        <v>475026.9407207981</v>
      </c>
      <c r="X148" s="92">
        <f t="shared" si="67"/>
        <v>478949.42084956856</v>
      </c>
      <c r="Y148" s="92">
        <f t="shared" si="67"/>
        <v>482871.9009783389</v>
      </c>
      <c r="Z148" s="92">
        <f t="shared" si="67"/>
        <v>486794.38110710931</v>
      </c>
      <c r="AA148" s="92">
        <f t="shared" si="67"/>
        <v>490716.86123587977</v>
      </c>
      <c r="AB148" s="92">
        <f t="shared" si="67"/>
        <v>494639.34136465017</v>
      </c>
      <c r="AC148" s="92">
        <f t="shared" si="67"/>
        <v>498561.82149342058</v>
      </c>
      <c r="AD148" s="92">
        <f t="shared" si="67"/>
        <v>502484.30162219092</v>
      </c>
      <c r="AE148" s="92">
        <f t="shared" si="67"/>
        <v>506406.78175096138</v>
      </c>
      <c r="AF148" s="92">
        <f t="shared" si="67"/>
        <v>510329.26187973173</v>
      </c>
      <c r="AG148" s="92">
        <f t="shared" si="67"/>
        <v>514251.74200850219</v>
      </c>
      <c r="AH148" s="92">
        <f t="shared" si="67"/>
        <v>518174.22213727259</v>
      </c>
      <c r="AI148" s="92" t="str">
        <f t="shared" si="67"/>
        <v/>
      </c>
      <c r="AJ148" s="92" t="str">
        <f t="shared" ref="AJ148:BC148" si="68">AJ134</f>
        <v/>
      </c>
      <c r="AK148" s="92" t="str">
        <f t="shared" si="68"/>
        <v/>
      </c>
      <c r="AL148" s="92" t="str">
        <f t="shared" si="68"/>
        <v/>
      </c>
      <c r="AM148" s="92" t="str">
        <f t="shared" si="68"/>
        <v/>
      </c>
      <c r="AN148" s="92" t="str">
        <f t="shared" si="68"/>
        <v/>
      </c>
      <c r="AO148" s="92" t="str">
        <f t="shared" si="68"/>
        <v/>
      </c>
      <c r="AP148" s="92" t="str">
        <f t="shared" si="68"/>
        <v/>
      </c>
      <c r="AQ148" s="92" t="str">
        <f t="shared" si="68"/>
        <v/>
      </c>
      <c r="AR148" s="92" t="str">
        <f t="shared" si="68"/>
        <v/>
      </c>
      <c r="AS148" s="92" t="str">
        <f t="shared" si="68"/>
        <v/>
      </c>
      <c r="AT148" s="92" t="str">
        <f t="shared" si="68"/>
        <v/>
      </c>
      <c r="AU148" s="92" t="str">
        <f t="shared" si="68"/>
        <v/>
      </c>
      <c r="AV148" s="92" t="str">
        <f t="shared" si="68"/>
        <v/>
      </c>
      <c r="AW148" s="92" t="str">
        <f t="shared" si="68"/>
        <v/>
      </c>
      <c r="AX148" s="92" t="str">
        <f t="shared" si="68"/>
        <v/>
      </c>
      <c r="AY148" s="92" t="str">
        <f t="shared" si="68"/>
        <v/>
      </c>
      <c r="AZ148" s="92" t="str">
        <f t="shared" si="68"/>
        <v/>
      </c>
      <c r="BA148" s="92" t="str">
        <f t="shared" si="68"/>
        <v/>
      </c>
      <c r="BB148" s="92" t="str">
        <f t="shared" si="68"/>
        <v/>
      </c>
      <c r="BC148" s="92" t="str">
        <f t="shared" si="68"/>
        <v/>
      </c>
    </row>
    <row r="149" spans="4:55" x14ac:dyDescent="0.25">
      <c r="F149" s="10" t="s">
        <v>452</v>
      </c>
      <c r="G149" s="92">
        <f t="shared" ref="G149:V156" si="69">G135</f>
        <v>82865.718990754802</v>
      </c>
      <c r="H149" s="92">
        <f t="shared" si="69"/>
        <v>83654.137496637661</v>
      </c>
      <c r="I149" s="92">
        <f t="shared" si="69"/>
        <v>84442.556002520505</v>
      </c>
      <c r="J149" s="92">
        <f t="shared" si="69"/>
        <v>85230.974508403335</v>
      </c>
      <c r="K149" s="92">
        <f t="shared" si="69"/>
        <v>86019.393014286208</v>
      </c>
      <c r="L149" s="92">
        <f t="shared" si="69"/>
        <v>86807.811520169082</v>
      </c>
      <c r="M149" s="92">
        <f t="shared" si="69"/>
        <v>87596.230026051911</v>
      </c>
      <c r="N149" s="92">
        <f t="shared" si="69"/>
        <v>88384.64853193477</v>
      </c>
      <c r="O149" s="92">
        <f t="shared" si="69"/>
        <v>89173.0670378176</v>
      </c>
      <c r="P149" s="92">
        <f t="shared" si="69"/>
        <v>89961.485543700473</v>
      </c>
      <c r="Q149" s="92">
        <f t="shared" si="69"/>
        <v>90749.904049583332</v>
      </c>
      <c r="R149" s="92">
        <f t="shared" si="69"/>
        <v>91538.322555466162</v>
      </c>
      <c r="S149" s="92">
        <f t="shared" si="69"/>
        <v>92326.741061349021</v>
      </c>
      <c r="T149" s="92">
        <f t="shared" si="69"/>
        <v>93115.15956723188</v>
      </c>
      <c r="U149" s="92">
        <f t="shared" si="69"/>
        <v>93903.578073114739</v>
      </c>
      <c r="V149" s="92">
        <f t="shared" si="69"/>
        <v>94691.996578997569</v>
      </c>
      <c r="W149" s="92">
        <f t="shared" si="67"/>
        <v>95480.415084880427</v>
      </c>
      <c r="X149" s="92">
        <f t="shared" si="67"/>
        <v>96268.833590763272</v>
      </c>
      <c r="Y149" s="92">
        <f t="shared" si="67"/>
        <v>97057.252096646116</v>
      </c>
      <c r="Z149" s="92">
        <f t="shared" si="67"/>
        <v>97845.67060252899</v>
      </c>
      <c r="AA149" s="92">
        <f t="shared" si="67"/>
        <v>98634.089108411834</v>
      </c>
      <c r="AB149" s="92">
        <f t="shared" si="67"/>
        <v>99422.507614294693</v>
      </c>
      <c r="AC149" s="92">
        <f t="shared" si="67"/>
        <v>100210.92612017755</v>
      </c>
      <c r="AD149" s="92">
        <f t="shared" si="67"/>
        <v>100999.34462606038</v>
      </c>
      <c r="AE149" s="92">
        <f t="shared" si="67"/>
        <v>101787.76313194325</v>
      </c>
      <c r="AF149" s="92">
        <f t="shared" si="67"/>
        <v>102576.18163782608</v>
      </c>
      <c r="AG149" s="92">
        <f t="shared" si="67"/>
        <v>103364.60014370894</v>
      </c>
      <c r="AH149" s="92">
        <f t="shared" si="67"/>
        <v>104153.0186495918</v>
      </c>
      <c r="AI149" s="92" t="str">
        <f t="shared" si="67"/>
        <v/>
      </c>
      <c r="AJ149" s="92" t="str">
        <f t="shared" ref="AJ149:BC149" si="70">AJ135</f>
        <v/>
      </c>
      <c r="AK149" s="92" t="str">
        <f t="shared" si="70"/>
        <v/>
      </c>
      <c r="AL149" s="92" t="str">
        <f t="shared" si="70"/>
        <v/>
      </c>
      <c r="AM149" s="92" t="str">
        <f t="shared" si="70"/>
        <v/>
      </c>
      <c r="AN149" s="92" t="str">
        <f t="shared" si="70"/>
        <v/>
      </c>
      <c r="AO149" s="92" t="str">
        <f t="shared" si="70"/>
        <v/>
      </c>
      <c r="AP149" s="92" t="str">
        <f t="shared" si="70"/>
        <v/>
      </c>
      <c r="AQ149" s="92" t="str">
        <f t="shared" si="70"/>
        <v/>
      </c>
      <c r="AR149" s="92" t="str">
        <f t="shared" si="70"/>
        <v/>
      </c>
      <c r="AS149" s="92" t="str">
        <f t="shared" si="70"/>
        <v/>
      </c>
      <c r="AT149" s="92" t="str">
        <f t="shared" si="70"/>
        <v/>
      </c>
      <c r="AU149" s="92" t="str">
        <f t="shared" si="70"/>
        <v/>
      </c>
      <c r="AV149" s="92" t="str">
        <f t="shared" si="70"/>
        <v/>
      </c>
      <c r="AW149" s="92" t="str">
        <f t="shared" si="70"/>
        <v/>
      </c>
      <c r="AX149" s="92" t="str">
        <f t="shared" si="70"/>
        <v/>
      </c>
      <c r="AY149" s="92" t="str">
        <f t="shared" si="70"/>
        <v/>
      </c>
      <c r="AZ149" s="92" t="str">
        <f t="shared" si="70"/>
        <v/>
      </c>
      <c r="BA149" s="92" t="str">
        <f t="shared" si="70"/>
        <v/>
      </c>
      <c r="BB149" s="92" t="str">
        <f t="shared" si="70"/>
        <v/>
      </c>
      <c r="BC149" s="92" t="str">
        <f t="shared" si="70"/>
        <v/>
      </c>
    </row>
    <row r="150" spans="4:55" x14ac:dyDescent="0.25">
      <c r="F150" s="10" t="s">
        <v>453</v>
      </c>
      <c r="G150" s="92">
        <f t="shared" si="69"/>
        <v>187813.71257397262</v>
      </c>
      <c r="H150" s="92">
        <f t="shared" si="67"/>
        <v>189685.51295429151</v>
      </c>
      <c r="I150" s="92">
        <f t="shared" si="67"/>
        <v>191557.3133346104</v>
      </c>
      <c r="J150" s="92">
        <f t="shared" si="67"/>
        <v>193429.11371492923</v>
      </c>
      <c r="K150" s="92">
        <f t="shared" si="67"/>
        <v>195300.9140952481</v>
      </c>
      <c r="L150" s="92">
        <f t="shared" si="67"/>
        <v>197172.71447556705</v>
      </c>
      <c r="M150" s="92">
        <f t="shared" si="67"/>
        <v>199044.51485588588</v>
      </c>
      <c r="N150" s="92">
        <f t="shared" si="67"/>
        <v>200916.31523620471</v>
      </c>
      <c r="O150" s="92">
        <f t="shared" si="67"/>
        <v>202788.11561652354</v>
      </c>
      <c r="P150" s="92">
        <f t="shared" si="67"/>
        <v>204659.91599684252</v>
      </c>
      <c r="Q150" s="92">
        <f t="shared" si="67"/>
        <v>206531.71637716136</v>
      </c>
      <c r="R150" s="92">
        <f t="shared" si="67"/>
        <v>208403.51675748025</v>
      </c>
      <c r="S150" s="92">
        <f t="shared" si="67"/>
        <v>210275.31713779911</v>
      </c>
      <c r="T150" s="92">
        <f t="shared" si="67"/>
        <v>212147.11751811797</v>
      </c>
      <c r="U150" s="92">
        <f t="shared" si="67"/>
        <v>214018.91789843689</v>
      </c>
      <c r="V150" s="92">
        <f t="shared" si="67"/>
        <v>215890.71827875575</v>
      </c>
      <c r="W150" s="92">
        <f t="shared" si="67"/>
        <v>217762.51865907462</v>
      </c>
      <c r="X150" s="92">
        <f t="shared" si="67"/>
        <v>219634.31903939348</v>
      </c>
      <c r="Y150" s="92">
        <f t="shared" si="67"/>
        <v>221506.1194197124</v>
      </c>
      <c r="Z150" s="92">
        <f t="shared" si="67"/>
        <v>223377.91980003126</v>
      </c>
      <c r="AA150" s="92">
        <f t="shared" si="67"/>
        <v>225249.72018035012</v>
      </c>
      <c r="AB150" s="92">
        <f t="shared" si="67"/>
        <v>227121.52056066899</v>
      </c>
      <c r="AC150" s="92">
        <f t="shared" si="67"/>
        <v>228993.32094098791</v>
      </c>
      <c r="AD150" s="92">
        <f t="shared" si="67"/>
        <v>230865.12132130677</v>
      </c>
      <c r="AE150" s="92">
        <f t="shared" si="67"/>
        <v>232736.92170162563</v>
      </c>
      <c r="AF150" s="92">
        <f t="shared" si="67"/>
        <v>234608.72208194449</v>
      </c>
      <c r="AG150" s="92">
        <f t="shared" si="67"/>
        <v>236480.52246226338</v>
      </c>
      <c r="AH150" s="92">
        <f t="shared" si="67"/>
        <v>238352.32284258222</v>
      </c>
      <c r="AI150" s="92" t="str">
        <f t="shared" si="67"/>
        <v/>
      </c>
      <c r="AJ150" s="92" t="str">
        <f t="shared" ref="AJ150:BC150" si="71">AJ136</f>
        <v/>
      </c>
      <c r="AK150" s="92" t="str">
        <f t="shared" si="71"/>
        <v/>
      </c>
      <c r="AL150" s="92" t="str">
        <f t="shared" si="71"/>
        <v/>
      </c>
      <c r="AM150" s="92" t="str">
        <f t="shared" si="71"/>
        <v/>
      </c>
      <c r="AN150" s="92" t="str">
        <f t="shared" si="71"/>
        <v/>
      </c>
      <c r="AO150" s="92" t="str">
        <f t="shared" si="71"/>
        <v/>
      </c>
      <c r="AP150" s="92" t="str">
        <f t="shared" si="71"/>
        <v/>
      </c>
      <c r="AQ150" s="92" t="str">
        <f t="shared" si="71"/>
        <v/>
      </c>
      <c r="AR150" s="92" t="str">
        <f t="shared" si="71"/>
        <v/>
      </c>
      <c r="AS150" s="92" t="str">
        <f t="shared" si="71"/>
        <v/>
      </c>
      <c r="AT150" s="92" t="str">
        <f t="shared" si="71"/>
        <v/>
      </c>
      <c r="AU150" s="92" t="str">
        <f t="shared" si="71"/>
        <v/>
      </c>
      <c r="AV150" s="92" t="str">
        <f t="shared" si="71"/>
        <v/>
      </c>
      <c r="AW150" s="92" t="str">
        <f t="shared" si="71"/>
        <v/>
      </c>
      <c r="AX150" s="92" t="str">
        <f t="shared" si="71"/>
        <v/>
      </c>
      <c r="AY150" s="92" t="str">
        <f t="shared" si="71"/>
        <v/>
      </c>
      <c r="AZ150" s="92" t="str">
        <f t="shared" si="71"/>
        <v/>
      </c>
      <c r="BA150" s="92" t="str">
        <f t="shared" si="71"/>
        <v/>
      </c>
      <c r="BB150" s="92" t="str">
        <f t="shared" si="71"/>
        <v/>
      </c>
      <c r="BC150" s="92" t="str">
        <f t="shared" si="71"/>
        <v/>
      </c>
    </row>
    <row r="151" spans="4:55" x14ac:dyDescent="0.25">
      <c r="F151" s="10" t="s">
        <v>454</v>
      </c>
      <c r="G151" s="92">
        <f t="shared" si="69"/>
        <v>154160.33474657655</v>
      </c>
      <c r="H151" s="92">
        <f t="shared" si="67"/>
        <v>155593.05689850415</v>
      </c>
      <c r="I151" s="92">
        <f t="shared" si="67"/>
        <v>157025.77905043177</v>
      </c>
      <c r="J151" s="92">
        <f t="shared" si="67"/>
        <v>158458.50120235936</v>
      </c>
      <c r="K151" s="92">
        <f t="shared" si="67"/>
        <v>159891.22335428695</v>
      </c>
      <c r="L151" s="92">
        <f t="shared" si="67"/>
        <v>161323.94550621457</v>
      </c>
      <c r="M151" s="92">
        <f t="shared" si="67"/>
        <v>162756.66765814216</v>
      </c>
      <c r="N151" s="92">
        <f t="shared" si="67"/>
        <v>164189.38981006978</v>
      </c>
      <c r="O151" s="92">
        <f t="shared" si="67"/>
        <v>165622.11196199738</v>
      </c>
      <c r="P151" s="92">
        <f t="shared" si="67"/>
        <v>167054.83411392497</v>
      </c>
      <c r="Q151" s="92">
        <f t="shared" si="67"/>
        <v>168487.55626585259</v>
      </c>
      <c r="R151" s="92">
        <f t="shared" si="67"/>
        <v>169920.27841778018</v>
      </c>
      <c r="S151" s="92">
        <f t="shared" si="67"/>
        <v>171353.0005697078</v>
      </c>
      <c r="T151" s="92">
        <f t="shared" si="67"/>
        <v>172785.72272163539</v>
      </c>
      <c r="U151" s="92">
        <f t="shared" si="67"/>
        <v>174218.44487356298</v>
      </c>
      <c r="V151" s="92">
        <f t="shared" si="67"/>
        <v>175651.16702549061</v>
      </c>
      <c r="W151" s="92">
        <f t="shared" si="67"/>
        <v>177083.8891774182</v>
      </c>
      <c r="X151" s="92">
        <f t="shared" si="67"/>
        <v>178516.61132934582</v>
      </c>
      <c r="Y151" s="92">
        <f t="shared" si="67"/>
        <v>179949.33348127338</v>
      </c>
      <c r="Z151" s="92">
        <f t="shared" si="67"/>
        <v>181382.055633201</v>
      </c>
      <c r="AA151" s="92">
        <f t="shared" si="67"/>
        <v>182814.77778512862</v>
      </c>
      <c r="AB151" s="92">
        <f t="shared" si="67"/>
        <v>184247.49993705621</v>
      </c>
      <c r="AC151" s="92">
        <f t="shared" si="67"/>
        <v>185680.22208898381</v>
      </c>
      <c r="AD151" s="92">
        <f t="shared" si="67"/>
        <v>187112.94424091143</v>
      </c>
      <c r="AE151" s="92">
        <f t="shared" si="67"/>
        <v>188545.66639283905</v>
      </c>
      <c r="AF151" s="92">
        <f t="shared" si="67"/>
        <v>189978.38854476664</v>
      </c>
      <c r="AG151" s="92">
        <f t="shared" si="67"/>
        <v>191411.11069669423</v>
      </c>
      <c r="AH151" s="92">
        <f t="shared" si="67"/>
        <v>192843.83284862185</v>
      </c>
      <c r="AI151" s="92" t="str">
        <f t="shared" si="67"/>
        <v/>
      </c>
      <c r="AJ151" s="92" t="str">
        <f t="shared" ref="AJ151:BC151" si="72">AJ137</f>
        <v/>
      </c>
      <c r="AK151" s="92" t="str">
        <f t="shared" si="72"/>
        <v/>
      </c>
      <c r="AL151" s="92" t="str">
        <f t="shared" si="72"/>
        <v/>
      </c>
      <c r="AM151" s="92" t="str">
        <f t="shared" si="72"/>
        <v/>
      </c>
      <c r="AN151" s="92" t="str">
        <f t="shared" si="72"/>
        <v/>
      </c>
      <c r="AO151" s="92" t="str">
        <f t="shared" si="72"/>
        <v/>
      </c>
      <c r="AP151" s="92" t="str">
        <f t="shared" si="72"/>
        <v/>
      </c>
      <c r="AQ151" s="92" t="str">
        <f t="shared" si="72"/>
        <v/>
      </c>
      <c r="AR151" s="92" t="str">
        <f t="shared" si="72"/>
        <v/>
      </c>
      <c r="AS151" s="92" t="str">
        <f t="shared" si="72"/>
        <v/>
      </c>
      <c r="AT151" s="92" t="str">
        <f t="shared" si="72"/>
        <v/>
      </c>
      <c r="AU151" s="92" t="str">
        <f t="shared" si="72"/>
        <v/>
      </c>
      <c r="AV151" s="92" t="str">
        <f t="shared" si="72"/>
        <v/>
      </c>
      <c r="AW151" s="92" t="str">
        <f t="shared" si="72"/>
        <v/>
      </c>
      <c r="AX151" s="92" t="str">
        <f t="shared" si="72"/>
        <v/>
      </c>
      <c r="AY151" s="92" t="str">
        <f t="shared" si="72"/>
        <v/>
      </c>
      <c r="AZ151" s="92" t="str">
        <f t="shared" si="72"/>
        <v/>
      </c>
      <c r="BA151" s="92" t="str">
        <f t="shared" si="72"/>
        <v/>
      </c>
      <c r="BB151" s="92" t="str">
        <f t="shared" si="72"/>
        <v/>
      </c>
      <c r="BC151" s="92" t="str">
        <f t="shared" si="72"/>
        <v/>
      </c>
    </row>
    <row r="152" spans="4:55" x14ac:dyDescent="0.25">
      <c r="F152" s="10" t="s">
        <v>455</v>
      </c>
      <c r="G152" s="92">
        <f t="shared" si="69"/>
        <v>30986.22728406189</v>
      </c>
      <c r="H152" s="92">
        <f t="shared" si="67"/>
        <v>31274.204436599328</v>
      </c>
      <c r="I152" s="92">
        <f t="shared" si="67"/>
        <v>31562.181589136788</v>
      </c>
      <c r="J152" s="92">
        <f t="shared" si="67"/>
        <v>31850.158741674226</v>
      </c>
      <c r="K152" s="92">
        <f t="shared" si="67"/>
        <v>32138.135894211671</v>
      </c>
      <c r="L152" s="92">
        <f t="shared" si="67"/>
        <v>32426.113046749131</v>
      </c>
      <c r="M152" s="92">
        <f t="shared" si="67"/>
        <v>32714.090199286569</v>
      </c>
      <c r="N152" s="92">
        <f t="shared" si="67"/>
        <v>33002.067351824029</v>
      </c>
      <c r="O152" s="92">
        <f t="shared" si="67"/>
        <v>33290.044504361467</v>
      </c>
      <c r="P152" s="92">
        <f t="shared" si="67"/>
        <v>33578.021656898927</v>
      </c>
      <c r="Q152" s="92">
        <f t="shared" si="67"/>
        <v>33865.998809436365</v>
      </c>
      <c r="R152" s="92">
        <f t="shared" si="67"/>
        <v>34153.975961973818</v>
      </c>
      <c r="S152" s="92">
        <f t="shared" si="67"/>
        <v>34441.953114511278</v>
      </c>
      <c r="T152" s="92">
        <f t="shared" si="67"/>
        <v>34729.930267048716</v>
      </c>
      <c r="U152" s="92">
        <f t="shared" si="67"/>
        <v>35017.907419586169</v>
      </c>
      <c r="V152" s="92">
        <f t="shared" si="67"/>
        <v>35305.884572123614</v>
      </c>
      <c r="W152" s="92">
        <f t="shared" si="67"/>
        <v>35593.861724661067</v>
      </c>
      <c r="X152" s="92">
        <f t="shared" si="67"/>
        <v>35881.838877198512</v>
      </c>
      <c r="Y152" s="92">
        <f t="shared" si="67"/>
        <v>36169.81602973595</v>
      </c>
      <c r="Z152" s="92">
        <f t="shared" si="67"/>
        <v>36457.793182273403</v>
      </c>
      <c r="AA152" s="92">
        <f t="shared" si="67"/>
        <v>36745.770334810855</v>
      </c>
      <c r="AB152" s="92">
        <f t="shared" si="67"/>
        <v>37033.747487348301</v>
      </c>
      <c r="AC152" s="92">
        <f t="shared" si="67"/>
        <v>37321.724639885746</v>
      </c>
      <c r="AD152" s="92">
        <f t="shared" si="67"/>
        <v>37609.701792423199</v>
      </c>
      <c r="AE152" s="92">
        <f t="shared" si="67"/>
        <v>37897.678944960644</v>
      </c>
      <c r="AF152" s="92">
        <f t="shared" si="67"/>
        <v>38185.656097498097</v>
      </c>
      <c r="AG152" s="92">
        <f t="shared" si="67"/>
        <v>38473.633250035542</v>
      </c>
      <c r="AH152" s="92">
        <f t="shared" si="67"/>
        <v>38761.610402572995</v>
      </c>
      <c r="AI152" s="92" t="str">
        <f t="shared" si="67"/>
        <v/>
      </c>
      <c r="AJ152" s="92" t="str">
        <f t="shared" ref="AJ152:BC152" si="73">AJ138</f>
        <v/>
      </c>
      <c r="AK152" s="92" t="str">
        <f t="shared" si="73"/>
        <v/>
      </c>
      <c r="AL152" s="92" t="str">
        <f t="shared" si="73"/>
        <v/>
      </c>
      <c r="AM152" s="92" t="str">
        <f t="shared" si="73"/>
        <v/>
      </c>
      <c r="AN152" s="92" t="str">
        <f t="shared" si="73"/>
        <v/>
      </c>
      <c r="AO152" s="92" t="str">
        <f t="shared" si="73"/>
        <v/>
      </c>
      <c r="AP152" s="92" t="str">
        <f t="shared" si="73"/>
        <v/>
      </c>
      <c r="AQ152" s="92" t="str">
        <f t="shared" si="73"/>
        <v/>
      </c>
      <c r="AR152" s="92" t="str">
        <f t="shared" si="73"/>
        <v/>
      </c>
      <c r="AS152" s="92" t="str">
        <f t="shared" si="73"/>
        <v/>
      </c>
      <c r="AT152" s="92" t="str">
        <f t="shared" si="73"/>
        <v/>
      </c>
      <c r="AU152" s="92" t="str">
        <f t="shared" si="73"/>
        <v/>
      </c>
      <c r="AV152" s="92" t="str">
        <f t="shared" si="73"/>
        <v/>
      </c>
      <c r="AW152" s="92" t="str">
        <f t="shared" si="73"/>
        <v/>
      </c>
      <c r="AX152" s="92" t="str">
        <f t="shared" si="73"/>
        <v/>
      </c>
      <c r="AY152" s="92" t="str">
        <f t="shared" si="73"/>
        <v/>
      </c>
      <c r="AZ152" s="92" t="str">
        <f t="shared" si="73"/>
        <v/>
      </c>
      <c r="BA152" s="92" t="str">
        <f t="shared" si="73"/>
        <v/>
      </c>
      <c r="BB152" s="92" t="str">
        <f t="shared" si="73"/>
        <v/>
      </c>
      <c r="BC152" s="92" t="str">
        <f t="shared" si="73"/>
        <v/>
      </c>
    </row>
    <row r="153" spans="4:55" x14ac:dyDescent="0.25">
      <c r="F153" s="10" t="s">
        <v>456</v>
      </c>
      <c r="G153" s="92">
        <f t="shared" si="69"/>
        <v>25181.139254157104</v>
      </c>
      <c r="H153" s="92">
        <f t="shared" si="67"/>
        <v>25428.114888382839</v>
      </c>
      <c r="I153" s="92">
        <f t="shared" si="67"/>
        <v>25675.090522608582</v>
      </c>
      <c r="J153" s="92">
        <f t="shared" si="67"/>
        <v>25922.066156834313</v>
      </c>
      <c r="K153" s="92">
        <f t="shared" si="67"/>
        <v>26169.041791060052</v>
      </c>
      <c r="L153" s="92">
        <f t="shared" si="67"/>
        <v>26416.017425285794</v>
      </c>
      <c r="M153" s="92">
        <f t="shared" si="67"/>
        <v>26662.993059511526</v>
      </c>
      <c r="N153" s="92">
        <f t="shared" si="67"/>
        <v>26909.968693737264</v>
      </c>
      <c r="O153" s="92">
        <f t="shared" si="67"/>
        <v>27156.944327963007</v>
      </c>
      <c r="P153" s="92">
        <f t="shared" si="67"/>
        <v>27403.919962188746</v>
      </c>
      <c r="Q153" s="92">
        <f t="shared" si="67"/>
        <v>27650.895596414477</v>
      </c>
      <c r="R153" s="92">
        <f t="shared" si="67"/>
        <v>27897.871230640219</v>
      </c>
      <c r="S153" s="92">
        <f t="shared" si="67"/>
        <v>28144.846864865965</v>
      </c>
      <c r="T153" s="92">
        <f t="shared" si="67"/>
        <v>28391.82249909169</v>
      </c>
      <c r="U153" s="92">
        <f t="shared" si="67"/>
        <v>28638.798133317436</v>
      </c>
      <c r="V153" s="92">
        <f t="shared" si="67"/>
        <v>28885.773767543171</v>
      </c>
      <c r="W153" s="92">
        <f t="shared" si="67"/>
        <v>29132.749401768906</v>
      </c>
      <c r="X153" s="92">
        <f t="shared" si="67"/>
        <v>29379.725035994648</v>
      </c>
      <c r="Y153" s="92">
        <f t="shared" si="67"/>
        <v>29626.700670220383</v>
      </c>
      <c r="Z153" s="92">
        <f t="shared" si="67"/>
        <v>29873.676304446115</v>
      </c>
      <c r="AA153" s="92">
        <f t="shared" si="67"/>
        <v>30120.651938671865</v>
      </c>
      <c r="AB153" s="92">
        <f t="shared" si="67"/>
        <v>30367.627572897596</v>
      </c>
      <c r="AC153" s="92">
        <f t="shared" si="67"/>
        <v>30614.603207123328</v>
      </c>
      <c r="AD153" s="92">
        <f t="shared" si="67"/>
        <v>30861.578841349074</v>
      </c>
      <c r="AE153" s="92">
        <f t="shared" si="67"/>
        <v>31108.554475574809</v>
      </c>
      <c r="AF153" s="92">
        <f t="shared" si="67"/>
        <v>31355.530109800551</v>
      </c>
      <c r="AG153" s="92">
        <f t="shared" si="67"/>
        <v>31602.50574402629</v>
      </c>
      <c r="AH153" s="92">
        <f t="shared" si="67"/>
        <v>31849.481378252025</v>
      </c>
      <c r="AI153" s="92" t="str">
        <f t="shared" si="67"/>
        <v/>
      </c>
      <c r="AJ153" s="92" t="str">
        <f t="shared" ref="AJ153:BC153" si="74">AJ139</f>
        <v/>
      </c>
      <c r="AK153" s="92" t="str">
        <f t="shared" si="74"/>
        <v/>
      </c>
      <c r="AL153" s="92" t="str">
        <f t="shared" si="74"/>
        <v/>
      </c>
      <c r="AM153" s="92" t="str">
        <f t="shared" si="74"/>
        <v/>
      </c>
      <c r="AN153" s="92" t="str">
        <f t="shared" si="74"/>
        <v/>
      </c>
      <c r="AO153" s="92" t="str">
        <f t="shared" si="74"/>
        <v/>
      </c>
      <c r="AP153" s="92" t="str">
        <f t="shared" si="74"/>
        <v/>
      </c>
      <c r="AQ153" s="92" t="str">
        <f t="shared" si="74"/>
        <v/>
      </c>
      <c r="AR153" s="92" t="str">
        <f t="shared" si="74"/>
        <v/>
      </c>
      <c r="AS153" s="92" t="str">
        <f t="shared" si="74"/>
        <v/>
      </c>
      <c r="AT153" s="92" t="str">
        <f t="shared" si="74"/>
        <v/>
      </c>
      <c r="AU153" s="92" t="str">
        <f t="shared" si="74"/>
        <v/>
      </c>
      <c r="AV153" s="92" t="str">
        <f t="shared" si="74"/>
        <v/>
      </c>
      <c r="AW153" s="92" t="str">
        <f t="shared" si="74"/>
        <v/>
      </c>
      <c r="AX153" s="92" t="str">
        <f t="shared" si="74"/>
        <v/>
      </c>
      <c r="AY153" s="92" t="str">
        <f t="shared" si="74"/>
        <v/>
      </c>
      <c r="AZ153" s="92" t="str">
        <f t="shared" si="74"/>
        <v/>
      </c>
      <c r="BA153" s="92" t="str">
        <f t="shared" si="74"/>
        <v/>
      </c>
      <c r="BB153" s="92" t="str">
        <f t="shared" si="74"/>
        <v/>
      </c>
      <c r="BC153" s="92" t="str">
        <f t="shared" si="74"/>
        <v/>
      </c>
    </row>
    <row r="154" spans="4:55" x14ac:dyDescent="0.25">
      <c r="F154" s="10" t="s">
        <v>464</v>
      </c>
      <c r="G154" s="92">
        <f t="shared" si="69"/>
        <v>566427.59340704815</v>
      </c>
      <c r="H154" s="92">
        <f t="shared" si="67"/>
        <v>571782.79568774614</v>
      </c>
      <c r="I154" s="92">
        <f t="shared" si="67"/>
        <v>577137.99796844425</v>
      </c>
      <c r="J154" s="92">
        <f t="shared" si="67"/>
        <v>582493.20024914213</v>
      </c>
      <c r="K154" s="92">
        <f t="shared" si="67"/>
        <v>587848.40252984024</v>
      </c>
      <c r="L154" s="92">
        <f t="shared" si="67"/>
        <v>593203.60481053824</v>
      </c>
      <c r="M154" s="92">
        <f t="shared" si="67"/>
        <v>598558.80709123611</v>
      </c>
      <c r="N154" s="92">
        <f t="shared" si="67"/>
        <v>603914.00937193434</v>
      </c>
      <c r="O154" s="92">
        <f t="shared" si="67"/>
        <v>609269.2116526321</v>
      </c>
      <c r="P154" s="92">
        <f t="shared" si="67"/>
        <v>614624.41393333022</v>
      </c>
      <c r="Q154" s="92">
        <f t="shared" si="67"/>
        <v>619979.61621402833</v>
      </c>
      <c r="R154" s="92">
        <f t="shared" si="67"/>
        <v>625334.81849472621</v>
      </c>
      <c r="S154" s="92">
        <f t="shared" si="67"/>
        <v>630690.02077542432</v>
      </c>
      <c r="T154" s="92">
        <f t="shared" si="67"/>
        <v>636045.22305612231</v>
      </c>
      <c r="U154" s="92">
        <f t="shared" si="67"/>
        <v>641400.42533682031</v>
      </c>
      <c r="V154" s="92">
        <f t="shared" si="67"/>
        <v>646755.62761751842</v>
      </c>
      <c r="W154" s="92">
        <f t="shared" si="67"/>
        <v>652110.8298982163</v>
      </c>
      <c r="X154" s="92">
        <f t="shared" si="67"/>
        <v>657466.03217891441</v>
      </c>
      <c r="Y154" s="92">
        <f t="shared" si="67"/>
        <v>662821.23445961229</v>
      </c>
      <c r="Z154" s="92">
        <f t="shared" si="67"/>
        <v>668176.43674031028</v>
      </c>
      <c r="AA154" s="92">
        <f t="shared" si="67"/>
        <v>673531.63902100839</v>
      </c>
      <c r="AB154" s="92">
        <f t="shared" si="67"/>
        <v>678886.84130170639</v>
      </c>
      <c r="AC154" s="92">
        <f t="shared" si="67"/>
        <v>684242.04358240438</v>
      </c>
      <c r="AD154" s="92">
        <f t="shared" si="67"/>
        <v>689597.24586310238</v>
      </c>
      <c r="AE154" s="92">
        <f t="shared" si="67"/>
        <v>694952.44814380049</v>
      </c>
      <c r="AF154" s="92">
        <f t="shared" si="67"/>
        <v>700307.65042449837</v>
      </c>
      <c r="AG154" s="92">
        <f t="shared" si="67"/>
        <v>705662.85270519648</v>
      </c>
      <c r="AH154" s="92">
        <f t="shared" si="67"/>
        <v>711018.05498589447</v>
      </c>
      <c r="AI154" s="92" t="str">
        <f t="shared" si="67"/>
        <v/>
      </c>
      <c r="AJ154" s="92" t="str">
        <f t="shared" ref="AJ154:BC154" si="75">AJ140</f>
        <v/>
      </c>
      <c r="AK154" s="92" t="str">
        <f t="shared" si="75"/>
        <v/>
      </c>
      <c r="AL154" s="92" t="str">
        <f t="shared" si="75"/>
        <v/>
      </c>
      <c r="AM154" s="92" t="str">
        <f t="shared" si="75"/>
        <v/>
      </c>
      <c r="AN154" s="92" t="str">
        <f t="shared" si="75"/>
        <v/>
      </c>
      <c r="AO154" s="92" t="str">
        <f t="shared" si="75"/>
        <v/>
      </c>
      <c r="AP154" s="92" t="str">
        <f t="shared" si="75"/>
        <v/>
      </c>
      <c r="AQ154" s="92" t="str">
        <f t="shared" si="75"/>
        <v/>
      </c>
      <c r="AR154" s="92" t="str">
        <f t="shared" si="75"/>
        <v/>
      </c>
      <c r="AS154" s="92" t="str">
        <f t="shared" si="75"/>
        <v/>
      </c>
      <c r="AT154" s="92" t="str">
        <f t="shared" si="75"/>
        <v/>
      </c>
      <c r="AU154" s="92" t="str">
        <f t="shared" si="75"/>
        <v/>
      </c>
      <c r="AV154" s="92" t="str">
        <f t="shared" si="75"/>
        <v/>
      </c>
      <c r="AW154" s="92" t="str">
        <f t="shared" si="75"/>
        <v/>
      </c>
      <c r="AX154" s="92" t="str">
        <f t="shared" si="75"/>
        <v/>
      </c>
      <c r="AY154" s="92" t="str">
        <f t="shared" si="75"/>
        <v/>
      </c>
      <c r="AZ154" s="92" t="str">
        <f t="shared" si="75"/>
        <v/>
      </c>
      <c r="BA154" s="92" t="str">
        <f t="shared" si="75"/>
        <v/>
      </c>
      <c r="BB154" s="92" t="str">
        <f t="shared" si="75"/>
        <v/>
      </c>
      <c r="BC154" s="92" t="str">
        <f t="shared" si="75"/>
        <v/>
      </c>
    </row>
    <row r="155" spans="4:55" x14ac:dyDescent="0.25">
      <c r="F155" s="10" t="s">
        <v>463</v>
      </c>
      <c r="G155" s="92">
        <f t="shared" si="69"/>
        <v>113851.9462748167</v>
      </c>
      <c r="H155" s="92">
        <f t="shared" si="67"/>
        <v>114928.34193323698</v>
      </c>
      <c r="I155" s="92">
        <f t="shared" si="67"/>
        <v>116004.73759165729</v>
      </c>
      <c r="J155" s="92">
        <f t="shared" si="67"/>
        <v>117081.13325007756</v>
      </c>
      <c r="K155" s="92">
        <f t="shared" si="67"/>
        <v>118157.52890849789</v>
      </c>
      <c r="L155" s="92">
        <f t="shared" si="67"/>
        <v>119233.92456691821</v>
      </c>
      <c r="M155" s="92">
        <f t="shared" si="67"/>
        <v>120310.32022533848</v>
      </c>
      <c r="N155" s="92">
        <f t="shared" si="67"/>
        <v>121386.71588375879</v>
      </c>
      <c r="O155" s="92">
        <f t="shared" si="67"/>
        <v>122463.11154217907</v>
      </c>
      <c r="P155" s="92">
        <f t="shared" si="67"/>
        <v>123539.5072005994</v>
      </c>
      <c r="Q155" s="92">
        <f t="shared" si="67"/>
        <v>124615.9028590197</v>
      </c>
      <c r="R155" s="92">
        <f t="shared" si="67"/>
        <v>125692.29851743998</v>
      </c>
      <c r="S155" s="92">
        <f t="shared" si="67"/>
        <v>126768.69417586029</v>
      </c>
      <c r="T155" s="92">
        <f t="shared" si="67"/>
        <v>127845.0898342806</v>
      </c>
      <c r="U155" s="92">
        <f t="shared" si="67"/>
        <v>128921.48549270091</v>
      </c>
      <c r="V155" s="92">
        <f t="shared" si="67"/>
        <v>129997.88115112118</v>
      </c>
      <c r="W155" s="92">
        <f t="shared" si="67"/>
        <v>131074.27680954151</v>
      </c>
      <c r="X155" s="92">
        <f t="shared" si="67"/>
        <v>132150.67246796179</v>
      </c>
      <c r="Y155" s="92">
        <f t="shared" si="67"/>
        <v>133227.06812638207</v>
      </c>
      <c r="Z155" s="92">
        <f t="shared" si="67"/>
        <v>134303.46378480238</v>
      </c>
      <c r="AA155" s="92">
        <f t="shared" si="67"/>
        <v>135379.8594432227</v>
      </c>
      <c r="AB155" s="92">
        <f t="shared" si="67"/>
        <v>136456.25510164298</v>
      </c>
      <c r="AC155" s="92">
        <f t="shared" si="67"/>
        <v>137532.65076006329</v>
      </c>
      <c r="AD155" s="92">
        <f t="shared" si="67"/>
        <v>138609.04641848357</v>
      </c>
      <c r="AE155" s="92">
        <f t="shared" si="67"/>
        <v>139685.44207690388</v>
      </c>
      <c r="AF155" s="92">
        <f t="shared" si="67"/>
        <v>140761.83773532417</v>
      </c>
      <c r="AG155" s="92">
        <f t="shared" si="67"/>
        <v>141838.23339374448</v>
      </c>
      <c r="AH155" s="92">
        <f t="shared" si="67"/>
        <v>142914.62905216479</v>
      </c>
      <c r="AI155" s="92" t="str">
        <f t="shared" si="67"/>
        <v/>
      </c>
      <c r="AJ155" s="92" t="str">
        <f t="shared" ref="AJ155:BC155" si="76">AJ141</f>
        <v/>
      </c>
      <c r="AK155" s="92" t="str">
        <f t="shared" si="76"/>
        <v/>
      </c>
      <c r="AL155" s="92" t="str">
        <f t="shared" si="76"/>
        <v/>
      </c>
      <c r="AM155" s="92" t="str">
        <f t="shared" si="76"/>
        <v/>
      </c>
      <c r="AN155" s="92" t="str">
        <f t="shared" si="76"/>
        <v/>
      </c>
      <c r="AO155" s="92" t="str">
        <f t="shared" si="76"/>
        <v/>
      </c>
      <c r="AP155" s="92" t="str">
        <f t="shared" si="76"/>
        <v/>
      </c>
      <c r="AQ155" s="92" t="str">
        <f t="shared" si="76"/>
        <v/>
      </c>
      <c r="AR155" s="92" t="str">
        <f t="shared" si="76"/>
        <v/>
      </c>
      <c r="AS155" s="92" t="str">
        <f t="shared" si="76"/>
        <v/>
      </c>
      <c r="AT155" s="92" t="str">
        <f t="shared" si="76"/>
        <v/>
      </c>
      <c r="AU155" s="92" t="str">
        <f t="shared" si="76"/>
        <v/>
      </c>
      <c r="AV155" s="92" t="str">
        <f t="shared" si="76"/>
        <v/>
      </c>
      <c r="AW155" s="92" t="str">
        <f t="shared" si="76"/>
        <v/>
      </c>
      <c r="AX155" s="92" t="str">
        <f t="shared" si="76"/>
        <v/>
      </c>
      <c r="AY155" s="92" t="str">
        <f t="shared" si="76"/>
        <v/>
      </c>
      <c r="AZ155" s="92" t="str">
        <f t="shared" si="76"/>
        <v/>
      </c>
      <c r="BA155" s="92" t="str">
        <f t="shared" si="76"/>
        <v/>
      </c>
      <c r="BB155" s="92" t="str">
        <f t="shared" si="76"/>
        <v/>
      </c>
      <c r="BC155" s="92" t="str">
        <f t="shared" si="76"/>
        <v/>
      </c>
    </row>
    <row r="156" spans="4:55" x14ac:dyDescent="0.25">
      <c r="F156" s="16" t="s">
        <v>465</v>
      </c>
      <c r="G156" s="92">
        <f t="shared" si="69"/>
        <v>212994.85182812973</v>
      </c>
      <c r="H156" s="92">
        <f t="shared" si="67"/>
        <v>215113.62784267435</v>
      </c>
      <c r="I156" s="92">
        <f t="shared" si="67"/>
        <v>217232.40385721897</v>
      </c>
      <c r="J156" s="92">
        <f t="shared" si="67"/>
        <v>219351.17987176354</v>
      </c>
      <c r="K156" s="92">
        <f t="shared" si="67"/>
        <v>221469.95588630816</v>
      </c>
      <c r="L156" s="92">
        <f t="shared" si="67"/>
        <v>223588.73190085284</v>
      </c>
      <c r="M156" s="92">
        <f t="shared" si="67"/>
        <v>225707.50791539741</v>
      </c>
      <c r="N156" s="92">
        <f t="shared" si="67"/>
        <v>227826.28392994197</v>
      </c>
      <c r="O156" s="92">
        <f t="shared" si="67"/>
        <v>229945.05994448654</v>
      </c>
      <c r="P156" s="92">
        <f t="shared" si="67"/>
        <v>232063.83595903128</v>
      </c>
      <c r="Q156" s="92">
        <f t="shared" si="67"/>
        <v>234182.61197357584</v>
      </c>
      <c r="R156" s="92">
        <f t="shared" si="67"/>
        <v>236301.38798812046</v>
      </c>
      <c r="S156" s="92">
        <f t="shared" si="67"/>
        <v>238420.16400266509</v>
      </c>
      <c r="T156" s="92">
        <f t="shared" si="67"/>
        <v>240538.94001720965</v>
      </c>
      <c r="U156" s="92">
        <f t="shared" si="67"/>
        <v>242657.71603175433</v>
      </c>
      <c r="V156" s="92">
        <f t="shared" si="67"/>
        <v>244776.49204629892</v>
      </c>
      <c r="W156" s="92">
        <f t="shared" si="67"/>
        <v>246895.26806084352</v>
      </c>
      <c r="X156" s="92">
        <f t="shared" si="67"/>
        <v>249014.04407538811</v>
      </c>
      <c r="Y156" s="92">
        <f t="shared" si="67"/>
        <v>251132.82008993279</v>
      </c>
      <c r="Z156" s="92">
        <f t="shared" si="67"/>
        <v>253251.59610447739</v>
      </c>
      <c r="AA156" s="92">
        <f t="shared" si="67"/>
        <v>255370.37211902198</v>
      </c>
      <c r="AB156" s="92">
        <f t="shared" si="67"/>
        <v>257489.14813356657</v>
      </c>
      <c r="AC156" s="92">
        <f t="shared" si="67"/>
        <v>259607.92414811123</v>
      </c>
      <c r="AD156" s="92">
        <f t="shared" si="67"/>
        <v>261726.70016265585</v>
      </c>
      <c r="AE156" s="92">
        <f t="shared" si="67"/>
        <v>263845.47617720044</v>
      </c>
      <c r="AF156" s="92">
        <f t="shared" si="67"/>
        <v>265964.25219174504</v>
      </c>
      <c r="AG156" s="92">
        <f t="shared" si="67"/>
        <v>268083.02820628969</v>
      </c>
      <c r="AH156" s="92">
        <f t="shared" si="67"/>
        <v>270201.80422083422</v>
      </c>
      <c r="AI156" s="92" t="str">
        <f t="shared" si="67"/>
        <v/>
      </c>
      <c r="AJ156" s="92" t="str">
        <f t="shared" ref="AJ156:BC156" si="77">AJ142</f>
        <v/>
      </c>
      <c r="AK156" s="92" t="str">
        <f t="shared" si="77"/>
        <v/>
      </c>
      <c r="AL156" s="92" t="str">
        <f t="shared" si="77"/>
        <v/>
      </c>
      <c r="AM156" s="92" t="str">
        <f t="shared" si="77"/>
        <v/>
      </c>
      <c r="AN156" s="92" t="str">
        <f t="shared" si="77"/>
        <v/>
      </c>
      <c r="AO156" s="92" t="str">
        <f t="shared" si="77"/>
        <v/>
      </c>
      <c r="AP156" s="92" t="str">
        <f t="shared" si="77"/>
        <v/>
      </c>
      <c r="AQ156" s="92" t="str">
        <f t="shared" si="77"/>
        <v/>
      </c>
      <c r="AR156" s="92" t="str">
        <f t="shared" si="77"/>
        <v/>
      </c>
      <c r="AS156" s="92" t="str">
        <f t="shared" si="77"/>
        <v/>
      </c>
      <c r="AT156" s="92" t="str">
        <f t="shared" si="77"/>
        <v/>
      </c>
      <c r="AU156" s="92" t="str">
        <f t="shared" si="77"/>
        <v/>
      </c>
      <c r="AV156" s="92" t="str">
        <f t="shared" si="77"/>
        <v/>
      </c>
      <c r="AW156" s="92" t="str">
        <f t="shared" si="77"/>
        <v/>
      </c>
      <c r="AX156" s="92" t="str">
        <f t="shared" si="77"/>
        <v/>
      </c>
      <c r="AY156" s="92" t="str">
        <f t="shared" si="77"/>
        <v/>
      </c>
      <c r="AZ156" s="92" t="str">
        <f t="shared" si="77"/>
        <v/>
      </c>
      <c r="BA156" s="92" t="str">
        <f t="shared" si="77"/>
        <v/>
      </c>
      <c r="BB156" s="92" t="str">
        <f t="shared" si="77"/>
        <v/>
      </c>
      <c r="BC156" s="92" t="str">
        <f t="shared" si="77"/>
        <v/>
      </c>
    </row>
    <row r="158" spans="4:55" x14ac:dyDescent="0.25">
      <c r="D158" s="27" t="s">
        <v>476</v>
      </c>
      <c r="F158" s="27" t="s">
        <v>466</v>
      </c>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row>
    <row r="159" spans="4:55" x14ac:dyDescent="0.25">
      <c r="F159" s="42" t="s">
        <v>407</v>
      </c>
      <c r="G159" s="46">
        <f t="shared" ref="G159:AL159" si="78">G53</f>
        <v>-6</v>
      </c>
      <c r="H159" s="46">
        <f t="shared" si="78"/>
        <v>-5</v>
      </c>
      <c r="I159" s="46">
        <f t="shared" si="78"/>
        <v>-4</v>
      </c>
      <c r="J159" s="46">
        <f t="shared" si="78"/>
        <v>-3</v>
      </c>
      <c r="K159" s="46">
        <f t="shared" si="78"/>
        <v>-2</v>
      </c>
      <c r="L159" s="46">
        <f t="shared" si="78"/>
        <v>-1</v>
      </c>
      <c r="M159" s="46">
        <f t="shared" si="78"/>
        <v>0</v>
      </c>
      <c r="N159" s="46">
        <f t="shared" si="78"/>
        <v>1</v>
      </c>
      <c r="O159" s="46">
        <f t="shared" si="78"/>
        <v>2</v>
      </c>
      <c r="P159" s="46">
        <f t="shared" si="78"/>
        <v>3</v>
      </c>
      <c r="Q159" s="46">
        <f t="shared" si="78"/>
        <v>4</v>
      </c>
      <c r="R159" s="46">
        <f t="shared" si="78"/>
        <v>5</v>
      </c>
      <c r="S159" s="46">
        <f t="shared" si="78"/>
        <v>6</v>
      </c>
      <c r="T159" s="46">
        <f t="shared" si="78"/>
        <v>7</v>
      </c>
      <c r="U159" s="46">
        <f t="shared" si="78"/>
        <v>8</v>
      </c>
      <c r="V159" s="46">
        <f t="shared" si="78"/>
        <v>9</v>
      </c>
      <c r="W159" s="46">
        <f t="shared" si="78"/>
        <v>10</v>
      </c>
      <c r="X159" s="46">
        <f t="shared" si="78"/>
        <v>11</v>
      </c>
      <c r="Y159" s="46">
        <f t="shared" si="78"/>
        <v>12</v>
      </c>
      <c r="Z159" s="46">
        <f t="shared" si="78"/>
        <v>13</v>
      </c>
      <c r="AA159" s="46">
        <f t="shared" si="78"/>
        <v>14</v>
      </c>
      <c r="AB159" s="46">
        <f t="shared" si="78"/>
        <v>15</v>
      </c>
      <c r="AC159" s="46">
        <f t="shared" si="78"/>
        <v>16</v>
      </c>
      <c r="AD159" s="46">
        <f t="shared" si="78"/>
        <v>17</v>
      </c>
      <c r="AE159" s="46">
        <f t="shared" si="78"/>
        <v>18</v>
      </c>
      <c r="AF159" s="46">
        <f t="shared" si="78"/>
        <v>19</v>
      </c>
      <c r="AG159" s="46">
        <f t="shared" si="78"/>
        <v>20</v>
      </c>
      <c r="AH159" s="46">
        <f t="shared" si="78"/>
        <v>21</v>
      </c>
      <c r="AI159" s="46" t="str">
        <f t="shared" si="78"/>
        <v/>
      </c>
      <c r="AJ159" s="46" t="str">
        <f t="shared" si="78"/>
        <v/>
      </c>
      <c r="AK159" s="46" t="str">
        <f t="shared" si="78"/>
        <v/>
      </c>
      <c r="AL159" s="46" t="str">
        <f t="shared" si="78"/>
        <v/>
      </c>
      <c r="AM159" s="46" t="str">
        <f t="shared" ref="AM159:BC159" si="79">AM53</f>
        <v/>
      </c>
      <c r="AN159" s="46" t="str">
        <f t="shared" si="79"/>
        <v/>
      </c>
      <c r="AO159" s="46" t="str">
        <f t="shared" si="79"/>
        <v/>
      </c>
      <c r="AP159" s="46" t="str">
        <f t="shared" si="79"/>
        <v/>
      </c>
      <c r="AQ159" s="46" t="str">
        <f t="shared" si="79"/>
        <v/>
      </c>
      <c r="AR159" s="46" t="str">
        <f t="shared" si="79"/>
        <v/>
      </c>
      <c r="AS159" s="46" t="str">
        <f t="shared" si="79"/>
        <v/>
      </c>
      <c r="AT159" s="46" t="str">
        <f t="shared" si="79"/>
        <v/>
      </c>
      <c r="AU159" s="46" t="str">
        <f t="shared" si="79"/>
        <v/>
      </c>
      <c r="AV159" s="46" t="str">
        <f t="shared" si="79"/>
        <v/>
      </c>
      <c r="AW159" s="46" t="str">
        <f t="shared" si="79"/>
        <v/>
      </c>
      <c r="AX159" s="46" t="str">
        <f t="shared" si="79"/>
        <v/>
      </c>
      <c r="AY159" s="46" t="str">
        <f t="shared" si="79"/>
        <v/>
      </c>
      <c r="AZ159" s="46" t="str">
        <f t="shared" si="79"/>
        <v/>
      </c>
      <c r="BA159" s="46" t="str">
        <f t="shared" si="79"/>
        <v/>
      </c>
      <c r="BB159" s="46" t="str">
        <f t="shared" si="79"/>
        <v/>
      </c>
      <c r="BC159" s="46" t="str">
        <f t="shared" si="79"/>
        <v/>
      </c>
    </row>
    <row r="160" spans="4:55" x14ac:dyDescent="0.25">
      <c r="F160" s="72" t="s">
        <v>471</v>
      </c>
      <c r="G160" s="73">
        <f t="shared" ref="G160:AL160" si="80">G54</f>
        <v>2022</v>
      </c>
      <c r="H160" s="73">
        <f t="shared" si="80"/>
        <v>2023</v>
      </c>
      <c r="I160" s="73">
        <f t="shared" si="80"/>
        <v>2024</v>
      </c>
      <c r="J160" s="73">
        <f t="shared" si="80"/>
        <v>2025</v>
      </c>
      <c r="K160" s="73">
        <f t="shared" si="80"/>
        <v>2026</v>
      </c>
      <c r="L160" s="73">
        <f t="shared" si="80"/>
        <v>2027</v>
      </c>
      <c r="M160" s="73">
        <f t="shared" si="80"/>
        <v>2028</v>
      </c>
      <c r="N160" s="73">
        <f t="shared" si="80"/>
        <v>2029</v>
      </c>
      <c r="O160" s="73">
        <f t="shared" si="80"/>
        <v>2030</v>
      </c>
      <c r="P160" s="73">
        <f t="shared" si="80"/>
        <v>2031</v>
      </c>
      <c r="Q160" s="73">
        <f t="shared" si="80"/>
        <v>2032</v>
      </c>
      <c r="R160" s="73">
        <f t="shared" si="80"/>
        <v>2033</v>
      </c>
      <c r="S160" s="73">
        <f t="shared" si="80"/>
        <v>2034</v>
      </c>
      <c r="T160" s="73">
        <f t="shared" si="80"/>
        <v>2035</v>
      </c>
      <c r="U160" s="73">
        <f t="shared" si="80"/>
        <v>2036</v>
      </c>
      <c r="V160" s="73">
        <f t="shared" si="80"/>
        <v>2037</v>
      </c>
      <c r="W160" s="73">
        <f t="shared" si="80"/>
        <v>2038</v>
      </c>
      <c r="X160" s="73">
        <f t="shared" si="80"/>
        <v>2039</v>
      </c>
      <c r="Y160" s="73">
        <f t="shared" si="80"/>
        <v>2040</v>
      </c>
      <c r="Z160" s="73">
        <f t="shared" si="80"/>
        <v>2041</v>
      </c>
      <c r="AA160" s="73">
        <f t="shared" si="80"/>
        <v>2042</v>
      </c>
      <c r="AB160" s="73">
        <f t="shared" si="80"/>
        <v>2043</v>
      </c>
      <c r="AC160" s="73">
        <f t="shared" si="80"/>
        <v>2044</v>
      </c>
      <c r="AD160" s="73">
        <f t="shared" si="80"/>
        <v>2045</v>
      </c>
      <c r="AE160" s="73">
        <f t="shared" si="80"/>
        <v>2046</v>
      </c>
      <c r="AF160" s="73">
        <f t="shared" si="80"/>
        <v>2047</v>
      </c>
      <c r="AG160" s="73">
        <f t="shared" si="80"/>
        <v>2048</v>
      </c>
      <c r="AH160" s="73">
        <f t="shared" si="80"/>
        <v>2049</v>
      </c>
      <c r="AI160" s="73" t="str">
        <f t="shared" si="80"/>
        <v/>
      </c>
      <c r="AJ160" s="73" t="str">
        <f t="shared" si="80"/>
        <v/>
      </c>
      <c r="AK160" s="73" t="str">
        <f t="shared" si="80"/>
        <v/>
      </c>
      <c r="AL160" s="73" t="str">
        <f t="shared" si="80"/>
        <v/>
      </c>
      <c r="AM160" s="73" t="str">
        <f t="shared" ref="AM160:BC160" si="81">AM54</f>
        <v/>
      </c>
      <c r="AN160" s="73" t="str">
        <f t="shared" si="81"/>
        <v/>
      </c>
      <c r="AO160" s="73" t="str">
        <f t="shared" si="81"/>
        <v/>
      </c>
      <c r="AP160" s="73" t="str">
        <f t="shared" si="81"/>
        <v/>
      </c>
      <c r="AQ160" s="73" t="str">
        <f t="shared" si="81"/>
        <v/>
      </c>
      <c r="AR160" s="73" t="str">
        <f t="shared" si="81"/>
        <v/>
      </c>
      <c r="AS160" s="73" t="str">
        <f t="shared" si="81"/>
        <v/>
      </c>
      <c r="AT160" s="73" t="str">
        <f t="shared" si="81"/>
        <v/>
      </c>
      <c r="AU160" s="73" t="str">
        <f t="shared" si="81"/>
        <v/>
      </c>
      <c r="AV160" s="73" t="str">
        <f t="shared" si="81"/>
        <v/>
      </c>
      <c r="AW160" s="73" t="str">
        <f t="shared" si="81"/>
        <v/>
      </c>
      <c r="AX160" s="73" t="str">
        <f t="shared" si="81"/>
        <v/>
      </c>
      <c r="AY160" s="73" t="str">
        <f t="shared" si="81"/>
        <v/>
      </c>
      <c r="AZ160" s="73" t="str">
        <f t="shared" si="81"/>
        <v/>
      </c>
      <c r="BA160" s="73" t="str">
        <f t="shared" si="81"/>
        <v/>
      </c>
      <c r="BB160" s="73" t="str">
        <f t="shared" si="81"/>
        <v/>
      </c>
      <c r="BC160" s="74" t="str">
        <f t="shared" si="81"/>
        <v/>
      </c>
    </row>
    <row r="161" spans="4:55" x14ac:dyDescent="0.25">
      <c r="F161" s="29" t="s">
        <v>757</v>
      </c>
      <c r="G161" s="90">
        <f t="shared" ref="G161:AL161" si="82">IF(G160="","",G156*$G$35)</f>
        <v>9.4761212726111161E-4</v>
      </c>
      <c r="H161" s="90">
        <f t="shared" si="82"/>
        <v>9.5703854216785576E-4</v>
      </c>
      <c r="I161" s="90">
        <f t="shared" si="82"/>
        <v>9.6646495707460001E-4</v>
      </c>
      <c r="J161" s="90">
        <f t="shared" si="82"/>
        <v>9.7589137198134395E-4</v>
      </c>
      <c r="K161" s="90">
        <f t="shared" si="82"/>
        <v>9.8531778688808799E-4</v>
      </c>
      <c r="L161" s="90">
        <f t="shared" si="82"/>
        <v>9.9474420179483246E-4</v>
      </c>
      <c r="M161" s="90">
        <f t="shared" si="82"/>
        <v>1.0041706167015765E-3</v>
      </c>
      <c r="N161" s="90">
        <f t="shared" si="82"/>
        <v>1.0135970316083203E-3</v>
      </c>
      <c r="O161" s="90">
        <f t="shared" si="82"/>
        <v>1.0230234465150644E-3</v>
      </c>
      <c r="P161" s="90">
        <f t="shared" si="82"/>
        <v>1.0324498614218091E-3</v>
      </c>
      <c r="Q161" s="90">
        <f t="shared" si="82"/>
        <v>1.0418762763285529E-3</v>
      </c>
      <c r="R161" s="90">
        <f t="shared" si="82"/>
        <v>1.0513026912352971E-3</v>
      </c>
      <c r="S161" s="90">
        <f t="shared" si="82"/>
        <v>1.0607291061420412E-3</v>
      </c>
      <c r="T161" s="90">
        <f t="shared" si="82"/>
        <v>1.0701555210487852E-3</v>
      </c>
      <c r="U161" s="90">
        <f t="shared" si="82"/>
        <v>1.0795819359555297E-3</v>
      </c>
      <c r="V161" s="90">
        <f t="shared" si="82"/>
        <v>1.0890083508622737E-3</v>
      </c>
      <c r="W161" s="90">
        <f t="shared" si="82"/>
        <v>1.0984347657690178E-3</v>
      </c>
      <c r="X161" s="90">
        <f t="shared" si="82"/>
        <v>1.1078611806757618E-3</v>
      </c>
      <c r="Y161" s="90">
        <f t="shared" si="82"/>
        <v>1.1172875955825063E-3</v>
      </c>
      <c r="Z161" s="90">
        <f t="shared" si="82"/>
        <v>1.1267140104892503E-3</v>
      </c>
      <c r="AA161" s="90">
        <f t="shared" si="82"/>
        <v>1.1361404253959944E-3</v>
      </c>
      <c r="AB161" s="90">
        <f t="shared" si="82"/>
        <v>1.1455668403027384E-3</v>
      </c>
      <c r="AC161" s="90">
        <f t="shared" si="82"/>
        <v>1.1549932552094827E-3</v>
      </c>
      <c r="AD161" s="90">
        <f t="shared" si="82"/>
        <v>1.1644196701162269E-3</v>
      </c>
      <c r="AE161" s="90">
        <f t="shared" si="82"/>
        <v>1.173846085022971E-3</v>
      </c>
      <c r="AF161" s="90">
        <f t="shared" si="82"/>
        <v>1.183272499929715E-3</v>
      </c>
      <c r="AG161" s="90">
        <f t="shared" si="82"/>
        <v>1.1926989148364593E-3</v>
      </c>
      <c r="AH161" s="90">
        <f t="shared" si="82"/>
        <v>1.2021253297432031E-3</v>
      </c>
      <c r="AI161" s="90" t="str">
        <f t="shared" si="82"/>
        <v/>
      </c>
      <c r="AJ161" s="90" t="str">
        <f t="shared" si="82"/>
        <v/>
      </c>
      <c r="AK161" s="90" t="str">
        <f t="shared" si="82"/>
        <v/>
      </c>
      <c r="AL161" s="90" t="str">
        <f t="shared" si="82"/>
        <v/>
      </c>
      <c r="AM161" s="90" t="str">
        <f t="shared" ref="AM161:BC161" si="83">IF(AM160="","",AM156*$G$35)</f>
        <v/>
      </c>
      <c r="AN161" s="90" t="str">
        <f t="shared" si="83"/>
        <v/>
      </c>
      <c r="AO161" s="90" t="str">
        <f t="shared" si="83"/>
        <v/>
      </c>
      <c r="AP161" s="90" t="str">
        <f t="shared" si="83"/>
        <v/>
      </c>
      <c r="AQ161" s="90" t="str">
        <f t="shared" si="83"/>
        <v/>
      </c>
      <c r="AR161" s="90" t="str">
        <f t="shared" si="83"/>
        <v/>
      </c>
      <c r="AS161" s="90" t="str">
        <f t="shared" si="83"/>
        <v/>
      </c>
      <c r="AT161" s="90" t="str">
        <f t="shared" si="83"/>
        <v/>
      </c>
      <c r="AU161" s="90" t="str">
        <f t="shared" si="83"/>
        <v/>
      </c>
      <c r="AV161" s="90" t="str">
        <f t="shared" si="83"/>
        <v/>
      </c>
      <c r="AW161" s="90" t="str">
        <f t="shared" si="83"/>
        <v/>
      </c>
      <c r="AX161" s="90" t="str">
        <f t="shared" si="83"/>
        <v/>
      </c>
      <c r="AY161" s="90" t="str">
        <f t="shared" si="83"/>
        <v/>
      </c>
      <c r="AZ161" s="90" t="str">
        <f t="shared" si="83"/>
        <v/>
      </c>
      <c r="BA161" s="90" t="str">
        <f t="shared" si="83"/>
        <v/>
      </c>
      <c r="BB161" s="90" t="str">
        <f t="shared" si="83"/>
        <v/>
      </c>
      <c r="BC161" s="93" t="str">
        <f t="shared" si="83"/>
        <v/>
      </c>
    </row>
    <row r="162" spans="4:55" x14ac:dyDescent="0.25">
      <c r="F162" s="10" t="s">
        <v>468</v>
      </c>
      <c r="G162" s="104">
        <f t="shared" ref="G162:AL162" si="84">IF(G160="","",G156*$G$36)</f>
        <v>0.17645014416524865</v>
      </c>
      <c r="H162" s="104">
        <f t="shared" si="84"/>
        <v>0.17820539003157571</v>
      </c>
      <c r="I162" s="104">
        <f t="shared" si="84"/>
        <v>0.17996063589790276</v>
      </c>
      <c r="J162" s="104">
        <f t="shared" si="84"/>
        <v>0.18171588176422979</v>
      </c>
      <c r="K162" s="104">
        <f t="shared" si="84"/>
        <v>0.18347112763055684</v>
      </c>
      <c r="L162" s="104">
        <f t="shared" si="84"/>
        <v>0.18522637349688395</v>
      </c>
      <c r="M162" s="104">
        <f t="shared" si="84"/>
        <v>0.18698161936321098</v>
      </c>
      <c r="N162" s="104">
        <f t="shared" si="84"/>
        <v>0.18873686522953798</v>
      </c>
      <c r="O162" s="104">
        <f t="shared" si="84"/>
        <v>0.190492111095865</v>
      </c>
      <c r="P162" s="104">
        <f t="shared" si="84"/>
        <v>0.19224735696219214</v>
      </c>
      <c r="Q162" s="104">
        <f t="shared" si="84"/>
        <v>0.19400260282851917</v>
      </c>
      <c r="R162" s="104">
        <f t="shared" si="84"/>
        <v>0.19575784869484622</v>
      </c>
      <c r="S162" s="104">
        <f t="shared" si="84"/>
        <v>0.19751309456117327</v>
      </c>
      <c r="T162" s="104">
        <f t="shared" si="84"/>
        <v>0.1992683404275003</v>
      </c>
      <c r="U162" s="104">
        <f t="shared" si="84"/>
        <v>0.20102358629382741</v>
      </c>
      <c r="V162" s="104">
        <f t="shared" si="84"/>
        <v>0.20277883216015444</v>
      </c>
      <c r="W162" s="104">
        <f t="shared" si="84"/>
        <v>0.20453407802648149</v>
      </c>
      <c r="X162" s="104">
        <f t="shared" si="84"/>
        <v>0.20628932389280852</v>
      </c>
      <c r="Y162" s="104">
        <f t="shared" si="84"/>
        <v>0.20804456975913563</v>
      </c>
      <c r="Z162" s="104">
        <f t="shared" si="84"/>
        <v>0.20979981562546268</v>
      </c>
      <c r="AA162" s="104">
        <f t="shared" si="84"/>
        <v>0.21155506149178971</v>
      </c>
      <c r="AB162" s="104">
        <f t="shared" si="84"/>
        <v>0.21331030735811674</v>
      </c>
      <c r="AC162" s="104">
        <f t="shared" si="84"/>
        <v>0.21506555322444382</v>
      </c>
      <c r="AD162" s="104">
        <f t="shared" si="84"/>
        <v>0.2168207990907709</v>
      </c>
      <c r="AE162" s="104">
        <f t="shared" si="84"/>
        <v>0.21857604495709793</v>
      </c>
      <c r="AF162" s="104">
        <f t="shared" si="84"/>
        <v>0.22033129082342495</v>
      </c>
      <c r="AG162" s="104">
        <f t="shared" si="84"/>
        <v>0.22208653668975206</v>
      </c>
      <c r="AH162" s="104">
        <f t="shared" si="84"/>
        <v>0.22384178255607903</v>
      </c>
      <c r="AI162" s="104" t="str">
        <f t="shared" si="84"/>
        <v/>
      </c>
      <c r="AJ162" s="104" t="str">
        <f t="shared" si="84"/>
        <v/>
      </c>
      <c r="AK162" s="104" t="str">
        <f t="shared" si="84"/>
        <v/>
      </c>
      <c r="AL162" s="104" t="str">
        <f t="shared" si="84"/>
        <v/>
      </c>
      <c r="AM162" s="104" t="str">
        <f t="shared" ref="AM162:BC162" si="85">IF(AM160="","",AM156*$G$36)</f>
        <v/>
      </c>
      <c r="AN162" s="104" t="str">
        <f t="shared" si="85"/>
        <v/>
      </c>
      <c r="AO162" s="104" t="str">
        <f t="shared" si="85"/>
        <v/>
      </c>
      <c r="AP162" s="104" t="str">
        <f t="shared" si="85"/>
        <v/>
      </c>
      <c r="AQ162" s="104" t="str">
        <f t="shared" si="85"/>
        <v/>
      </c>
      <c r="AR162" s="104" t="str">
        <f t="shared" si="85"/>
        <v/>
      </c>
      <c r="AS162" s="104" t="str">
        <f t="shared" si="85"/>
        <v/>
      </c>
      <c r="AT162" s="104" t="str">
        <f t="shared" si="85"/>
        <v/>
      </c>
      <c r="AU162" s="104" t="str">
        <f t="shared" si="85"/>
        <v/>
      </c>
      <c r="AV162" s="104" t="str">
        <f t="shared" si="85"/>
        <v/>
      </c>
      <c r="AW162" s="104" t="str">
        <f t="shared" si="85"/>
        <v/>
      </c>
      <c r="AX162" s="104" t="str">
        <f t="shared" si="85"/>
        <v/>
      </c>
      <c r="AY162" s="104" t="str">
        <f t="shared" si="85"/>
        <v/>
      </c>
      <c r="AZ162" s="104" t="str">
        <f t="shared" si="85"/>
        <v/>
      </c>
      <c r="BA162" s="104" t="str">
        <f t="shared" si="85"/>
        <v/>
      </c>
      <c r="BB162" s="104" t="str">
        <f t="shared" si="85"/>
        <v/>
      </c>
      <c r="BC162" s="105" t="str">
        <f t="shared" si="85"/>
        <v/>
      </c>
    </row>
    <row r="163" spans="4:55" x14ac:dyDescent="0.25">
      <c r="F163" s="246" t="s">
        <v>469</v>
      </c>
      <c r="G163" s="104">
        <f t="shared" ref="G163:AL163" si="86">IF(G160="","",G156*$G$37)</f>
        <v>1.6360073864725923E-3</v>
      </c>
      <c r="H163" s="104">
        <f t="shared" si="86"/>
        <v>1.6522816446545366E-3</v>
      </c>
      <c r="I163" s="104">
        <f t="shared" si="86"/>
        <v>1.6685559028364811E-3</v>
      </c>
      <c r="J163" s="104">
        <f t="shared" si="86"/>
        <v>1.6848301610184249E-3</v>
      </c>
      <c r="K163" s="104">
        <f t="shared" si="86"/>
        <v>1.7011044192003692E-3</v>
      </c>
      <c r="L163" s="104">
        <f t="shared" si="86"/>
        <v>1.717378677382314E-3</v>
      </c>
      <c r="M163" s="104">
        <f t="shared" si="86"/>
        <v>1.7336529355642578E-3</v>
      </c>
      <c r="N163" s="104">
        <f t="shared" si="86"/>
        <v>1.7499271937462019E-3</v>
      </c>
      <c r="O163" s="104">
        <f t="shared" si="86"/>
        <v>1.7662014519281457E-3</v>
      </c>
      <c r="P163" s="104">
        <f t="shared" si="86"/>
        <v>1.7824757101100909E-3</v>
      </c>
      <c r="Q163" s="104">
        <f t="shared" si="86"/>
        <v>1.7987499682920348E-3</v>
      </c>
      <c r="R163" s="104">
        <f t="shared" si="86"/>
        <v>1.8150242264739793E-3</v>
      </c>
      <c r="S163" s="104">
        <f t="shared" si="86"/>
        <v>1.8312984846559236E-3</v>
      </c>
      <c r="T163" s="104">
        <f t="shared" si="86"/>
        <v>1.8475727428378674E-3</v>
      </c>
      <c r="U163" s="104">
        <f t="shared" si="86"/>
        <v>1.8638470010198121E-3</v>
      </c>
      <c r="V163" s="104">
        <f t="shared" si="86"/>
        <v>1.8801212592017564E-3</v>
      </c>
      <c r="W163" s="104">
        <f t="shared" si="86"/>
        <v>1.8963955173837005E-3</v>
      </c>
      <c r="X163" s="104">
        <f t="shared" si="86"/>
        <v>1.9126697755656446E-3</v>
      </c>
      <c r="Y163" s="104">
        <f t="shared" si="86"/>
        <v>1.9289440337475893E-3</v>
      </c>
      <c r="Z163" s="104">
        <f t="shared" si="86"/>
        <v>1.9452182919295336E-3</v>
      </c>
      <c r="AA163" s="104">
        <f t="shared" si="86"/>
        <v>1.9614925501114776E-3</v>
      </c>
      <c r="AB163" s="104">
        <f t="shared" si="86"/>
        <v>1.9777668082934219E-3</v>
      </c>
      <c r="AC163" s="104">
        <f t="shared" si="86"/>
        <v>1.9940410664753662E-3</v>
      </c>
      <c r="AD163" s="104">
        <f t="shared" si="86"/>
        <v>2.0103153246573105E-3</v>
      </c>
      <c r="AE163" s="104">
        <f t="shared" si="86"/>
        <v>2.0265895828392548E-3</v>
      </c>
      <c r="AF163" s="104">
        <f t="shared" si="86"/>
        <v>2.0428638410211991E-3</v>
      </c>
      <c r="AG163" s="104">
        <f t="shared" si="86"/>
        <v>2.0591380992031434E-3</v>
      </c>
      <c r="AH163" s="104">
        <f t="shared" si="86"/>
        <v>2.0754123573850872E-3</v>
      </c>
      <c r="AI163" s="104" t="str">
        <f t="shared" si="86"/>
        <v/>
      </c>
      <c r="AJ163" s="104" t="str">
        <f t="shared" si="86"/>
        <v/>
      </c>
      <c r="AK163" s="104" t="str">
        <f t="shared" si="86"/>
        <v/>
      </c>
      <c r="AL163" s="104" t="str">
        <f t="shared" si="86"/>
        <v/>
      </c>
      <c r="AM163" s="104" t="str">
        <f t="shared" ref="AM163:BC163" si="87">IF(AM160="","",AM156*$G$37)</f>
        <v/>
      </c>
      <c r="AN163" s="104" t="str">
        <f t="shared" si="87"/>
        <v/>
      </c>
      <c r="AO163" s="104" t="str">
        <f t="shared" si="87"/>
        <v/>
      </c>
      <c r="AP163" s="104" t="str">
        <f t="shared" si="87"/>
        <v/>
      </c>
      <c r="AQ163" s="104" t="str">
        <f t="shared" si="87"/>
        <v/>
      </c>
      <c r="AR163" s="104" t="str">
        <f t="shared" si="87"/>
        <v/>
      </c>
      <c r="AS163" s="104" t="str">
        <f t="shared" si="87"/>
        <v/>
      </c>
      <c r="AT163" s="104" t="str">
        <f t="shared" si="87"/>
        <v/>
      </c>
      <c r="AU163" s="104" t="str">
        <f t="shared" si="87"/>
        <v/>
      </c>
      <c r="AV163" s="104" t="str">
        <f t="shared" si="87"/>
        <v/>
      </c>
      <c r="AW163" s="104" t="str">
        <f t="shared" si="87"/>
        <v/>
      </c>
      <c r="AX163" s="104" t="str">
        <f t="shared" si="87"/>
        <v/>
      </c>
      <c r="AY163" s="104" t="str">
        <f t="shared" si="87"/>
        <v/>
      </c>
      <c r="AZ163" s="104" t="str">
        <f t="shared" si="87"/>
        <v/>
      </c>
      <c r="BA163" s="104" t="str">
        <f t="shared" si="87"/>
        <v/>
      </c>
      <c r="BB163" s="104" t="str">
        <f t="shared" si="87"/>
        <v/>
      </c>
      <c r="BC163" s="105" t="str">
        <f t="shared" si="87"/>
        <v/>
      </c>
    </row>
    <row r="164" spans="4:55" s="9" customFormat="1" hidden="1" x14ac:dyDescent="0.25">
      <c r="F164" s="246"/>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3"/>
    </row>
    <row r="165" spans="4:55" x14ac:dyDescent="0.25">
      <c r="F165" s="19" t="s">
        <v>470</v>
      </c>
      <c r="G165" s="97">
        <f t="shared" ref="G165:AL165" si="88">IF(G160="","",G156*$G$39)</f>
        <v>89.557126298387843</v>
      </c>
      <c r="H165" s="97">
        <f t="shared" si="88"/>
        <v>90.447999901688277</v>
      </c>
      <c r="I165" s="97">
        <f t="shared" si="88"/>
        <v>91.338873504988712</v>
      </c>
      <c r="J165" s="97">
        <f t="shared" si="88"/>
        <v>92.229747108289118</v>
      </c>
      <c r="K165" s="97">
        <f t="shared" si="88"/>
        <v>93.120620711589552</v>
      </c>
      <c r="L165" s="97">
        <f t="shared" si="88"/>
        <v>94.011494314890001</v>
      </c>
      <c r="M165" s="97">
        <f t="shared" si="88"/>
        <v>94.902367918190407</v>
      </c>
      <c r="N165" s="97">
        <f t="shared" si="88"/>
        <v>95.793241521490813</v>
      </c>
      <c r="O165" s="97">
        <f t="shared" si="88"/>
        <v>96.684115124791234</v>
      </c>
      <c r="P165" s="97">
        <f t="shared" si="88"/>
        <v>97.574988728091711</v>
      </c>
      <c r="Q165" s="97">
        <f t="shared" si="88"/>
        <v>98.465862331392117</v>
      </c>
      <c r="R165" s="97">
        <f t="shared" si="88"/>
        <v>99.356735934692551</v>
      </c>
      <c r="S165" s="97">
        <f t="shared" si="88"/>
        <v>100.24760953799299</v>
      </c>
      <c r="T165" s="97">
        <f t="shared" si="88"/>
        <v>101.13848314129339</v>
      </c>
      <c r="U165" s="97">
        <f t="shared" si="88"/>
        <v>102.02935674459384</v>
      </c>
      <c r="V165" s="97">
        <f t="shared" si="88"/>
        <v>102.92023034789426</v>
      </c>
      <c r="W165" s="97">
        <f t="shared" si="88"/>
        <v>103.81110395119468</v>
      </c>
      <c r="X165" s="97">
        <f t="shared" si="88"/>
        <v>104.7019775544951</v>
      </c>
      <c r="Y165" s="97">
        <f t="shared" si="88"/>
        <v>105.59285115779556</v>
      </c>
      <c r="Z165" s="97">
        <f t="shared" si="88"/>
        <v>106.48372476109598</v>
      </c>
      <c r="AA165" s="97">
        <f t="shared" si="88"/>
        <v>107.37459836439641</v>
      </c>
      <c r="AB165" s="97">
        <f t="shared" si="88"/>
        <v>108.26547196769683</v>
      </c>
      <c r="AC165" s="97">
        <f t="shared" si="88"/>
        <v>109.15634557099727</v>
      </c>
      <c r="AD165" s="97">
        <f t="shared" si="88"/>
        <v>110.04721917429769</v>
      </c>
      <c r="AE165" s="97">
        <f t="shared" si="88"/>
        <v>110.93809277759811</v>
      </c>
      <c r="AF165" s="97">
        <f t="shared" si="88"/>
        <v>111.82896638089854</v>
      </c>
      <c r="AG165" s="97">
        <f t="shared" si="88"/>
        <v>112.71983998419898</v>
      </c>
      <c r="AH165" s="97">
        <f t="shared" si="88"/>
        <v>113.61071358749938</v>
      </c>
      <c r="AI165" s="97" t="str">
        <f t="shared" si="88"/>
        <v/>
      </c>
      <c r="AJ165" s="97" t="str">
        <f t="shared" si="88"/>
        <v/>
      </c>
      <c r="AK165" s="97" t="str">
        <f t="shared" si="88"/>
        <v/>
      </c>
      <c r="AL165" s="97" t="str">
        <f t="shared" si="88"/>
        <v/>
      </c>
      <c r="AM165" s="97" t="str">
        <f t="shared" ref="AM165:BC165" si="89">IF(AM160="","",AM156*$G$39)</f>
        <v/>
      </c>
      <c r="AN165" s="97" t="str">
        <f t="shared" si="89"/>
        <v/>
      </c>
      <c r="AO165" s="97" t="str">
        <f t="shared" si="89"/>
        <v/>
      </c>
      <c r="AP165" s="97" t="str">
        <f t="shared" si="89"/>
        <v/>
      </c>
      <c r="AQ165" s="97" t="str">
        <f t="shared" si="89"/>
        <v/>
      </c>
      <c r="AR165" s="97" t="str">
        <f t="shared" si="89"/>
        <v/>
      </c>
      <c r="AS165" s="97" t="str">
        <f t="shared" si="89"/>
        <v/>
      </c>
      <c r="AT165" s="97" t="str">
        <f t="shared" si="89"/>
        <v/>
      </c>
      <c r="AU165" s="97" t="str">
        <f t="shared" si="89"/>
        <v/>
      </c>
      <c r="AV165" s="97" t="str">
        <f t="shared" si="89"/>
        <v/>
      </c>
      <c r="AW165" s="97" t="str">
        <f t="shared" si="89"/>
        <v/>
      </c>
      <c r="AX165" s="97" t="str">
        <f t="shared" si="89"/>
        <v/>
      </c>
      <c r="AY165" s="97" t="str">
        <f t="shared" si="89"/>
        <v/>
      </c>
      <c r="AZ165" s="97" t="str">
        <f t="shared" si="89"/>
        <v/>
      </c>
      <c r="BA165" s="97" t="str">
        <f t="shared" si="89"/>
        <v/>
      </c>
      <c r="BB165" s="97" t="str">
        <f t="shared" si="89"/>
        <v/>
      </c>
      <c r="BC165" s="96" t="str">
        <f t="shared" si="89"/>
        <v/>
      </c>
    </row>
    <row r="166" spans="4:55" x14ac:dyDescent="0.25">
      <c r="F166" s="72" t="s">
        <v>472</v>
      </c>
      <c r="G166" s="73">
        <f t="shared" ref="G166:AL166" si="90">G54</f>
        <v>2022</v>
      </c>
      <c r="H166" s="73">
        <f t="shared" si="90"/>
        <v>2023</v>
      </c>
      <c r="I166" s="73">
        <f t="shared" si="90"/>
        <v>2024</v>
      </c>
      <c r="J166" s="73">
        <f t="shared" si="90"/>
        <v>2025</v>
      </c>
      <c r="K166" s="73">
        <f t="shared" si="90"/>
        <v>2026</v>
      </c>
      <c r="L166" s="73">
        <f t="shared" si="90"/>
        <v>2027</v>
      </c>
      <c r="M166" s="73">
        <f t="shared" si="90"/>
        <v>2028</v>
      </c>
      <c r="N166" s="73">
        <f t="shared" si="90"/>
        <v>2029</v>
      </c>
      <c r="O166" s="73">
        <f t="shared" si="90"/>
        <v>2030</v>
      </c>
      <c r="P166" s="73">
        <f t="shared" si="90"/>
        <v>2031</v>
      </c>
      <c r="Q166" s="73">
        <f t="shared" si="90"/>
        <v>2032</v>
      </c>
      <c r="R166" s="73">
        <f t="shared" si="90"/>
        <v>2033</v>
      </c>
      <c r="S166" s="73">
        <f t="shared" si="90"/>
        <v>2034</v>
      </c>
      <c r="T166" s="73">
        <f t="shared" si="90"/>
        <v>2035</v>
      </c>
      <c r="U166" s="73">
        <f t="shared" si="90"/>
        <v>2036</v>
      </c>
      <c r="V166" s="73">
        <f t="shared" si="90"/>
        <v>2037</v>
      </c>
      <c r="W166" s="73">
        <f t="shared" si="90"/>
        <v>2038</v>
      </c>
      <c r="X166" s="73">
        <f t="shared" si="90"/>
        <v>2039</v>
      </c>
      <c r="Y166" s="73">
        <f t="shared" si="90"/>
        <v>2040</v>
      </c>
      <c r="Z166" s="73">
        <f t="shared" si="90"/>
        <v>2041</v>
      </c>
      <c r="AA166" s="73">
        <f t="shared" si="90"/>
        <v>2042</v>
      </c>
      <c r="AB166" s="73">
        <f t="shared" si="90"/>
        <v>2043</v>
      </c>
      <c r="AC166" s="73">
        <f t="shared" si="90"/>
        <v>2044</v>
      </c>
      <c r="AD166" s="73">
        <f t="shared" si="90"/>
        <v>2045</v>
      </c>
      <c r="AE166" s="73">
        <f t="shared" si="90"/>
        <v>2046</v>
      </c>
      <c r="AF166" s="73">
        <f t="shared" si="90"/>
        <v>2047</v>
      </c>
      <c r="AG166" s="73">
        <f t="shared" si="90"/>
        <v>2048</v>
      </c>
      <c r="AH166" s="73">
        <f t="shared" si="90"/>
        <v>2049</v>
      </c>
      <c r="AI166" s="73" t="str">
        <f t="shared" si="90"/>
        <v/>
      </c>
      <c r="AJ166" s="73" t="str">
        <f t="shared" si="90"/>
        <v/>
      </c>
      <c r="AK166" s="73" t="str">
        <f t="shared" si="90"/>
        <v/>
      </c>
      <c r="AL166" s="73" t="str">
        <f t="shared" si="90"/>
        <v/>
      </c>
      <c r="AM166" s="73" t="str">
        <f t="shared" ref="AM166:BC166" si="91">AM54</f>
        <v/>
      </c>
      <c r="AN166" s="73" t="str">
        <f t="shared" si="91"/>
        <v/>
      </c>
      <c r="AO166" s="73" t="str">
        <f t="shared" si="91"/>
        <v/>
      </c>
      <c r="AP166" s="73" t="str">
        <f t="shared" si="91"/>
        <v/>
      </c>
      <c r="AQ166" s="73" t="str">
        <f t="shared" si="91"/>
        <v/>
      </c>
      <c r="AR166" s="73" t="str">
        <f t="shared" si="91"/>
        <v/>
      </c>
      <c r="AS166" s="73" t="str">
        <f t="shared" si="91"/>
        <v/>
      </c>
      <c r="AT166" s="73" t="str">
        <f t="shared" si="91"/>
        <v/>
      </c>
      <c r="AU166" s="73" t="str">
        <f t="shared" si="91"/>
        <v/>
      </c>
      <c r="AV166" s="73" t="str">
        <f t="shared" si="91"/>
        <v/>
      </c>
      <c r="AW166" s="73" t="str">
        <f t="shared" si="91"/>
        <v/>
      </c>
      <c r="AX166" s="73" t="str">
        <f t="shared" si="91"/>
        <v/>
      </c>
      <c r="AY166" s="73" t="str">
        <f t="shared" si="91"/>
        <v/>
      </c>
      <c r="AZ166" s="73" t="str">
        <f t="shared" si="91"/>
        <v/>
      </c>
      <c r="BA166" s="73" t="str">
        <f t="shared" si="91"/>
        <v/>
      </c>
      <c r="BB166" s="73" t="str">
        <f t="shared" si="91"/>
        <v/>
      </c>
      <c r="BC166" s="74" t="str">
        <f t="shared" si="91"/>
        <v/>
      </c>
    </row>
    <row r="167" spans="4:55" x14ac:dyDescent="0.25">
      <c r="F167" s="29" t="s">
        <v>757</v>
      </c>
      <c r="G167" s="106">
        <f>IF(G166="",0,IF(G159&lt;1,0,G$156*INDEX('CBI - MULTIPLIERS'!$J$195:$J$225, MATCH('CBI - BASELINE'!G166, 'CBI - MULTIPLIERS'!$G$195:$G$225, 0))))</f>
        <v>0</v>
      </c>
      <c r="H167" s="106">
        <f>IF(H166="",0,IF(H159&lt;1,0,H$156*INDEX('CBI - MULTIPLIERS'!$J$195:$J$225, MATCH('CBI - BASELINE'!H166, 'CBI - MULTIPLIERS'!$G$195:$G$225, 0))))</f>
        <v>0</v>
      </c>
      <c r="I167" s="106">
        <f>IF(I166="",0,IF(I159&lt;1,0,I$156*INDEX('CBI - MULTIPLIERS'!$J$195:$J$225, MATCH('CBI - BASELINE'!I166, 'CBI - MULTIPLIERS'!$G$195:$G$225, 0))))</f>
        <v>0</v>
      </c>
      <c r="J167" s="106">
        <f>IF(J166="",0,IF(J159&lt;1,0,J$156*INDEX('CBI - MULTIPLIERS'!$J$195:$J$225, MATCH('CBI - BASELINE'!J166, 'CBI - MULTIPLIERS'!$G$195:$G$225, 0))))</f>
        <v>0</v>
      </c>
      <c r="K167" s="106">
        <f>IF(K166="",0,IF(K159&lt;1,0,K$156*INDEX('CBI - MULTIPLIERS'!$J$195:$J$225, MATCH('CBI - BASELINE'!K166, 'CBI - MULTIPLIERS'!$G$195:$G$225, 0))))</f>
        <v>0</v>
      </c>
      <c r="L167" s="106">
        <f>IF(L166="",0,IF(L159&lt;1,0,L$156*INDEX('CBI - MULTIPLIERS'!$J$195:$J$225, MATCH('CBI - BASELINE'!L166, 'CBI - MULTIPLIERS'!$G$195:$G$225, 0))))</f>
        <v>0</v>
      </c>
      <c r="M167" s="106">
        <f>IF(M166="",0,IF(M159&lt;1,0,M$156*INDEX('CBI - MULTIPLIERS'!$J$195:$J$225, MATCH('CBI - BASELINE'!M166, 'CBI - MULTIPLIERS'!$G$195:$G$225, 0))))</f>
        <v>0</v>
      </c>
      <c r="N167" s="106">
        <f>IF(N166="",0,IF(N159&lt;1,0,N$156*INDEX('CBI - MULTIPLIERS'!$J$195:$J$225, MATCH('CBI - BASELINE'!N166, 'CBI - MULTIPLIERS'!$G$195:$G$225, 0))))</f>
        <v>865.61186499350561</v>
      </c>
      <c r="O167" s="106">
        <f>IF(O166="",0,IF(O159&lt;1,0,O$156*INDEX('CBI - MULTIPLIERS'!$J$195:$J$225, MATCH('CBI - BASELINE'!O166, 'CBI - MULTIPLIERS'!$G$195:$G$225, 0))))</f>
        <v>887.57514219646976</v>
      </c>
      <c r="P167" s="106">
        <f>IF(P166="",0,IF(P159&lt;1,0,P$156*INDEX('CBI - MULTIPLIERS'!$J$195:$J$225, MATCH('CBI - BASELINE'!P166, 'CBI - MULTIPLIERS'!$G$195:$G$225, 0))))</f>
        <v>895.75349976956147</v>
      </c>
      <c r="Q167" s="106">
        <f>IF(Q166="",0,IF(Q159&lt;1,0,Q$156*INDEX('CBI - MULTIPLIERS'!$J$195:$J$225, MATCH('CBI - BASELINE'!Q166, 'CBI - MULTIPLIERS'!$G$195:$G$225, 0))))</f>
        <v>903.93185734265251</v>
      </c>
      <c r="R167" s="106">
        <f>IF(R166="",0,IF(R159&lt;1,0,R$156*INDEX('CBI - MULTIPLIERS'!$J$195:$J$225, MATCH('CBI - BASELINE'!R166, 'CBI - MULTIPLIERS'!$G$195:$G$225, 0))))</f>
        <v>912.11021491574377</v>
      </c>
      <c r="S167" s="106">
        <f>IF(S166="",0,IF(S159&lt;1,0,S$156*INDEX('CBI - MULTIPLIERS'!$J$195:$J$225, MATCH('CBI - BASELINE'!S166, 'CBI - MULTIPLIERS'!$G$195:$G$225, 0))))</f>
        <v>920.28857248883503</v>
      </c>
      <c r="T167" s="106">
        <f>IF(T166="",0,IF(T159&lt;1,0,T$156*INDEX('CBI - MULTIPLIERS'!$J$195:$J$225, MATCH('CBI - BASELINE'!T166, 'CBI - MULTIPLIERS'!$G$195:$G$225, 0))))</f>
        <v>928.46693006192595</v>
      </c>
      <c r="U167" s="106">
        <f>IF(U166="",0,IF(U159&lt;1,0,U$156*INDEX('CBI - MULTIPLIERS'!$J$195:$J$225, MATCH('CBI - BASELINE'!U166, 'CBI - MULTIPLIERS'!$G$195:$G$225, 0))))</f>
        <v>936.64528763501744</v>
      </c>
      <c r="V167" s="106">
        <f>IF(V166="",0,IF(V159&lt;1,0,V$156*INDEX('CBI - MULTIPLIERS'!$J$195:$J$225, MATCH('CBI - BASELINE'!V166, 'CBI - MULTIPLIERS'!$G$195:$G$225, 0))))</f>
        <v>944.82364520810859</v>
      </c>
      <c r="W167" s="106">
        <f>IF(W166="",0,IF(W159&lt;1,0,W$156*INDEX('CBI - MULTIPLIERS'!$J$195:$J$225, MATCH('CBI - BASELINE'!W166, 'CBI - MULTIPLIERS'!$G$195:$G$225, 0))))</f>
        <v>953.00200278119974</v>
      </c>
      <c r="X167" s="106">
        <f>IF(X166="",0,IF(X159&lt;1,0,X$156*INDEX('CBI - MULTIPLIERS'!$J$195:$J$225, MATCH('CBI - BASELINE'!X166, 'CBI - MULTIPLIERS'!$G$195:$G$225, 0))))</f>
        <v>961.18036035429088</v>
      </c>
      <c r="Y167" s="106">
        <f>IF(Y166="",0,IF(Y159&lt;1,0,Y$156*INDEX('CBI - MULTIPLIERS'!$J$195:$J$225, MATCH('CBI - BASELINE'!Y166, 'CBI - MULTIPLIERS'!$G$195:$G$225, 0))))</f>
        <v>969.35871792738237</v>
      </c>
      <c r="Z167" s="106">
        <f>IF(Z166="",0,IF(Z159&lt;1,0,Z$156*INDEX('CBI - MULTIPLIERS'!$J$195:$J$225, MATCH('CBI - BASELINE'!Z166, 'CBI - MULTIPLIERS'!$G$195:$G$225, 0))))</f>
        <v>977.53707550047352</v>
      </c>
      <c r="AA167" s="106">
        <f>IF(AA166="",0,IF(AA159&lt;1,0,AA$156*INDEX('CBI - MULTIPLIERS'!$J$195:$J$225, MATCH('CBI - BASELINE'!AA166, 'CBI - MULTIPLIERS'!$G$195:$G$225, 0))))</f>
        <v>985.71543307356467</v>
      </c>
      <c r="AB167" s="106">
        <f>IF(AB166="",0,IF(AB159&lt;1,0,AB$156*INDEX('CBI - MULTIPLIERS'!$J$195:$J$225, MATCH('CBI - BASELINE'!AB166, 'CBI - MULTIPLIERS'!$G$195:$G$225, 0))))</f>
        <v>993.89379064665582</v>
      </c>
      <c r="AC167" s="106">
        <f>IF(AC166="",0,IF(AC159&lt;1,0,AC$156*INDEX('CBI - MULTIPLIERS'!$J$195:$J$225, MATCH('CBI - BASELINE'!AC166, 'CBI - MULTIPLIERS'!$G$195:$G$225, 0))))</f>
        <v>1002.0721482197472</v>
      </c>
      <c r="AD167" s="106">
        <f>IF(AD166="",0,IF(AD159&lt;1,0,AD$156*INDEX('CBI - MULTIPLIERS'!$J$195:$J$225, MATCH('CBI - BASELINE'!AD166, 'CBI - MULTIPLIERS'!$G$195:$G$225, 0))))</f>
        <v>1010.2505057928383</v>
      </c>
      <c r="AE167" s="106">
        <f>IF(AE166="",0,IF(AE159&lt;1,0,AE$156*INDEX('CBI - MULTIPLIERS'!$J$195:$J$225, MATCH('CBI - BASELINE'!AE166, 'CBI - MULTIPLIERS'!$G$195:$G$225, 0))))</f>
        <v>1018.4288633659295</v>
      </c>
      <c r="AF167" s="106">
        <f>IF(AF166="",0,IF(AF159&lt;1,0,AF$156*INDEX('CBI - MULTIPLIERS'!$J$195:$J$225, MATCH('CBI - BASELINE'!AF166, 'CBI - MULTIPLIERS'!$G$195:$G$225, 0))))</f>
        <v>1026.6072209390206</v>
      </c>
      <c r="AG167" s="106">
        <f>IF(AG166="",0,IF(AG159&lt;1,0,AG$156*INDEX('CBI - MULTIPLIERS'!$J$195:$J$225, MATCH('CBI - BASELINE'!AG166, 'CBI - MULTIPLIERS'!$G$195:$G$225, 0))))</f>
        <v>1034.7855785121121</v>
      </c>
      <c r="AH167" s="106">
        <f>IF(AH166="",0,IF(AH159&lt;1,0,AH$156*INDEX('CBI - MULTIPLIERS'!$J$195:$J$225, MATCH('CBI - BASELINE'!AH166, 'CBI - MULTIPLIERS'!$G$195:$G$225, 0))))</f>
        <v>1042.9639360852029</v>
      </c>
      <c r="AI167" s="106" t="str">
        <f t="shared" ref="AI167:BC167" si="92">IF(AI166="","",IF(AI159&lt;1,0,AI$156*$H35))</f>
        <v/>
      </c>
      <c r="AJ167" s="106" t="str">
        <f t="shared" si="92"/>
        <v/>
      </c>
      <c r="AK167" s="106" t="str">
        <f t="shared" si="92"/>
        <v/>
      </c>
      <c r="AL167" s="106" t="str">
        <f t="shared" si="92"/>
        <v/>
      </c>
      <c r="AM167" s="106" t="str">
        <f t="shared" si="92"/>
        <v/>
      </c>
      <c r="AN167" s="106" t="str">
        <f t="shared" si="92"/>
        <v/>
      </c>
      <c r="AO167" s="106" t="str">
        <f t="shared" si="92"/>
        <v/>
      </c>
      <c r="AP167" s="106" t="str">
        <f t="shared" si="92"/>
        <v/>
      </c>
      <c r="AQ167" s="106" t="str">
        <f t="shared" si="92"/>
        <v/>
      </c>
      <c r="AR167" s="106" t="str">
        <f t="shared" si="92"/>
        <v/>
      </c>
      <c r="AS167" s="106" t="str">
        <f t="shared" si="92"/>
        <v/>
      </c>
      <c r="AT167" s="106" t="str">
        <f t="shared" si="92"/>
        <v/>
      </c>
      <c r="AU167" s="106" t="str">
        <f t="shared" si="92"/>
        <v/>
      </c>
      <c r="AV167" s="106" t="str">
        <f t="shared" si="92"/>
        <v/>
      </c>
      <c r="AW167" s="106" t="str">
        <f t="shared" si="92"/>
        <v/>
      </c>
      <c r="AX167" s="106" t="str">
        <f t="shared" si="92"/>
        <v/>
      </c>
      <c r="AY167" s="106" t="str">
        <f t="shared" si="92"/>
        <v/>
      </c>
      <c r="AZ167" s="106" t="str">
        <f t="shared" si="92"/>
        <v/>
      </c>
      <c r="BA167" s="106" t="str">
        <f t="shared" si="92"/>
        <v/>
      </c>
      <c r="BB167" s="106" t="str">
        <f t="shared" si="92"/>
        <v/>
      </c>
      <c r="BC167" s="109" t="str">
        <f t="shared" si="92"/>
        <v/>
      </c>
    </row>
    <row r="168" spans="4:55" x14ac:dyDescent="0.25">
      <c r="F168" s="10" t="s">
        <v>468</v>
      </c>
      <c r="G168" s="107">
        <f>IF(G166="","",IF(G159&lt;1,0,G$156*INDEX('CBI - MULTIPLIERS'!$J$133:$J$163, MATCH('CBI - BASELINE'!G166, 'CBI - MULTIPLIERS'!$G$133:$G$163, 0))))</f>
        <v>0</v>
      </c>
      <c r="H168" s="107">
        <f>IF(H166="","",IF(H159&lt;1,0,H$156*INDEX('CBI - MULTIPLIERS'!$J$133:$J$163, MATCH('CBI - BASELINE'!H166, 'CBI - MULTIPLIERS'!$G$133:$G$163, 0))))</f>
        <v>0</v>
      </c>
      <c r="I168" s="107">
        <f>IF(I166="","",IF(I159&lt;1,0,I$156*INDEX('CBI - MULTIPLIERS'!$J$133:$J$163, MATCH('CBI - BASELINE'!I166, 'CBI - MULTIPLIERS'!$G$133:$G$163, 0))))</f>
        <v>0</v>
      </c>
      <c r="J168" s="107">
        <f>IF(J166="","",IF(J159&lt;1,0,J$156*INDEX('CBI - MULTIPLIERS'!$J$133:$J$163, MATCH('CBI - BASELINE'!J166, 'CBI - MULTIPLIERS'!$G$133:$G$163, 0))))</f>
        <v>0</v>
      </c>
      <c r="K168" s="107">
        <f>IF(K166="","",IF(K159&lt;1,0,K$156*INDEX('CBI - MULTIPLIERS'!$J$133:$J$163, MATCH('CBI - BASELINE'!K166, 'CBI - MULTIPLIERS'!$G$133:$G$163, 0))))</f>
        <v>0</v>
      </c>
      <c r="L168" s="107">
        <f>IF(L166="","",IF(L159&lt;1,0,L$156*INDEX('CBI - MULTIPLIERS'!$J$133:$J$163, MATCH('CBI - BASELINE'!L166, 'CBI - MULTIPLIERS'!$G$133:$G$163, 0))))</f>
        <v>0</v>
      </c>
      <c r="M168" s="107">
        <f>IF(M166="","",IF(M159&lt;1,0,M$156*INDEX('CBI - MULTIPLIERS'!$J$133:$J$163, MATCH('CBI - BASELINE'!M166, 'CBI - MULTIPLIERS'!$G$133:$G$163, 0))))</f>
        <v>0</v>
      </c>
      <c r="N168" s="107">
        <f>IF(N166="","",IF(N159&lt;1,0,N$156*INDEX('CBI - MULTIPLIERS'!$J$133:$J$163, MATCH('CBI - BASELINE'!N166, 'CBI - MULTIPLIERS'!$G$133:$G$163, 0))))</f>
        <v>3340.6425145628223</v>
      </c>
      <c r="O168" s="107">
        <f>IF(O166="","",IF(O159&lt;1,0,O$156*INDEX('CBI - MULTIPLIERS'!$J$133:$J$163, MATCH('CBI - BASELINE'!O166, 'CBI - MULTIPLIERS'!$G$133:$G$163, 0))))</f>
        <v>3447.9072108351565</v>
      </c>
      <c r="P168" s="107">
        <f>IF(P166="","",IF(P159&lt;1,0,P$156*INDEX('CBI - MULTIPLIERS'!$J$133:$J$163, MATCH('CBI - BASELINE'!P166, 'CBI - MULTIPLIERS'!$G$133:$G$163, 0))))</f>
        <v>3479.6771610156779</v>
      </c>
      <c r="Q168" s="107">
        <f>IF(Q166="","",IF(Q159&lt;1,0,Q$156*INDEX('CBI - MULTIPLIERS'!$J$133:$J$163, MATCH('CBI - BASELINE'!Q166, 'CBI - MULTIPLIERS'!$G$133:$G$163, 0))))</f>
        <v>3511.4471111961971</v>
      </c>
      <c r="R168" s="107">
        <f>IF(R166="","",IF(R159&lt;1,0,R$156*INDEX('CBI - MULTIPLIERS'!$J$133:$J$163, MATCH('CBI - BASELINE'!R166, 'CBI - MULTIPLIERS'!$G$133:$G$163, 0))))</f>
        <v>3543.2170613767166</v>
      </c>
      <c r="S168" s="107">
        <f>IF(S166="","",IF(S159&lt;1,0,S$156*INDEX('CBI - MULTIPLIERS'!$J$133:$J$163, MATCH('CBI - BASELINE'!S166, 'CBI - MULTIPLIERS'!$G$133:$G$163, 0))))</f>
        <v>3574.9870115572367</v>
      </c>
      <c r="T168" s="107">
        <f>IF(T166="","",IF(T159&lt;1,0,T$156*INDEX('CBI - MULTIPLIERS'!$J$133:$J$163, MATCH('CBI - BASELINE'!T166, 'CBI - MULTIPLIERS'!$G$133:$G$163, 0))))</f>
        <v>3606.7569617377553</v>
      </c>
      <c r="U168" s="107">
        <f>IF(U166="","",IF(U159&lt;1,0,U$156*INDEX('CBI - MULTIPLIERS'!$J$133:$J$163, MATCH('CBI - BASELINE'!U166, 'CBI - MULTIPLIERS'!$G$133:$G$163, 0))))</f>
        <v>3638.5269119182763</v>
      </c>
      <c r="V168" s="107">
        <f>IF(V166="","",IF(V159&lt;1,0,V$156*INDEX('CBI - MULTIPLIERS'!$J$133:$J$163, MATCH('CBI - BASELINE'!V166, 'CBI - MULTIPLIERS'!$G$133:$G$163, 0))))</f>
        <v>3670.2968620987954</v>
      </c>
      <c r="W168" s="107">
        <f>IF(W166="","",IF(W159&lt;1,0,W$156*INDEX('CBI - MULTIPLIERS'!$J$133:$J$163, MATCH('CBI - BASELINE'!W166, 'CBI - MULTIPLIERS'!$G$133:$G$163, 0))))</f>
        <v>3702.0668122793149</v>
      </c>
      <c r="X168" s="107">
        <f>IF(X166="","",IF(X159&lt;1,0,X$156*INDEX('CBI - MULTIPLIERS'!$J$133:$J$163, MATCH('CBI - BASELINE'!X166, 'CBI - MULTIPLIERS'!$G$133:$G$163, 0))))</f>
        <v>3733.8367624598345</v>
      </c>
      <c r="Y168" s="107">
        <f>IF(Y166="","",IF(Y159&lt;1,0,Y$156*INDEX('CBI - MULTIPLIERS'!$J$133:$J$163, MATCH('CBI - BASELINE'!Y166, 'CBI - MULTIPLIERS'!$G$133:$G$163, 0))))</f>
        <v>3765.606712640355</v>
      </c>
      <c r="Z168" s="107">
        <f>IF(Z166="","",IF(Z159&lt;1,0,Z$156*INDEX('CBI - MULTIPLIERS'!$J$133:$J$163, MATCH('CBI - BASELINE'!Z166, 'CBI - MULTIPLIERS'!$G$133:$G$163, 0))))</f>
        <v>3797.3766628208746</v>
      </c>
      <c r="AA168" s="107">
        <f>IF(AA166="","",IF(AA159&lt;1,0,AA$156*INDEX('CBI - MULTIPLIERS'!$J$133:$J$163, MATCH('CBI - BASELINE'!AA166, 'CBI - MULTIPLIERS'!$G$133:$G$163, 0))))</f>
        <v>3829.1466130013937</v>
      </c>
      <c r="AB168" s="107">
        <f>IF(AB166="","",IF(AB159&lt;1,0,AB$156*INDEX('CBI - MULTIPLIERS'!$J$133:$J$163, MATCH('CBI - BASELINE'!AB166, 'CBI - MULTIPLIERS'!$G$133:$G$163, 0))))</f>
        <v>3860.9165631819133</v>
      </c>
      <c r="AC168" s="107">
        <f>IF(AC166="","",IF(AC159&lt;1,0,AC$156*INDEX('CBI - MULTIPLIERS'!$J$133:$J$163, MATCH('CBI - BASELINE'!AC166, 'CBI - MULTIPLIERS'!$G$133:$G$163, 0))))</f>
        <v>3892.6865133624333</v>
      </c>
      <c r="AD168" s="107">
        <f>IF(AD166="","",IF(AD159&lt;1,0,AD$156*INDEX('CBI - MULTIPLIERS'!$J$133:$J$163, MATCH('CBI - BASELINE'!AD166, 'CBI - MULTIPLIERS'!$G$133:$G$163, 0))))</f>
        <v>3924.4564635429533</v>
      </c>
      <c r="AE168" s="107">
        <f>IF(AE166="","",IF(AE159&lt;1,0,AE$156*INDEX('CBI - MULTIPLIERS'!$J$133:$J$163, MATCH('CBI - BASELINE'!AE166, 'CBI - MULTIPLIERS'!$G$133:$G$163, 0))))</f>
        <v>3956.2264137234724</v>
      </c>
      <c r="AF168" s="107">
        <f>IF(AF166="","",IF(AF159&lt;1,0,AF$156*INDEX('CBI - MULTIPLIERS'!$J$133:$J$163, MATCH('CBI - BASELINE'!AF166, 'CBI - MULTIPLIERS'!$G$133:$G$163, 0))))</f>
        <v>3987.996363903992</v>
      </c>
      <c r="AG168" s="107">
        <f>IF(AG166="","",IF(AG159&lt;1,0,AG$156*INDEX('CBI - MULTIPLIERS'!$J$133:$J$163, MATCH('CBI - BASELINE'!AG166, 'CBI - MULTIPLIERS'!$G$133:$G$163, 0))))</f>
        <v>4019.766314084512</v>
      </c>
      <c r="AH168" s="107">
        <f>IF(AH166="","",IF(AH159&lt;1,0,AH$156*INDEX('CBI - MULTIPLIERS'!$J$133:$J$163, MATCH('CBI - BASELINE'!AH166, 'CBI - MULTIPLIERS'!$G$133:$G$163, 0))))</f>
        <v>4051.5362642650307</v>
      </c>
      <c r="AI168" s="107" t="str">
        <f t="shared" ref="AI168:BC168" si="93">IF(AI166="","",IF(AI159&lt;1,0,AI$156*$H36))</f>
        <v/>
      </c>
      <c r="AJ168" s="107" t="str">
        <f t="shared" si="93"/>
        <v/>
      </c>
      <c r="AK168" s="107" t="str">
        <f t="shared" si="93"/>
        <v/>
      </c>
      <c r="AL168" s="107" t="str">
        <f t="shared" si="93"/>
        <v/>
      </c>
      <c r="AM168" s="107" t="str">
        <f t="shared" si="93"/>
        <v/>
      </c>
      <c r="AN168" s="107" t="str">
        <f t="shared" si="93"/>
        <v/>
      </c>
      <c r="AO168" s="107" t="str">
        <f t="shared" si="93"/>
        <v/>
      </c>
      <c r="AP168" s="107" t="str">
        <f t="shared" si="93"/>
        <v/>
      </c>
      <c r="AQ168" s="107" t="str">
        <f t="shared" si="93"/>
        <v/>
      </c>
      <c r="AR168" s="107" t="str">
        <f t="shared" si="93"/>
        <v/>
      </c>
      <c r="AS168" s="107" t="str">
        <f t="shared" si="93"/>
        <v/>
      </c>
      <c r="AT168" s="107" t="str">
        <f t="shared" si="93"/>
        <v/>
      </c>
      <c r="AU168" s="107" t="str">
        <f t="shared" si="93"/>
        <v/>
      </c>
      <c r="AV168" s="107" t="str">
        <f t="shared" si="93"/>
        <v/>
      </c>
      <c r="AW168" s="107" t="str">
        <f t="shared" si="93"/>
        <v/>
      </c>
      <c r="AX168" s="107" t="str">
        <f t="shared" si="93"/>
        <v/>
      </c>
      <c r="AY168" s="107" t="str">
        <f t="shared" si="93"/>
        <v/>
      </c>
      <c r="AZ168" s="107" t="str">
        <f t="shared" si="93"/>
        <v/>
      </c>
      <c r="BA168" s="107" t="str">
        <f t="shared" si="93"/>
        <v/>
      </c>
      <c r="BB168" s="107" t="str">
        <f t="shared" si="93"/>
        <v/>
      </c>
      <c r="BC168" s="110" t="str">
        <f t="shared" si="93"/>
        <v/>
      </c>
    </row>
    <row r="169" spans="4:55" x14ac:dyDescent="0.25">
      <c r="F169" s="246" t="s">
        <v>469</v>
      </c>
      <c r="G169" s="107">
        <f>IF(G166="","",IF(G159&lt;1,0,G$156*INDEX('CBI - MULTIPLIERS'!$J$164:$J$194, MATCH('CBI - BASELINE'!G166, 'CBI - MULTIPLIERS'!$G$164:$G$194, 0))))</f>
        <v>0</v>
      </c>
      <c r="H169" s="107">
        <f>IF(H166="","",IF(H159&lt;1,0,H$156*INDEX('CBI - MULTIPLIERS'!$J$164:$J$194, MATCH('CBI - BASELINE'!H166, 'CBI - MULTIPLIERS'!$G$164:$G$194, 0))))</f>
        <v>0</v>
      </c>
      <c r="I169" s="107">
        <f>IF(I166="","",IF(I159&lt;1,0,I$156*INDEX('CBI - MULTIPLIERS'!$J$164:$J$194, MATCH('CBI - BASELINE'!I166, 'CBI - MULTIPLIERS'!$G$164:$G$194, 0))))</f>
        <v>0</v>
      </c>
      <c r="J169" s="107">
        <f>IF(J166="","",IF(J159&lt;1,0,J$156*INDEX('CBI - MULTIPLIERS'!$J$164:$J$194, MATCH('CBI - BASELINE'!J166, 'CBI - MULTIPLIERS'!$G$164:$G$194, 0))))</f>
        <v>0</v>
      </c>
      <c r="K169" s="107">
        <f>IF(K166="","",IF(K159&lt;1,0,K$156*INDEX('CBI - MULTIPLIERS'!$J$164:$J$194, MATCH('CBI - BASELINE'!K166, 'CBI - MULTIPLIERS'!$G$164:$G$194, 0))))</f>
        <v>0</v>
      </c>
      <c r="L169" s="107">
        <f>IF(L166="","",IF(L159&lt;1,0,L$156*INDEX('CBI - MULTIPLIERS'!$J$164:$J$194, MATCH('CBI - BASELINE'!L166, 'CBI - MULTIPLIERS'!$G$164:$G$194, 0))))</f>
        <v>0</v>
      </c>
      <c r="M169" s="107">
        <f>IF(M166="","",IF(M159&lt;1,0,M$156*INDEX('CBI - MULTIPLIERS'!$J$164:$J$194, MATCH('CBI - BASELINE'!M166, 'CBI - MULTIPLIERS'!$G$164:$G$194, 0))))</f>
        <v>0</v>
      </c>
      <c r="N169" s="107">
        <f>IF(N166="","",IF(N159&lt;1,0,N$156*INDEX('CBI - MULTIPLIERS'!$J$164:$J$194, MATCH('CBI - BASELINE'!N166, 'CBI - MULTIPLIERS'!$G$164:$G$194, 0))))</f>
        <v>84.346490738566928</v>
      </c>
      <c r="O169" s="107">
        <f>IF(O166="","",IF(O159&lt;1,0,O$156*INDEX('CBI - MULTIPLIERS'!$J$164:$J$194, MATCH('CBI - BASELINE'!O166, 'CBI - MULTIPLIERS'!$G$164:$G$194, 0))))</f>
        <v>86.720491289671955</v>
      </c>
      <c r="P169" s="107">
        <f>IF(P166="","",IF(P159&lt;1,0,P$156*INDEX('CBI - MULTIPLIERS'!$J$164:$J$194, MATCH('CBI - BASELINE'!P166, 'CBI - MULTIPLIERS'!$G$164:$G$194, 0))))</f>
        <v>87.519557366405465</v>
      </c>
      <c r="Q169" s="107">
        <f>IF(Q166="","",IF(Q159&lt;1,0,Q$156*INDEX('CBI - MULTIPLIERS'!$J$164:$J$194, MATCH('CBI - BASELINE'!Q166, 'CBI - MULTIPLIERS'!$G$164:$G$194, 0))))</f>
        <v>88.318623443138918</v>
      </c>
      <c r="R169" s="107">
        <f>IF(R166="","",IF(R159&lt;1,0,R$156*INDEX('CBI - MULTIPLIERS'!$J$164:$J$194, MATCH('CBI - BASELINE'!R166, 'CBI - MULTIPLIERS'!$G$164:$G$194, 0))))</f>
        <v>89.117689519872386</v>
      </c>
      <c r="S169" s="107">
        <f>IF(S166="","",IF(S159&lt;1,0,S$156*INDEX('CBI - MULTIPLIERS'!$J$164:$J$194, MATCH('CBI - BASELINE'!S166, 'CBI - MULTIPLIERS'!$G$164:$G$194, 0))))</f>
        <v>89.916755596605853</v>
      </c>
      <c r="T169" s="107">
        <f>IF(T166="","",IF(T159&lt;1,0,T$156*INDEX('CBI - MULTIPLIERS'!$J$164:$J$194, MATCH('CBI - BASELINE'!T166, 'CBI - MULTIPLIERS'!$G$164:$G$194, 0))))</f>
        <v>90.715821673339292</v>
      </c>
      <c r="U169" s="107">
        <f>IF(U166="","",IF(U159&lt;1,0,U$156*INDEX('CBI - MULTIPLIERS'!$J$164:$J$194, MATCH('CBI - BASELINE'!U166, 'CBI - MULTIPLIERS'!$G$164:$G$194, 0))))</f>
        <v>91.514887750072788</v>
      </c>
      <c r="V169" s="107">
        <f>IF(V166="","",IF(V159&lt;1,0,V$156*INDEX('CBI - MULTIPLIERS'!$J$164:$J$194, MATCH('CBI - BASELINE'!V166, 'CBI - MULTIPLIERS'!$G$164:$G$194, 0))))</f>
        <v>92.313953826806241</v>
      </c>
      <c r="W169" s="107">
        <f>IF(W166="","",IF(W159&lt;1,0,W$156*INDEX('CBI - MULTIPLIERS'!$J$164:$J$194, MATCH('CBI - BASELINE'!W166, 'CBI - MULTIPLIERS'!$G$164:$G$194, 0))))</f>
        <v>93.113019903539694</v>
      </c>
      <c r="X169" s="107">
        <f>IF(X166="","",IF(X159&lt;1,0,X$156*INDEX('CBI - MULTIPLIERS'!$J$164:$J$194, MATCH('CBI - BASELINE'!X166, 'CBI - MULTIPLIERS'!$G$164:$G$194, 0))))</f>
        <v>93.912085980273147</v>
      </c>
      <c r="Y169" s="107">
        <f>IF(Y166="","",IF(Y159&lt;1,0,Y$156*INDEX('CBI - MULTIPLIERS'!$J$164:$J$194, MATCH('CBI - BASELINE'!Y166, 'CBI - MULTIPLIERS'!$G$164:$G$194, 0))))</f>
        <v>94.711152057006643</v>
      </c>
      <c r="Z169" s="107">
        <f>IF(Z166="","",IF(Z159&lt;1,0,Z$156*INDEX('CBI - MULTIPLIERS'!$J$164:$J$194, MATCH('CBI - BASELINE'!Z166, 'CBI - MULTIPLIERS'!$G$164:$G$194, 0))))</f>
        <v>95.510218133740096</v>
      </c>
      <c r="AA169" s="107">
        <f>IF(AA166="","",IF(AA159&lt;1,0,AA$156*INDEX('CBI - MULTIPLIERS'!$J$164:$J$194, MATCH('CBI - BASELINE'!AA166, 'CBI - MULTIPLIERS'!$G$164:$G$194, 0))))</f>
        <v>96.30928421047355</v>
      </c>
      <c r="AB169" s="107">
        <f>IF(AB166="","",IF(AB159&lt;1,0,AB$156*INDEX('CBI - MULTIPLIERS'!$J$164:$J$194, MATCH('CBI - BASELINE'!AB166, 'CBI - MULTIPLIERS'!$G$164:$G$194, 0))))</f>
        <v>97.108350287207003</v>
      </c>
      <c r="AC169" s="107">
        <f>IF(AC166="","",IF(AC159&lt;1,0,AC$156*INDEX('CBI - MULTIPLIERS'!$J$164:$J$194, MATCH('CBI - BASELINE'!AC166, 'CBI - MULTIPLIERS'!$G$164:$G$194, 0))))</f>
        <v>97.907416363940484</v>
      </c>
      <c r="AD169" s="107">
        <f>IF(AD166="","",IF(AD159&lt;1,0,AD$156*INDEX('CBI - MULTIPLIERS'!$J$164:$J$194, MATCH('CBI - BASELINE'!AD166, 'CBI - MULTIPLIERS'!$G$164:$G$194, 0))))</f>
        <v>98.706482440673952</v>
      </c>
      <c r="AE169" s="107">
        <f>IF(AE166="","",IF(AE159&lt;1,0,AE$156*INDEX('CBI - MULTIPLIERS'!$J$164:$J$194, MATCH('CBI - BASELINE'!AE166, 'CBI - MULTIPLIERS'!$G$164:$G$194, 0))))</f>
        <v>99.505548517407405</v>
      </c>
      <c r="AF169" s="107">
        <f>IF(AF166="","",IF(AF159&lt;1,0,AF$156*INDEX('CBI - MULTIPLIERS'!$J$164:$J$194, MATCH('CBI - BASELINE'!AF166, 'CBI - MULTIPLIERS'!$G$164:$G$194, 0))))</f>
        <v>100.30461459414087</v>
      </c>
      <c r="AG169" s="107">
        <f>IF(AG166="","",IF(AG159&lt;1,0,AG$156*INDEX('CBI - MULTIPLIERS'!$J$164:$J$194, MATCH('CBI - BASELINE'!AG166, 'CBI - MULTIPLIERS'!$G$164:$G$194, 0))))</f>
        <v>101.10368067087434</v>
      </c>
      <c r="AH169" s="107">
        <f>IF(AH166="","",IF(AH159&lt;1,0,AH$156*INDEX('CBI - MULTIPLIERS'!$J$164:$J$194, MATCH('CBI - BASELINE'!AH166, 'CBI - MULTIPLIERS'!$G$164:$G$194, 0))))</f>
        <v>101.90274674760778</v>
      </c>
      <c r="AI169" s="107" t="str">
        <f t="shared" ref="AI169:BC169" si="94">IF(AI166="","",IF(AI159&lt;1,0,AI$156*$H37))</f>
        <v/>
      </c>
      <c r="AJ169" s="107" t="str">
        <f t="shared" si="94"/>
        <v/>
      </c>
      <c r="AK169" s="107" t="str">
        <f t="shared" si="94"/>
        <v/>
      </c>
      <c r="AL169" s="107" t="str">
        <f t="shared" si="94"/>
        <v/>
      </c>
      <c r="AM169" s="107" t="str">
        <f t="shared" si="94"/>
        <v/>
      </c>
      <c r="AN169" s="107" t="str">
        <f t="shared" si="94"/>
        <v/>
      </c>
      <c r="AO169" s="107" t="str">
        <f t="shared" si="94"/>
        <v/>
      </c>
      <c r="AP169" s="107" t="str">
        <f t="shared" si="94"/>
        <v/>
      </c>
      <c r="AQ169" s="107" t="str">
        <f t="shared" si="94"/>
        <v/>
      </c>
      <c r="AR169" s="107" t="str">
        <f t="shared" si="94"/>
        <v/>
      </c>
      <c r="AS169" s="107" t="str">
        <f t="shared" si="94"/>
        <v/>
      </c>
      <c r="AT169" s="107" t="str">
        <f t="shared" si="94"/>
        <v/>
      </c>
      <c r="AU169" s="107" t="str">
        <f t="shared" si="94"/>
        <v/>
      </c>
      <c r="AV169" s="107" t="str">
        <f t="shared" si="94"/>
        <v/>
      </c>
      <c r="AW169" s="107" t="str">
        <f t="shared" si="94"/>
        <v/>
      </c>
      <c r="AX169" s="107" t="str">
        <f t="shared" si="94"/>
        <v/>
      </c>
      <c r="AY169" s="107" t="str">
        <f t="shared" si="94"/>
        <v/>
      </c>
      <c r="AZ169" s="107" t="str">
        <f t="shared" si="94"/>
        <v/>
      </c>
      <c r="BA169" s="107" t="str">
        <f t="shared" si="94"/>
        <v/>
      </c>
      <c r="BB169" s="107" t="str">
        <f t="shared" si="94"/>
        <v/>
      </c>
      <c r="BC169" s="110" t="str">
        <f t="shared" si="94"/>
        <v/>
      </c>
    </row>
    <row r="170" spans="4:55" hidden="1" x14ac:dyDescent="0.25">
      <c r="F170" s="246"/>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t="str">
        <f t="shared" ref="AI170:BC170" si="95">IF(AI166="","",IF(AI159&lt;1,0,AI$156*$H38))</f>
        <v/>
      </c>
      <c r="AJ170" s="107" t="str">
        <f t="shared" si="95"/>
        <v/>
      </c>
      <c r="AK170" s="107" t="str">
        <f t="shared" si="95"/>
        <v/>
      </c>
      <c r="AL170" s="107" t="str">
        <f t="shared" si="95"/>
        <v/>
      </c>
      <c r="AM170" s="107" t="str">
        <f t="shared" si="95"/>
        <v/>
      </c>
      <c r="AN170" s="107" t="str">
        <f t="shared" si="95"/>
        <v/>
      </c>
      <c r="AO170" s="107" t="str">
        <f t="shared" si="95"/>
        <v/>
      </c>
      <c r="AP170" s="107" t="str">
        <f t="shared" si="95"/>
        <v/>
      </c>
      <c r="AQ170" s="107" t="str">
        <f t="shared" si="95"/>
        <v/>
      </c>
      <c r="AR170" s="107" t="str">
        <f t="shared" si="95"/>
        <v/>
      </c>
      <c r="AS170" s="107" t="str">
        <f t="shared" si="95"/>
        <v/>
      </c>
      <c r="AT170" s="107" t="str">
        <f t="shared" si="95"/>
        <v/>
      </c>
      <c r="AU170" s="107" t="str">
        <f t="shared" si="95"/>
        <v/>
      </c>
      <c r="AV170" s="107" t="str">
        <f t="shared" si="95"/>
        <v/>
      </c>
      <c r="AW170" s="107" t="str">
        <f t="shared" si="95"/>
        <v/>
      </c>
      <c r="AX170" s="107" t="str">
        <f t="shared" si="95"/>
        <v/>
      </c>
      <c r="AY170" s="107" t="str">
        <f t="shared" si="95"/>
        <v/>
      </c>
      <c r="AZ170" s="107" t="str">
        <f t="shared" si="95"/>
        <v/>
      </c>
      <c r="BA170" s="107" t="str">
        <f t="shared" si="95"/>
        <v/>
      </c>
      <c r="BB170" s="107" t="str">
        <f t="shared" si="95"/>
        <v/>
      </c>
      <c r="BC170" s="110" t="str">
        <f t="shared" si="95"/>
        <v/>
      </c>
    </row>
    <row r="171" spans="4:55" x14ac:dyDescent="0.25">
      <c r="F171" s="10" t="s">
        <v>470</v>
      </c>
      <c r="G171" s="107">
        <f>IF(G166="","",IF(G159&lt;1,0,G$156*INDEX('CBI - MULTIPLIERS'!$J$102:$J$132, MATCH('CBI - BASELINE'!G166, 'CBI - MULTIPLIERS'!$G$102:$G$132, 0))))</f>
        <v>0</v>
      </c>
      <c r="H171" s="107">
        <f>IF(H166="","",IF(H159&lt;1,0,H$156*INDEX('CBI - MULTIPLIERS'!$J$102:$J$132, MATCH('CBI - BASELINE'!H166, 'CBI - MULTIPLIERS'!$G$102:$G$132, 0))))</f>
        <v>0</v>
      </c>
      <c r="I171" s="107">
        <f>IF(I166="","",IF(I159&lt;1,0,I$156*INDEX('CBI - MULTIPLIERS'!$J$102:$J$132, MATCH('CBI - BASELINE'!I166, 'CBI - MULTIPLIERS'!$G$102:$G$132, 0))))</f>
        <v>0</v>
      </c>
      <c r="J171" s="107">
        <f>IF(J166="","",IF(J159&lt;1,0,J$156*INDEX('CBI - MULTIPLIERS'!$J$102:$J$132, MATCH('CBI - BASELINE'!J166, 'CBI - MULTIPLIERS'!$G$102:$G$132, 0))))</f>
        <v>0</v>
      </c>
      <c r="K171" s="107">
        <f>IF(K166="","",IF(K159&lt;1,0,K$156*INDEX('CBI - MULTIPLIERS'!$J$102:$J$132, MATCH('CBI - BASELINE'!K166, 'CBI - MULTIPLIERS'!$G$102:$G$132, 0))))</f>
        <v>0</v>
      </c>
      <c r="L171" s="107">
        <f>IF(L166="","",IF(L159&lt;1,0,L$156*INDEX('CBI - MULTIPLIERS'!$J$102:$J$132, MATCH('CBI - BASELINE'!L166, 'CBI - MULTIPLIERS'!$G$102:$G$132, 0))))</f>
        <v>0</v>
      </c>
      <c r="M171" s="107">
        <f>IF(M166="","",IF(M159&lt;1,0,M$156*INDEX('CBI - MULTIPLIERS'!$J$102:$J$132, MATCH('CBI - BASELINE'!M166, 'CBI - MULTIPLIERS'!$G$102:$G$132, 0))))</f>
        <v>0</v>
      </c>
      <c r="N171" s="107">
        <f>IF(N166="","",IF(N159&lt;1,0,N$156*INDEX('CBI - MULTIPLIERS'!$J$102:$J$132, MATCH('CBI - BASELINE'!N166, 'CBI - MULTIPLIERS'!$G$102:$G$132, 0))))</f>
        <v>6182.6766222660353</v>
      </c>
      <c r="O171" s="107">
        <f>IF(O166="","",IF(O159&lt;1,0,O$156*INDEX('CBI - MULTIPLIERS'!$J$102:$J$132, MATCH('CBI - BASELINE'!O166, 'CBI - MULTIPLIERS'!$G$102:$G$132, 0))))</f>
        <v>6342.4732417022451</v>
      </c>
      <c r="P171" s="107">
        <f>IF(P166="","",IF(P159&lt;1,0,P$156*INDEX('CBI - MULTIPLIERS'!$J$102:$J$132, MATCH('CBI - BASELINE'!P166, 'CBI - MULTIPLIERS'!$G$102:$G$132, 0))))</f>
        <v>6504.1550632343569</v>
      </c>
      <c r="Q171" s="107">
        <f>IF(Q166="","",IF(Q159&lt;1,0,Q$156*INDEX('CBI - MULTIPLIERS'!$J$102:$J$132, MATCH('CBI - BASELINE'!Q166, 'CBI - MULTIPLIERS'!$G$102:$G$132, 0))))</f>
        <v>6667.7220868623617</v>
      </c>
      <c r="R171" s="107">
        <f>IF(R166="","",IF(R159&lt;1,0,R$156*INDEX('CBI - MULTIPLIERS'!$J$102:$J$132, MATCH('CBI - BASELINE'!R166, 'CBI - MULTIPLIERS'!$G$102:$G$132, 0))))</f>
        <v>6833.1743125862668</v>
      </c>
      <c r="S171" s="107">
        <f>IF(S166="","",IF(S159&lt;1,0,S$156*INDEX('CBI - MULTIPLIERS'!$J$102:$J$132, MATCH('CBI - BASELINE'!S166, 'CBI - MULTIPLIERS'!$G$102:$G$132, 0))))</f>
        <v>7000.5117404060693</v>
      </c>
      <c r="T171" s="107">
        <f>IF(T166="","",IF(T159&lt;1,0,T$156*INDEX('CBI - MULTIPLIERS'!$J$102:$J$132, MATCH('CBI - BASELINE'!T166, 'CBI - MULTIPLIERS'!$G$102:$G$132, 0))))</f>
        <v>7169.7343703217675</v>
      </c>
      <c r="U171" s="107">
        <f>IF(U166="","",IF(U159&lt;1,0,U$156*INDEX('CBI - MULTIPLIERS'!$J$102:$J$132, MATCH('CBI - BASELINE'!U166, 'CBI - MULTIPLIERS'!$G$102:$G$132, 0))))</f>
        <v>7448.7957641323874</v>
      </c>
      <c r="V171" s="107">
        <f>IF(V166="","",IF(V159&lt;1,0,V$156*INDEX('CBI - MULTIPLIERS'!$J$102:$J$132, MATCH('CBI - BASELINE'!V166, 'CBI - MULTIPLIERS'!$G$102:$G$132, 0))))</f>
        <v>7622.7313992878317</v>
      </c>
      <c r="W171" s="107">
        <f>IF(W166="","",IF(W159&lt;1,0,W$156*INDEX('CBI - MULTIPLIERS'!$J$102:$J$132, MATCH('CBI - BASELINE'!W166, 'CBI - MULTIPLIERS'!$G$102:$G$132, 0))))</f>
        <v>7798.5522365391735</v>
      </c>
      <c r="X171" s="107">
        <f>IF(X166="","",IF(X159&lt;1,0,X$156*INDEX('CBI - MULTIPLIERS'!$J$102:$J$132, MATCH('CBI - BASELINE'!X166, 'CBI - MULTIPLIERS'!$G$102:$G$132, 0))))</f>
        <v>7976.2582758864137</v>
      </c>
      <c r="Y171" s="107">
        <f>IF(Y166="","",IF(Y159&lt;1,0,Y$156*INDEX('CBI - MULTIPLIERS'!$J$102:$J$132, MATCH('CBI - BASELINE'!Y166, 'CBI - MULTIPLIERS'!$G$102:$G$132, 0))))</f>
        <v>8155.8495173295532</v>
      </c>
      <c r="Z171" s="107">
        <f>IF(Z166="","",IF(Z159&lt;1,0,Z$156*INDEX('CBI - MULTIPLIERS'!$J$102:$J$132, MATCH('CBI - BASELINE'!Z166, 'CBI - MULTIPLIERS'!$G$102:$G$132, 0))))</f>
        <v>8337.3259608685894</v>
      </c>
      <c r="AA171" s="107">
        <f>IF(AA166="","",IF(AA159&lt;1,0,AA$156*INDEX('CBI - MULTIPLIERS'!$J$102:$J$132, MATCH('CBI - BASELINE'!AA166, 'CBI - MULTIPLIERS'!$G$102:$G$132, 0))))</f>
        <v>8520.6876065035212</v>
      </c>
      <c r="AB171" s="107">
        <f>IF(AB166="","",IF(AB159&lt;1,0,AB$156*INDEX('CBI - MULTIPLIERS'!$J$102:$J$132, MATCH('CBI - BASELINE'!AB166, 'CBI - MULTIPLIERS'!$G$102:$G$132, 0))))</f>
        <v>8820.4862233690146</v>
      </c>
      <c r="AC171" s="107">
        <f>IF(AC166="","",IF(AC159&lt;1,0,AC$156*INDEX('CBI - MULTIPLIERS'!$J$102:$J$132, MATCH('CBI - BASELINE'!AC166, 'CBI - MULTIPLIERS'!$G$102:$G$132, 0))))</f>
        <v>9008.5608742436962</v>
      </c>
      <c r="AD171" s="107">
        <f>IF(AD166="","",IF(AD159&lt;1,0,AD$156*INDEX('CBI - MULTIPLIERS'!$J$102:$J$132, MATCH('CBI - BASELINE'!AD166, 'CBI - MULTIPLIERS'!$G$102:$G$132, 0))))</f>
        <v>9198.5207272142725</v>
      </c>
      <c r="AE171" s="107">
        <f>IF(AE166="","",IF(AE159&lt;1,0,AE$156*INDEX('CBI - MULTIPLIERS'!$J$102:$J$132, MATCH('CBI - BASELINE'!AE166, 'CBI - MULTIPLIERS'!$G$102:$G$132, 0))))</f>
        <v>9390.3657822807454</v>
      </c>
      <c r="AF171" s="107">
        <f>IF(AF166="","",IF(AF159&lt;1,0,AF$156*INDEX('CBI - MULTIPLIERS'!$J$102:$J$132, MATCH('CBI - BASELINE'!AF166, 'CBI - MULTIPLIERS'!$G$102:$G$132, 0))))</f>
        <v>9584.0960394431168</v>
      </c>
      <c r="AG171" s="107">
        <f>IF(AG166="","",IF(AG159&lt;1,0,AG$156*INDEX('CBI - MULTIPLIERS'!$J$102:$J$132, MATCH('CBI - BASELINE'!AG166, 'CBI - MULTIPLIERS'!$G$102:$G$132, 0))))</f>
        <v>9779.7114987013883</v>
      </c>
      <c r="AH171" s="107">
        <f>IF(AH166="","",IF(AH159&lt;1,0,AH$156*INDEX('CBI - MULTIPLIERS'!$J$102:$J$132, MATCH('CBI - BASELINE'!AH166, 'CBI - MULTIPLIERS'!$G$102:$G$132, 0))))</f>
        <v>9977.2121600555529</v>
      </c>
      <c r="AI171" s="107" t="str">
        <f t="shared" ref="AI171:BC171" si="96">IF(AI166="","",IF(AI159&lt;1,0,AI$156*$H39))</f>
        <v/>
      </c>
      <c r="AJ171" s="107" t="str">
        <f t="shared" si="96"/>
        <v/>
      </c>
      <c r="AK171" s="107" t="str">
        <f t="shared" si="96"/>
        <v/>
      </c>
      <c r="AL171" s="107" t="str">
        <f t="shared" si="96"/>
        <v/>
      </c>
      <c r="AM171" s="107" t="str">
        <f t="shared" si="96"/>
        <v/>
      </c>
      <c r="AN171" s="107" t="str">
        <f t="shared" si="96"/>
        <v/>
      </c>
      <c r="AO171" s="107" t="str">
        <f t="shared" si="96"/>
        <v/>
      </c>
      <c r="AP171" s="107" t="str">
        <f t="shared" si="96"/>
        <v/>
      </c>
      <c r="AQ171" s="107" t="str">
        <f t="shared" si="96"/>
        <v/>
      </c>
      <c r="AR171" s="107" t="str">
        <f t="shared" si="96"/>
        <v/>
      </c>
      <c r="AS171" s="107" t="str">
        <f t="shared" si="96"/>
        <v/>
      </c>
      <c r="AT171" s="107" t="str">
        <f t="shared" si="96"/>
        <v/>
      </c>
      <c r="AU171" s="107" t="str">
        <f t="shared" si="96"/>
        <v/>
      </c>
      <c r="AV171" s="107" t="str">
        <f t="shared" si="96"/>
        <v/>
      </c>
      <c r="AW171" s="107" t="str">
        <f t="shared" si="96"/>
        <v/>
      </c>
      <c r="AX171" s="107" t="str">
        <f t="shared" si="96"/>
        <v/>
      </c>
      <c r="AY171" s="107" t="str">
        <f t="shared" si="96"/>
        <v/>
      </c>
      <c r="AZ171" s="107" t="str">
        <f t="shared" si="96"/>
        <v/>
      </c>
      <c r="BA171" s="107" t="str">
        <f t="shared" si="96"/>
        <v/>
      </c>
      <c r="BB171" s="107" t="str">
        <f t="shared" si="96"/>
        <v/>
      </c>
      <c r="BC171" s="110" t="str">
        <f t="shared" si="96"/>
        <v/>
      </c>
    </row>
    <row r="172" spans="4:55" x14ac:dyDescent="0.25">
      <c r="F172" s="16" t="s">
        <v>473</v>
      </c>
      <c r="G172" s="108">
        <f t="shared" ref="G172:AL172" si="97">IF(G166="","",IF(G159&lt;1,0,SUM(G167:G171)))</f>
        <v>0</v>
      </c>
      <c r="H172" s="108">
        <f t="shared" si="97"/>
        <v>0</v>
      </c>
      <c r="I172" s="108">
        <f t="shared" si="97"/>
        <v>0</v>
      </c>
      <c r="J172" s="108">
        <f t="shared" si="97"/>
        <v>0</v>
      </c>
      <c r="K172" s="108">
        <f t="shared" si="97"/>
        <v>0</v>
      </c>
      <c r="L172" s="108">
        <f t="shared" si="97"/>
        <v>0</v>
      </c>
      <c r="M172" s="108">
        <f t="shared" si="97"/>
        <v>0</v>
      </c>
      <c r="N172" s="108">
        <f t="shared" si="97"/>
        <v>10473.27749256093</v>
      </c>
      <c r="O172" s="108">
        <f t="shared" si="97"/>
        <v>10764.676086023544</v>
      </c>
      <c r="P172" s="108">
        <f t="shared" si="97"/>
        <v>10967.105281386001</v>
      </c>
      <c r="Q172" s="108">
        <f t="shared" si="97"/>
        <v>11171.41967884435</v>
      </c>
      <c r="R172" s="108">
        <f t="shared" si="97"/>
        <v>11377.619278398601</v>
      </c>
      <c r="S172" s="108">
        <f t="shared" si="97"/>
        <v>11585.704080048747</v>
      </c>
      <c r="T172" s="108">
        <f t="shared" si="97"/>
        <v>11795.674083794787</v>
      </c>
      <c r="U172" s="108">
        <f t="shared" si="97"/>
        <v>12115.482851435754</v>
      </c>
      <c r="V172" s="108">
        <f t="shared" si="97"/>
        <v>12330.165860421541</v>
      </c>
      <c r="W172" s="108">
        <f t="shared" si="97"/>
        <v>12546.734071503228</v>
      </c>
      <c r="X172" s="108">
        <f t="shared" si="97"/>
        <v>12765.187484680813</v>
      </c>
      <c r="Y172" s="108">
        <f t="shared" si="97"/>
        <v>12985.526099954299</v>
      </c>
      <c r="Z172" s="108">
        <f t="shared" si="97"/>
        <v>13207.749917323677</v>
      </c>
      <c r="AA172" s="108">
        <f t="shared" si="97"/>
        <v>13431.858936788953</v>
      </c>
      <c r="AB172" s="108">
        <f t="shared" si="97"/>
        <v>13772.404927484789</v>
      </c>
      <c r="AC172" s="108">
        <f t="shared" si="97"/>
        <v>14001.226952189816</v>
      </c>
      <c r="AD172" s="108">
        <f t="shared" si="97"/>
        <v>14231.934178990738</v>
      </c>
      <c r="AE172" s="108">
        <f t="shared" si="97"/>
        <v>14464.526607887554</v>
      </c>
      <c r="AF172" s="108">
        <f t="shared" si="97"/>
        <v>14699.00423888027</v>
      </c>
      <c r="AG172" s="108">
        <f t="shared" si="97"/>
        <v>14935.367071968887</v>
      </c>
      <c r="AH172" s="108">
        <f t="shared" si="97"/>
        <v>15173.615107153395</v>
      </c>
      <c r="AI172" s="108" t="str">
        <f t="shared" si="97"/>
        <v/>
      </c>
      <c r="AJ172" s="108" t="str">
        <f t="shared" si="97"/>
        <v/>
      </c>
      <c r="AK172" s="108" t="str">
        <f t="shared" si="97"/>
        <v/>
      </c>
      <c r="AL172" s="108" t="str">
        <f t="shared" si="97"/>
        <v/>
      </c>
      <c r="AM172" s="108" t="str">
        <f t="shared" ref="AM172:BC172" si="98">IF(AM166="","",IF(AM159&lt;1,0,SUM(AM167:AM171)))</f>
        <v/>
      </c>
      <c r="AN172" s="108" t="str">
        <f t="shared" si="98"/>
        <v/>
      </c>
      <c r="AO172" s="108" t="str">
        <f t="shared" si="98"/>
        <v/>
      </c>
      <c r="AP172" s="108" t="str">
        <f t="shared" si="98"/>
        <v/>
      </c>
      <c r="AQ172" s="108" t="str">
        <f t="shared" si="98"/>
        <v/>
      </c>
      <c r="AR172" s="108" t="str">
        <f t="shared" si="98"/>
        <v/>
      </c>
      <c r="AS172" s="108" t="str">
        <f t="shared" si="98"/>
        <v/>
      </c>
      <c r="AT172" s="108" t="str">
        <f t="shared" si="98"/>
        <v/>
      </c>
      <c r="AU172" s="108" t="str">
        <f t="shared" si="98"/>
        <v/>
      </c>
      <c r="AV172" s="108" t="str">
        <f t="shared" si="98"/>
        <v/>
      </c>
      <c r="AW172" s="108" t="str">
        <f t="shared" si="98"/>
        <v/>
      </c>
      <c r="AX172" s="108" t="str">
        <f t="shared" si="98"/>
        <v/>
      </c>
      <c r="AY172" s="108" t="str">
        <f t="shared" si="98"/>
        <v/>
      </c>
      <c r="AZ172" s="108" t="str">
        <f t="shared" si="98"/>
        <v/>
      </c>
      <c r="BA172" s="108" t="str">
        <f t="shared" si="98"/>
        <v/>
      </c>
      <c r="BB172" s="108" t="str">
        <f t="shared" si="98"/>
        <v/>
      </c>
      <c r="BC172" s="111" t="str">
        <f t="shared" si="98"/>
        <v/>
      </c>
    </row>
    <row r="174" spans="4:55" x14ac:dyDescent="0.25">
      <c r="D174" s="27" t="s">
        <v>480</v>
      </c>
      <c r="F174" s="27" t="s">
        <v>475</v>
      </c>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row>
    <row r="175" spans="4:55" x14ac:dyDescent="0.25">
      <c r="D175" s="45"/>
      <c r="F175" s="42" t="s">
        <v>407</v>
      </c>
      <c r="G175" s="46">
        <f t="shared" ref="G175:AL175" si="99">G53</f>
        <v>-6</v>
      </c>
      <c r="H175" s="46">
        <f t="shared" si="99"/>
        <v>-5</v>
      </c>
      <c r="I175" s="46">
        <f t="shared" si="99"/>
        <v>-4</v>
      </c>
      <c r="J175" s="46">
        <f t="shared" si="99"/>
        <v>-3</v>
      </c>
      <c r="K175" s="46">
        <f t="shared" si="99"/>
        <v>-2</v>
      </c>
      <c r="L175" s="46">
        <f t="shared" si="99"/>
        <v>-1</v>
      </c>
      <c r="M175" s="46">
        <f t="shared" si="99"/>
        <v>0</v>
      </c>
      <c r="N175" s="46">
        <f t="shared" si="99"/>
        <v>1</v>
      </c>
      <c r="O175" s="46">
        <f t="shared" si="99"/>
        <v>2</v>
      </c>
      <c r="P175" s="46">
        <f t="shared" si="99"/>
        <v>3</v>
      </c>
      <c r="Q175" s="46">
        <f t="shared" si="99"/>
        <v>4</v>
      </c>
      <c r="R175" s="46">
        <f t="shared" si="99"/>
        <v>5</v>
      </c>
      <c r="S175" s="46">
        <f t="shared" si="99"/>
        <v>6</v>
      </c>
      <c r="T175" s="46">
        <f t="shared" si="99"/>
        <v>7</v>
      </c>
      <c r="U175" s="46">
        <f t="shared" si="99"/>
        <v>8</v>
      </c>
      <c r="V175" s="46">
        <f t="shared" si="99"/>
        <v>9</v>
      </c>
      <c r="W175" s="46">
        <f t="shared" si="99"/>
        <v>10</v>
      </c>
      <c r="X175" s="46">
        <f t="shared" si="99"/>
        <v>11</v>
      </c>
      <c r="Y175" s="46">
        <f t="shared" si="99"/>
        <v>12</v>
      </c>
      <c r="Z175" s="46">
        <f t="shared" si="99"/>
        <v>13</v>
      </c>
      <c r="AA175" s="46">
        <f t="shared" si="99"/>
        <v>14</v>
      </c>
      <c r="AB175" s="46">
        <f t="shared" si="99"/>
        <v>15</v>
      </c>
      <c r="AC175" s="46">
        <f t="shared" si="99"/>
        <v>16</v>
      </c>
      <c r="AD175" s="46">
        <f t="shared" si="99"/>
        <v>17</v>
      </c>
      <c r="AE175" s="46">
        <f t="shared" si="99"/>
        <v>18</v>
      </c>
      <c r="AF175" s="46">
        <f t="shared" si="99"/>
        <v>19</v>
      </c>
      <c r="AG175" s="46">
        <f t="shared" si="99"/>
        <v>20</v>
      </c>
      <c r="AH175" s="46">
        <f t="shared" si="99"/>
        <v>21</v>
      </c>
      <c r="AI175" s="46" t="str">
        <f t="shared" si="99"/>
        <v/>
      </c>
      <c r="AJ175" s="46" t="str">
        <f t="shared" si="99"/>
        <v/>
      </c>
      <c r="AK175" s="46" t="str">
        <f t="shared" si="99"/>
        <v/>
      </c>
      <c r="AL175" s="46" t="str">
        <f t="shared" si="99"/>
        <v/>
      </c>
      <c r="AM175" s="46" t="str">
        <f t="shared" ref="AM175:BC175" si="100">AM53</f>
        <v/>
      </c>
      <c r="AN175" s="46" t="str">
        <f t="shared" si="100"/>
        <v/>
      </c>
      <c r="AO175" s="46" t="str">
        <f t="shared" si="100"/>
        <v/>
      </c>
      <c r="AP175" s="46" t="str">
        <f t="shared" si="100"/>
        <v/>
      </c>
      <c r="AQ175" s="46" t="str">
        <f t="shared" si="100"/>
        <v/>
      </c>
      <c r="AR175" s="46" t="str">
        <f t="shared" si="100"/>
        <v/>
      </c>
      <c r="AS175" s="46" t="str">
        <f t="shared" si="100"/>
        <v/>
      </c>
      <c r="AT175" s="46" t="str">
        <f t="shared" si="100"/>
        <v/>
      </c>
      <c r="AU175" s="46" t="str">
        <f t="shared" si="100"/>
        <v/>
      </c>
      <c r="AV175" s="46" t="str">
        <f t="shared" si="100"/>
        <v/>
      </c>
      <c r="AW175" s="46" t="str">
        <f t="shared" si="100"/>
        <v/>
      </c>
      <c r="AX175" s="46" t="str">
        <f t="shared" si="100"/>
        <v/>
      </c>
      <c r="AY175" s="46" t="str">
        <f t="shared" si="100"/>
        <v/>
      </c>
      <c r="AZ175" s="46" t="str">
        <f t="shared" si="100"/>
        <v/>
      </c>
      <c r="BA175" s="46" t="str">
        <f t="shared" si="100"/>
        <v/>
      </c>
      <c r="BB175" s="46" t="str">
        <f t="shared" si="100"/>
        <v/>
      </c>
      <c r="BC175" s="46" t="str">
        <f t="shared" si="100"/>
        <v/>
      </c>
    </row>
    <row r="176" spans="4:55" x14ac:dyDescent="0.25">
      <c r="D176" s="45"/>
      <c r="F176" s="72" t="s">
        <v>56</v>
      </c>
      <c r="G176" s="73">
        <f t="shared" ref="G176:AL176" si="101">G54</f>
        <v>2022</v>
      </c>
      <c r="H176" s="73">
        <f t="shared" si="101"/>
        <v>2023</v>
      </c>
      <c r="I176" s="73">
        <f t="shared" si="101"/>
        <v>2024</v>
      </c>
      <c r="J176" s="73">
        <f t="shared" si="101"/>
        <v>2025</v>
      </c>
      <c r="K176" s="73">
        <f t="shared" si="101"/>
        <v>2026</v>
      </c>
      <c r="L176" s="73">
        <f t="shared" si="101"/>
        <v>2027</v>
      </c>
      <c r="M176" s="73">
        <f t="shared" si="101"/>
        <v>2028</v>
      </c>
      <c r="N176" s="73">
        <f t="shared" si="101"/>
        <v>2029</v>
      </c>
      <c r="O176" s="73">
        <f t="shared" si="101"/>
        <v>2030</v>
      </c>
      <c r="P176" s="73">
        <f t="shared" si="101"/>
        <v>2031</v>
      </c>
      <c r="Q176" s="73">
        <f t="shared" si="101"/>
        <v>2032</v>
      </c>
      <c r="R176" s="73">
        <f t="shared" si="101"/>
        <v>2033</v>
      </c>
      <c r="S176" s="73">
        <f t="shared" si="101"/>
        <v>2034</v>
      </c>
      <c r="T176" s="73">
        <f t="shared" si="101"/>
        <v>2035</v>
      </c>
      <c r="U176" s="73">
        <f t="shared" si="101"/>
        <v>2036</v>
      </c>
      <c r="V176" s="73">
        <f t="shared" si="101"/>
        <v>2037</v>
      </c>
      <c r="W176" s="73">
        <f t="shared" si="101"/>
        <v>2038</v>
      </c>
      <c r="X176" s="73">
        <f t="shared" si="101"/>
        <v>2039</v>
      </c>
      <c r="Y176" s="73">
        <f t="shared" si="101"/>
        <v>2040</v>
      </c>
      <c r="Z176" s="73">
        <f t="shared" si="101"/>
        <v>2041</v>
      </c>
      <c r="AA176" s="73">
        <f t="shared" si="101"/>
        <v>2042</v>
      </c>
      <c r="AB176" s="73">
        <f t="shared" si="101"/>
        <v>2043</v>
      </c>
      <c r="AC176" s="73">
        <f t="shared" si="101"/>
        <v>2044</v>
      </c>
      <c r="AD176" s="73">
        <f t="shared" si="101"/>
        <v>2045</v>
      </c>
      <c r="AE176" s="73">
        <f t="shared" si="101"/>
        <v>2046</v>
      </c>
      <c r="AF176" s="73">
        <f t="shared" si="101"/>
        <v>2047</v>
      </c>
      <c r="AG176" s="73">
        <f t="shared" si="101"/>
        <v>2048</v>
      </c>
      <c r="AH176" s="73">
        <f t="shared" si="101"/>
        <v>2049</v>
      </c>
      <c r="AI176" s="73" t="str">
        <f t="shared" si="101"/>
        <v/>
      </c>
      <c r="AJ176" s="73" t="str">
        <f t="shared" si="101"/>
        <v/>
      </c>
      <c r="AK176" s="73" t="str">
        <f t="shared" si="101"/>
        <v/>
      </c>
      <c r="AL176" s="73" t="str">
        <f t="shared" si="101"/>
        <v/>
      </c>
      <c r="AM176" s="73" t="str">
        <f t="shared" ref="AM176:BC176" si="102">AM54</f>
        <v/>
      </c>
      <c r="AN176" s="73" t="str">
        <f t="shared" si="102"/>
        <v/>
      </c>
      <c r="AO176" s="73" t="str">
        <f t="shared" si="102"/>
        <v/>
      </c>
      <c r="AP176" s="73" t="str">
        <f t="shared" si="102"/>
        <v/>
      </c>
      <c r="AQ176" s="73" t="str">
        <f t="shared" si="102"/>
        <v/>
      </c>
      <c r="AR176" s="73" t="str">
        <f t="shared" si="102"/>
        <v/>
      </c>
      <c r="AS176" s="73" t="str">
        <f t="shared" si="102"/>
        <v/>
      </c>
      <c r="AT176" s="73" t="str">
        <f t="shared" si="102"/>
        <v/>
      </c>
      <c r="AU176" s="73" t="str">
        <f t="shared" si="102"/>
        <v/>
      </c>
      <c r="AV176" s="73" t="str">
        <f t="shared" si="102"/>
        <v/>
      </c>
      <c r="AW176" s="73" t="str">
        <f t="shared" si="102"/>
        <v/>
      </c>
      <c r="AX176" s="73" t="str">
        <f t="shared" si="102"/>
        <v/>
      </c>
      <c r="AY176" s="73" t="str">
        <f t="shared" si="102"/>
        <v/>
      </c>
      <c r="AZ176" s="73" t="str">
        <f t="shared" si="102"/>
        <v/>
      </c>
      <c r="BA176" s="73" t="str">
        <f t="shared" si="102"/>
        <v/>
      </c>
      <c r="BB176" s="73" t="str">
        <f t="shared" si="102"/>
        <v/>
      </c>
      <c r="BC176" s="74" t="str">
        <f t="shared" si="102"/>
        <v/>
      </c>
    </row>
    <row r="177" spans="4:55" x14ac:dyDescent="0.25">
      <c r="F177" s="29" t="s">
        <v>782</v>
      </c>
      <c r="G177" s="434">
        <f>IF(G176="","",IF(G175&lt;1,0,G151*$H$42))</f>
        <v>0</v>
      </c>
      <c r="H177" s="434">
        <f t="shared" ref="H177:T177" si="103">IF(H176="","",IF(H175&lt;1,0,H151*$H$42))</f>
        <v>0</v>
      </c>
      <c r="I177" s="434">
        <f t="shared" si="103"/>
        <v>0</v>
      </c>
      <c r="J177" s="434">
        <f t="shared" si="103"/>
        <v>0</v>
      </c>
      <c r="K177" s="434">
        <f t="shared" si="103"/>
        <v>0</v>
      </c>
      <c r="L177" s="434">
        <f t="shared" si="103"/>
        <v>0</v>
      </c>
      <c r="M177" s="434">
        <f t="shared" si="103"/>
        <v>0</v>
      </c>
      <c r="N177" s="434">
        <f t="shared" si="103"/>
        <v>703521.324488424</v>
      </c>
      <c r="O177" s="434">
        <f t="shared" si="103"/>
        <v>709660.27528855775</v>
      </c>
      <c r="P177" s="434">
        <f t="shared" si="103"/>
        <v>715799.2260886915</v>
      </c>
      <c r="Q177" s="434">
        <f t="shared" si="103"/>
        <v>721938.17688882549</v>
      </c>
      <c r="R177" s="434">
        <f t="shared" si="103"/>
        <v>728077.12768895924</v>
      </c>
      <c r="S177" s="434">
        <f t="shared" si="103"/>
        <v>734216.07848909311</v>
      </c>
      <c r="T177" s="434">
        <f t="shared" si="103"/>
        <v>740355.02928922686</v>
      </c>
      <c r="U177" s="434">
        <f t="shared" ref="U177" si="104">IF(U176="","",IF(U175&lt;1,0,U151*$H$42))</f>
        <v>746493.98008936073</v>
      </c>
      <c r="V177" s="434">
        <f t="shared" ref="V177" si="105">IF(V176="","",IF(V175&lt;1,0,V151*$H$42))</f>
        <v>752632.9308894946</v>
      </c>
      <c r="W177" s="434">
        <f t="shared" ref="W177" si="106">IF(W176="","",IF(W175&lt;1,0,W151*$H$42))</f>
        <v>758771.88168962835</v>
      </c>
      <c r="X177" s="434">
        <f t="shared" ref="X177" si="107">IF(X176="","",IF(X175&lt;1,0,X151*$H$42))</f>
        <v>764910.83248976222</v>
      </c>
      <c r="Y177" s="434">
        <f t="shared" ref="Y177" si="108">IF(Y176="","",IF(Y175&lt;1,0,Y151*$H$42))</f>
        <v>771049.78328989586</v>
      </c>
      <c r="Z177" s="434">
        <f t="shared" ref="Z177" si="109">IF(Z176="","",IF(Z175&lt;1,0,Z151*$H$42))</f>
        <v>777188.73409002984</v>
      </c>
      <c r="AA177" s="434">
        <f t="shared" ref="AA177" si="110">IF(AA176="","",IF(AA175&lt;1,0,AA151*$H$42))</f>
        <v>783327.68489016371</v>
      </c>
      <c r="AB177" s="434">
        <f t="shared" ref="AB177" si="111">IF(AB176="","",IF(AB175&lt;1,0,AB151*$H$42))</f>
        <v>789466.63569029747</v>
      </c>
      <c r="AC177" s="434">
        <f t="shared" ref="AC177" si="112">IF(AC176="","",IF(AC175&lt;1,0,AC151*$H$42))</f>
        <v>795605.58649043122</v>
      </c>
      <c r="AD177" s="434">
        <f t="shared" ref="AD177" si="113">IF(AD176="","",IF(AD175&lt;1,0,AD151*$H$42))</f>
        <v>801744.5372905652</v>
      </c>
      <c r="AE177" s="434">
        <f t="shared" ref="AE177" si="114">IF(AE176="","",IF(AE175&lt;1,0,AE151*$H$42))</f>
        <v>807883.48809069907</v>
      </c>
      <c r="AF177" s="434">
        <f t="shared" ref="AF177:AG177" si="115">IF(AF176="","",IF(AF175&lt;1,0,AF151*$H$42))</f>
        <v>814022.43889083283</v>
      </c>
      <c r="AG177" s="434">
        <f t="shared" si="115"/>
        <v>820161.38969096658</v>
      </c>
      <c r="AH177" s="434">
        <f t="shared" ref="AH177" si="116">IF(AH176="","",IF(AH175&lt;1,0,AH151*$H$42))</f>
        <v>826300.34049110056</v>
      </c>
      <c r="AI177" s="434" t="str">
        <f t="shared" ref="AI177" si="117">IF(AI176="","",IF(AI175&lt;1,0,AI151*$H$42))</f>
        <v/>
      </c>
      <c r="AJ177" s="434" t="str">
        <f t="shared" ref="AJ177" si="118">IF(AJ176="","",IF(AJ175&lt;1,0,AJ151*$H$42))</f>
        <v/>
      </c>
      <c r="AK177" s="434" t="str">
        <f t="shared" ref="AK177" si="119">IF(AK176="","",IF(AK175&lt;1,0,AK151*$H$42))</f>
        <v/>
      </c>
      <c r="AL177" s="434" t="str">
        <f t="shared" ref="AL177" si="120">IF(AL176="","",IF(AL175&lt;1,0,AL151*$H$42))</f>
        <v/>
      </c>
      <c r="AM177" s="434" t="str">
        <f t="shared" ref="AM177" si="121">IF(AM176="","",IF(AM175&lt;1,0,AM151*$H$42))</f>
        <v/>
      </c>
      <c r="AN177" s="434" t="str">
        <f t="shared" ref="AN177" si="122">IF(AN176="","",IF(AN175&lt;1,0,AN151*$H$42))</f>
        <v/>
      </c>
      <c r="AO177" s="434" t="str">
        <f t="shared" ref="AO177" si="123">IF(AO176="","",IF(AO175&lt;1,0,AO151*$H$42))</f>
        <v/>
      </c>
      <c r="AP177" s="434" t="str">
        <f t="shared" ref="AP177" si="124">IF(AP176="","",IF(AP175&lt;1,0,AP151*$H$42))</f>
        <v/>
      </c>
      <c r="AQ177" s="434" t="str">
        <f t="shared" ref="AQ177" si="125">IF(AQ176="","",IF(AQ175&lt;1,0,AQ151*$H$42))</f>
        <v/>
      </c>
      <c r="AR177" s="434" t="str">
        <f t="shared" ref="AR177" si="126">IF(AR176="","",IF(AR175&lt;1,0,AR151*$H$42))</f>
        <v/>
      </c>
      <c r="AS177" s="434" t="str">
        <f t="shared" ref="AS177" si="127">IF(AS176="","",IF(AS175&lt;1,0,AS151*$H$42))</f>
        <v/>
      </c>
      <c r="AT177" s="434" t="str">
        <f t="shared" ref="AT177" si="128">IF(AT176="","",IF(AT175&lt;1,0,AT151*$H$42))</f>
        <v/>
      </c>
      <c r="AU177" s="434" t="str">
        <f t="shared" ref="AU177" si="129">IF(AU176="","",IF(AU175&lt;1,0,AU151*$H$42))</f>
        <v/>
      </c>
      <c r="AV177" s="434" t="str">
        <f t="shared" ref="AV177" si="130">IF(AV176="","",IF(AV175&lt;1,0,AV151*$H$42))</f>
        <v/>
      </c>
      <c r="AW177" s="434" t="str">
        <f t="shared" ref="AW177" si="131">IF(AW176="","",IF(AW175&lt;1,0,AW151*$H$42))</f>
        <v/>
      </c>
      <c r="AX177" s="434" t="str">
        <f t="shared" ref="AX177" si="132">IF(AX176="","",IF(AX175&lt;1,0,AX151*$H$42))</f>
        <v/>
      </c>
      <c r="AY177" s="434" t="str">
        <f t="shared" ref="AY177" si="133">IF(AY176="","",IF(AY175&lt;1,0,AY151*$H$42))</f>
        <v/>
      </c>
      <c r="AZ177" s="434" t="str">
        <f t="shared" ref="AZ177" si="134">IF(AZ176="","",IF(AZ175&lt;1,0,AZ151*$H$42))</f>
        <v/>
      </c>
      <c r="BA177" s="434" t="str">
        <f t="shared" ref="BA177" si="135">IF(BA176="","",IF(BA175&lt;1,0,BA151*$H$42))</f>
        <v/>
      </c>
      <c r="BB177" s="434" t="str">
        <f t="shared" ref="BB177" si="136">IF(BB176="","",IF(BB175&lt;1,0,BB151*$H$42))</f>
        <v/>
      </c>
      <c r="BC177" s="434" t="str">
        <f t="shared" ref="BC177" si="137">IF(BC176="","",IF(BC175&lt;1,0,BC151*$H$42))</f>
        <v/>
      </c>
    </row>
    <row r="178" spans="4:55" x14ac:dyDescent="0.25">
      <c r="F178" s="10" t="s">
        <v>783</v>
      </c>
      <c r="G178" s="434">
        <f>IF(G176="","",IF(G175&lt;1,0,G148*$G$42))</f>
        <v>0</v>
      </c>
      <c r="H178" s="434">
        <f t="shared" ref="H178:AG178" si="138">IF(H176="","",IF(H175&lt;1,0,H148*$G$42))</f>
        <v>0</v>
      </c>
      <c r="I178" s="434">
        <f t="shared" si="138"/>
        <v>0</v>
      </c>
      <c r="J178" s="434">
        <f t="shared" si="138"/>
        <v>0</v>
      </c>
      <c r="K178" s="434">
        <f t="shared" si="138"/>
        <v>0</v>
      </c>
      <c r="L178" s="434">
        <f t="shared" si="138"/>
        <v>0</v>
      </c>
      <c r="M178" s="434">
        <f t="shared" si="138"/>
        <v>0</v>
      </c>
      <c r="N178" s="434">
        <f t="shared" si="138"/>
        <v>1456975.19968851</v>
      </c>
      <c r="O178" s="434">
        <f t="shared" si="138"/>
        <v>1469971.870820055</v>
      </c>
      <c r="P178" s="434">
        <f t="shared" si="138"/>
        <v>1482968.5419516007</v>
      </c>
      <c r="Q178" s="434">
        <f t="shared" si="138"/>
        <v>1495965.2130831466</v>
      </c>
      <c r="R178" s="434">
        <f t="shared" si="138"/>
        <v>1508961.8842146914</v>
      </c>
      <c r="S178" s="434">
        <f t="shared" si="138"/>
        <v>1521958.555346237</v>
      </c>
      <c r="T178" s="434">
        <f t="shared" si="138"/>
        <v>1534955.2264777825</v>
      </c>
      <c r="U178" s="434">
        <f t="shared" si="138"/>
        <v>1547951.8976093277</v>
      </c>
      <c r="V178" s="434">
        <f t="shared" si="138"/>
        <v>1560948.5687408734</v>
      </c>
      <c r="W178" s="434">
        <f t="shared" si="138"/>
        <v>1573945.2398724186</v>
      </c>
      <c r="X178" s="434">
        <f t="shared" si="138"/>
        <v>1586941.9110039643</v>
      </c>
      <c r="Y178" s="434">
        <f t="shared" si="138"/>
        <v>1599938.5821355095</v>
      </c>
      <c r="Z178" s="434">
        <f t="shared" si="138"/>
        <v>1612935.2532670547</v>
      </c>
      <c r="AA178" s="434">
        <f t="shared" si="138"/>
        <v>1625931.9243986004</v>
      </c>
      <c r="AB178" s="434">
        <f t="shared" si="138"/>
        <v>1638928.5955301458</v>
      </c>
      <c r="AC178" s="434">
        <f t="shared" si="138"/>
        <v>1651925.2666616912</v>
      </c>
      <c r="AD178" s="434">
        <f t="shared" si="138"/>
        <v>1664921.9377932365</v>
      </c>
      <c r="AE178" s="434">
        <f t="shared" si="138"/>
        <v>1677918.6089247819</v>
      </c>
      <c r="AF178" s="434">
        <f t="shared" si="138"/>
        <v>1690915.2800563271</v>
      </c>
      <c r="AG178" s="434">
        <f t="shared" si="138"/>
        <v>1703911.9511878728</v>
      </c>
      <c r="AH178" s="434">
        <f t="shared" ref="AH178:BC178" si="139">IF(AH176="","",IF(AH175&lt;1,0,AH148*$G$42))</f>
        <v>1716908.6223194182</v>
      </c>
      <c r="AI178" s="434" t="str">
        <f t="shared" si="139"/>
        <v/>
      </c>
      <c r="AJ178" s="434" t="str">
        <f t="shared" si="139"/>
        <v/>
      </c>
      <c r="AK178" s="434" t="str">
        <f t="shared" si="139"/>
        <v/>
      </c>
      <c r="AL178" s="434" t="str">
        <f t="shared" si="139"/>
        <v/>
      </c>
      <c r="AM178" s="434" t="str">
        <f t="shared" si="139"/>
        <v/>
      </c>
      <c r="AN178" s="434" t="str">
        <f t="shared" si="139"/>
        <v/>
      </c>
      <c r="AO178" s="434" t="str">
        <f t="shared" si="139"/>
        <v/>
      </c>
      <c r="AP178" s="434" t="str">
        <f t="shared" si="139"/>
        <v/>
      </c>
      <c r="AQ178" s="434" t="str">
        <f t="shared" si="139"/>
        <v/>
      </c>
      <c r="AR178" s="434" t="str">
        <f t="shared" si="139"/>
        <v/>
      </c>
      <c r="AS178" s="434" t="str">
        <f t="shared" si="139"/>
        <v/>
      </c>
      <c r="AT178" s="434" t="str">
        <f t="shared" si="139"/>
        <v/>
      </c>
      <c r="AU178" s="434" t="str">
        <f t="shared" si="139"/>
        <v/>
      </c>
      <c r="AV178" s="434" t="str">
        <f t="shared" si="139"/>
        <v/>
      </c>
      <c r="AW178" s="434" t="str">
        <f t="shared" si="139"/>
        <v/>
      </c>
      <c r="AX178" s="434" t="str">
        <f t="shared" si="139"/>
        <v/>
      </c>
      <c r="AY178" s="434" t="str">
        <f t="shared" si="139"/>
        <v/>
      </c>
      <c r="AZ178" s="434" t="str">
        <f t="shared" si="139"/>
        <v/>
      </c>
      <c r="BA178" s="434" t="str">
        <f t="shared" si="139"/>
        <v/>
      </c>
      <c r="BB178" s="434" t="str">
        <f t="shared" si="139"/>
        <v/>
      </c>
      <c r="BC178" s="434" t="str">
        <f t="shared" si="139"/>
        <v/>
      </c>
    </row>
    <row r="179" spans="4:55" x14ac:dyDescent="0.25">
      <c r="F179" s="16" t="s">
        <v>781</v>
      </c>
      <c r="G179" s="108">
        <f>IF(G176="","",IF(G175&lt;1,0,G177+G178))</f>
        <v>0</v>
      </c>
      <c r="H179" s="108">
        <f t="shared" ref="H179:Q179" si="140">IF(H176="","",IF(H175&lt;1,0,H177+H178))</f>
        <v>0</v>
      </c>
      <c r="I179" s="108">
        <f t="shared" si="140"/>
        <v>0</v>
      </c>
      <c r="J179" s="108">
        <f t="shared" si="140"/>
        <v>0</v>
      </c>
      <c r="K179" s="108">
        <f t="shared" si="140"/>
        <v>0</v>
      </c>
      <c r="L179" s="108">
        <f t="shared" si="140"/>
        <v>0</v>
      </c>
      <c r="M179" s="108">
        <f t="shared" si="140"/>
        <v>0</v>
      </c>
      <c r="N179" s="108">
        <f t="shared" si="140"/>
        <v>2160496.5241769338</v>
      </c>
      <c r="O179" s="108">
        <f t="shared" si="140"/>
        <v>2179632.1461086129</v>
      </c>
      <c r="P179" s="108">
        <f t="shared" si="140"/>
        <v>2198767.768040292</v>
      </c>
      <c r="Q179" s="108">
        <f t="shared" si="140"/>
        <v>2217903.389971972</v>
      </c>
      <c r="R179" s="108">
        <f t="shared" ref="R179" si="141">IF(R176="","",IF(R175&lt;1,0,R177+R178))</f>
        <v>2237039.0119036506</v>
      </c>
      <c r="S179" s="108">
        <f t="shared" ref="S179" si="142">IF(S176="","",IF(S175&lt;1,0,S177+S178))</f>
        <v>2256174.6338353301</v>
      </c>
      <c r="T179" s="108">
        <f t="shared" ref="T179" si="143">IF(T176="","",IF(T175&lt;1,0,T177+T178))</f>
        <v>2275310.2557670092</v>
      </c>
      <c r="U179" s="108">
        <f t="shared" ref="U179" si="144">IF(U176="","",IF(U175&lt;1,0,U177+U178))</f>
        <v>2294445.8776986883</v>
      </c>
      <c r="V179" s="108">
        <f t="shared" ref="V179" si="145">IF(V176="","",IF(V175&lt;1,0,V177+V178))</f>
        <v>2313581.4996303678</v>
      </c>
      <c r="W179" s="108">
        <f t="shared" ref="W179" si="146">IF(W176="","",IF(W175&lt;1,0,W177+W178))</f>
        <v>2332717.1215620469</v>
      </c>
      <c r="X179" s="108">
        <f t="shared" ref="X179" si="147">IF(X176="","",IF(X175&lt;1,0,X177+X178))</f>
        <v>2351852.7434937265</v>
      </c>
      <c r="Y179" s="108">
        <f t="shared" ref="Y179" si="148">IF(Y176="","",IF(Y175&lt;1,0,Y177+Y178))</f>
        <v>2370988.3654254051</v>
      </c>
      <c r="Z179" s="108">
        <f t="shared" ref="Z179:AA179" si="149">IF(Z176="","",IF(Z175&lt;1,0,Z177+Z178))</f>
        <v>2390123.9873570846</v>
      </c>
      <c r="AA179" s="108">
        <f t="shared" si="149"/>
        <v>2409259.6092887642</v>
      </c>
      <c r="AB179" s="108">
        <f t="shared" ref="AB179" si="150">IF(AB176="","",IF(AB175&lt;1,0,AB177+AB178))</f>
        <v>2428395.2312204433</v>
      </c>
      <c r="AC179" s="108">
        <f t="shared" ref="AC179" si="151">IF(AC176="","",IF(AC175&lt;1,0,AC177+AC178))</f>
        <v>2447530.8531521223</v>
      </c>
      <c r="AD179" s="108">
        <f t="shared" ref="AD179" si="152">IF(AD176="","",IF(AD175&lt;1,0,AD177+AD178))</f>
        <v>2466666.4750838019</v>
      </c>
      <c r="AE179" s="108">
        <f t="shared" ref="AE179" si="153">IF(AE176="","",IF(AE175&lt;1,0,AE177+AE178))</f>
        <v>2485802.097015481</v>
      </c>
      <c r="AF179" s="108">
        <f t="shared" ref="AF179" si="154">IF(AF176="","",IF(AF175&lt;1,0,AF177+AF178))</f>
        <v>2504937.7189471601</v>
      </c>
      <c r="AG179" s="108">
        <f t="shared" ref="AG179" si="155">IF(AG176="","",IF(AG175&lt;1,0,AG177+AG178))</f>
        <v>2524073.3408788396</v>
      </c>
      <c r="AH179" s="108">
        <f t="shared" ref="AH179" si="156">IF(AH176="","",IF(AH175&lt;1,0,AH177+AH178))</f>
        <v>2543208.9628105187</v>
      </c>
      <c r="AI179" s="108" t="str">
        <f t="shared" ref="AI179" si="157">IF(AI176="","",IF(AI175&lt;1,0,AI177+AI178))</f>
        <v/>
      </c>
      <c r="AJ179" s="108" t="str">
        <f t="shared" ref="AJ179:AK179" si="158">IF(AJ176="","",IF(AJ175&lt;1,0,AJ177+AJ178))</f>
        <v/>
      </c>
      <c r="AK179" s="108" t="str">
        <f t="shared" si="158"/>
        <v/>
      </c>
      <c r="AL179" s="108" t="str">
        <f t="shared" ref="AL179" si="159">IF(AL176="","",IF(AL175&lt;1,0,AL177+AL178))</f>
        <v/>
      </c>
      <c r="AM179" s="108" t="str">
        <f t="shared" ref="AM179" si="160">IF(AM176="","",IF(AM175&lt;1,0,AM177+AM178))</f>
        <v/>
      </c>
      <c r="AN179" s="108" t="str">
        <f t="shared" ref="AN179" si="161">IF(AN176="","",IF(AN175&lt;1,0,AN177+AN178))</f>
        <v/>
      </c>
      <c r="AO179" s="108" t="str">
        <f t="shared" ref="AO179" si="162">IF(AO176="","",IF(AO175&lt;1,0,AO177+AO178))</f>
        <v/>
      </c>
      <c r="AP179" s="108" t="str">
        <f t="shared" ref="AP179" si="163">IF(AP176="","",IF(AP175&lt;1,0,AP177+AP178))</f>
        <v/>
      </c>
      <c r="AQ179" s="108" t="str">
        <f t="shared" ref="AQ179" si="164">IF(AQ176="","",IF(AQ175&lt;1,0,AQ177+AQ178))</f>
        <v/>
      </c>
      <c r="AR179" s="108" t="str">
        <f t="shared" ref="AR179" si="165">IF(AR176="","",IF(AR175&lt;1,0,AR177+AR178))</f>
        <v/>
      </c>
      <c r="AS179" s="108" t="str">
        <f t="shared" ref="AS179" si="166">IF(AS176="","",IF(AS175&lt;1,0,AS177+AS178))</f>
        <v/>
      </c>
      <c r="AT179" s="108" t="str">
        <f t="shared" ref="AT179:AU179" si="167">IF(AT176="","",IF(AT175&lt;1,0,AT177+AT178))</f>
        <v/>
      </c>
      <c r="AU179" s="108" t="str">
        <f t="shared" si="167"/>
        <v/>
      </c>
      <c r="AV179" s="108" t="str">
        <f t="shared" ref="AV179" si="168">IF(AV176="","",IF(AV175&lt;1,0,AV177+AV178))</f>
        <v/>
      </c>
      <c r="AW179" s="108" t="str">
        <f t="shared" ref="AW179" si="169">IF(AW176="","",IF(AW175&lt;1,0,AW177+AW178))</f>
        <v/>
      </c>
      <c r="AX179" s="108" t="str">
        <f t="shared" ref="AX179" si="170">IF(AX176="","",IF(AX175&lt;1,0,AX177+AX178))</f>
        <v/>
      </c>
      <c r="AY179" s="108" t="str">
        <f t="shared" ref="AY179" si="171">IF(AY176="","",IF(AY175&lt;1,0,AY177+AY178))</f>
        <v/>
      </c>
      <c r="AZ179" s="108" t="str">
        <f t="shared" ref="AZ179" si="172">IF(AZ176="","",IF(AZ175&lt;1,0,AZ177+AZ178))</f>
        <v/>
      </c>
      <c r="BA179" s="108" t="str">
        <f t="shared" ref="BA179" si="173">IF(BA176="","",IF(BA175&lt;1,0,BA177+BA178))</f>
        <v/>
      </c>
      <c r="BB179" s="108" t="str">
        <f t="shared" ref="BB179" si="174">IF(BB176="","",IF(BB175&lt;1,0,BB177+BB178))</f>
        <v/>
      </c>
      <c r="BC179" s="108" t="str">
        <f t="shared" ref="BC179" si="175">IF(BC176="","",IF(BC175&lt;1,0,BC177+BC178))</f>
        <v/>
      </c>
    </row>
    <row r="181" spans="4:55" x14ac:dyDescent="0.25">
      <c r="D181" s="27" t="s">
        <v>483</v>
      </c>
      <c r="F181" s="27" t="s">
        <v>477</v>
      </c>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row>
    <row r="182" spans="4:55" x14ac:dyDescent="0.25">
      <c r="F182" s="42" t="s">
        <v>407</v>
      </c>
      <c r="G182" s="46">
        <f t="shared" ref="G182:AL182" si="176">G53</f>
        <v>-6</v>
      </c>
      <c r="H182" s="46">
        <f t="shared" si="176"/>
        <v>-5</v>
      </c>
      <c r="I182" s="46">
        <f t="shared" si="176"/>
        <v>-4</v>
      </c>
      <c r="J182" s="46">
        <f t="shared" si="176"/>
        <v>-3</v>
      </c>
      <c r="K182" s="46">
        <f t="shared" si="176"/>
        <v>-2</v>
      </c>
      <c r="L182" s="46">
        <f t="shared" si="176"/>
        <v>-1</v>
      </c>
      <c r="M182" s="46">
        <f t="shared" si="176"/>
        <v>0</v>
      </c>
      <c r="N182" s="46">
        <f t="shared" si="176"/>
        <v>1</v>
      </c>
      <c r="O182" s="46">
        <f t="shared" si="176"/>
        <v>2</v>
      </c>
      <c r="P182" s="46">
        <f t="shared" si="176"/>
        <v>3</v>
      </c>
      <c r="Q182" s="46">
        <f t="shared" si="176"/>
        <v>4</v>
      </c>
      <c r="R182" s="46">
        <f t="shared" si="176"/>
        <v>5</v>
      </c>
      <c r="S182" s="46">
        <f t="shared" si="176"/>
        <v>6</v>
      </c>
      <c r="T182" s="46">
        <f t="shared" si="176"/>
        <v>7</v>
      </c>
      <c r="U182" s="46">
        <f t="shared" si="176"/>
        <v>8</v>
      </c>
      <c r="V182" s="46">
        <f t="shared" si="176"/>
        <v>9</v>
      </c>
      <c r="W182" s="46">
        <f t="shared" si="176"/>
        <v>10</v>
      </c>
      <c r="X182" s="46">
        <f t="shared" si="176"/>
        <v>11</v>
      </c>
      <c r="Y182" s="46">
        <f t="shared" si="176"/>
        <v>12</v>
      </c>
      <c r="Z182" s="46">
        <f t="shared" si="176"/>
        <v>13</v>
      </c>
      <c r="AA182" s="46">
        <f t="shared" si="176"/>
        <v>14</v>
      </c>
      <c r="AB182" s="46">
        <f t="shared" si="176"/>
        <v>15</v>
      </c>
      <c r="AC182" s="46">
        <f t="shared" si="176"/>
        <v>16</v>
      </c>
      <c r="AD182" s="46">
        <f t="shared" si="176"/>
        <v>17</v>
      </c>
      <c r="AE182" s="46">
        <f t="shared" si="176"/>
        <v>18</v>
      </c>
      <c r="AF182" s="46">
        <f t="shared" si="176"/>
        <v>19</v>
      </c>
      <c r="AG182" s="46">
        <f t="shared" si="176"/>
        <v>20</v>
      </c>
      <c r="AH182" s="46">
        <f t="shared" si="176"/>
        <v>21</v>
      </c>
      <c r="AI182" s="46" t="str">
        <f t="shared" si="176"/>
        <v/>
      </c>
      <c r="AJ182" s="46" t="str">
        <f t="shared" si="176"/>
        <v/>
      </c>
      <c r="AK182" s="46" t="str">
        <f t="shared" si="176"/>
        <v/>
      </c>
      <c r="AL182" s="46" t="str">
        <f t="shared" si="176"/>
        <v/>
      </c>
      <c r="AM182" s="46" t="str">
        <f t="shared" ref="AM182:BC182" si="177">AM53</f>
        <v/>
      </c>
      <c r="AN182" s="46" t="str">
        <f t="shared" si="177"/>
        <v/>
      </c>
      <c r="AO182" s="46" t="str">
        <f t="shared" si="177"/>
        <v/>
      </c>
      <c r="AP182" s="46" t="str">
        <f t="shared" si="177"/>
        <v/>
      </c>
      <c r="AQ182" s="46" t="str">
        <f t="shared" si="177"/>
        <v/>
      </c>
      <c r="AR182" s="46" t="str">
        <f t="shared" si="177"/>
        <v/>
      </c>
      <c r="AS182" s="46" t="str">
        <f t="shared" si="177"/>
        <v/>
      </c>
      <c r="AT182" s="46" t="str">
        <f t="shared" si="177"/>
        <v/>
      </c>
      <c r="AU182" s="46" t="str">
        <f t="shared" si="177"/>
        <v/>
      </c>
      <c r="AV182" s="46" t="str">
        <f t="shared" si="177"/>
        <v/>
      </c>
      <c r="AW182" s="46" t="str">
        <f t="shared" si="177"/>
        <v/>
      </c>
      <c r="AX182" s="46" t="str">
        <f t="shared" si="177"/>
        <v/>
      </c>
      <c r="AY182" s="46" t="str">
        <f t="shared" si="177"/>
        <v/>
      </c>
      <c r="AZ182" s="46" t="str">
        <f t="shared" si="177"/>
        <v/>
      </c>
      <c r="BA182" s="46" t="str">
        <f t="shared" si="177"/>
        <v/>
      </c>
      <c r="BB182" s="46" t="str">
        <f t="shared" si="177"/>
        <v/>
      </c>
      <c r="BC182" s="46" t="str">
        <f t="shared" si="177"/>
        <v/>
      </c>
    </row>
    <row r="183" spans="4:55" x14ac:dyDescent="0.25">
      <c r="F183" s="72" t="s">
        <v>56</v>
      </c>
      <c r="G183" s="73">
        <f t="shared" ref="G183:AL183" si="178">G54</f>
        <v>2022</v>
      </c>
      <c r="H183" s="73">
        <f t="shared" si="178"/>
        <v>2023</v>
      </c>
      <c r="I183" s="73">
        <f t="shared" si="178"/>
        <v>2024</v>
      </c>
      <c r="J183" s="73">
        <f t="shared" si="178"/>
        <v>2025</v>
      </c>
      <c r="K183" s="73">
        <f t="shared" si="178"/>
        <v>2026</v>
      </c>
      <c r="L183" s="73">
        <f t="shared" si="178"/>
        <v>2027</v>
      </c>
      <c r="M183" s="73">
        <f t="shared" si="178"/>
        <v>2028</v>
      </c>
      <c r="N183" s="73">
        <f t="shared" si="178"/>
        <v>2029</v>
      </c>
      <c r="O183" s="73">
        <f t="shared" si="178"/>
        <v>2030</v>
      </c>
      <c r="P183" s="73">
        <f t="shared" si="178"/>
        <v>2031</v>
      </c>
      <c r="Q183" s="73">
        <f t="shared" si="178"/>
        <v>2032</v>
      </c>
      <c r="R183" s="73">
        <f t="shared" si="178"/>
        <v>2033</v>
      </c>
      <c r="S183" s="73">
        <f t="shared" si="178"/>
        <v>2034</v>
      </c>
      <c r="T183" s="73">
        <f t="shared" si="178"/>
        <v>2035</v>
      </c>
      <c r="U183" s="73">
        <f t="shared" si="178"/>
        <v>2036</v>
      </c>
      <c r="V183" s="73">
        <f t="shared" si="178"/>
        <v>2037</v>
      </c>
      <c r="W183" s="73">
        <f t="shared" si="178"/>
        <v>2038</v>
      </c>
      <c r="X183" s="73">
        <f t="shared" si="178"/>
        <v>2039</v>
      </c>
      <c r="Y183" s="73">
        <f t="shared" si="178"/>
        <v>2040</v>
      </c>
      <c r="Z183" s="73">
        <f t="shared" si="178"/>
        <v>2041</v>
      </c>
      <c r="AA183" s="73">
        <f t="shared" si="178"/>
        <v>2042</v>
      </c>
      <c r="AB183" s="73">
        <f t="shared" si="178"/>
        <v>2043</v>
      </c>
      <c r="AC183" s="73">
        <f t="shared" si="178"/>
        <v>2044</v>
      </c>
      <c r="AD183" s="73">
        <f t="shared" si="178"/>
        <v>2045</v>
      </c>
      <c r="AE183" s="73">
        <f t="shared" si="178"/>
        <v>2046</v>
      </c>
      <c r="AF183" s="73">
        <f t="shared" si="178"/>
        <v>2047</v>
      </c>
      <c r="AG183" s="73">
        <f t="shared" si="178"/>
        <v>2048</v>
      </c>
      <c r="AH183" s="73">
        <f t="shared" si="178"/>
        <v>2049</v>
      </c>
      <c r="AI183" s="73" t="str">
        <f t="shared" si="178"/>
        <v/>
      </c>
      <c r="AJ183" s="73" t="str">
        <f t="shared" si="178"/>
        <v/>
      </c>
      <c r="AK183" s="73" t="str">
        <f t="shared" si="178"/>
        <v/>
      </c>
      <c r="AL183" s="73" t="str">
        <f t="shared" si="178"/>
        <v/>
      </c>
      <c r="AM183" s="73" t="str">
        <f t="shared" ref="AM183:BC183" si="179">AM54</f>
        <v/>
      </c>
      <c r="AN183" s="73" t="str">
        <f t="shared" si="179"/>
        <v/>
      </c>
      <c r="AO183" s="73" t="str">
        <f t="shared" si="179"/>
        <v/>
      </c>
      <c r="AP183" s="73" t="str">
        <f t="shared" si="179"/>
        <v/>
      </c>
      <c r="AQ183" s="73" t="str">
        <f t="shared" si="179"/>
        <v/>
      </c>
      <c r="AR183" s="73" t="str">
        <f t="shared" si="179"/>
        <v/>
      </c>
      <c r="AS183" s="73" t="str">
        <f t="shared" si="179"/>
        <v/>
      </c>
      <c r="AT183" s="73" t="str">
        <f t="shared" si="179"/>
        <v/>
      </c>
      <c r="AU183" s="73" t="str">
        <f t="shared" si="179"/>
        <v/>
      </c>
      <c r="AV183" s="73" t="str">
        <f t="shared" si="179"/>
        <v/>
      </c>
      <c r="AW183" s="73" t="str">
        <f t="shared" si="179"/>
        <v/>
      </c>
      <c r="AX183" s="73" t="str">
        <f t="shared" si="179"/>
        <v/>
      </c>
      <c r="AY183" s="73" t="str">
        <f t="shared" si="179"/>
        <v/>
      </c>
      <c r="AZ183" s="73" t="str">
        <f t="shared" si="179"/>
        <v/>
      </c>
      <c r="BA183" s="73" t="str">
        <f t="shared" si="179"/>
        <v/>
      </c>
      <c r="BB183" s="73" t="str">
        <f t="shared" si="179"/>
        <v/>
      </c>
      <c r="BC183" s="74" t="str">
        <f t="shared" si="179"/>
        <v/>
      </c>
    </row>
    <row r="184" spans="4:55" x14ac:dyDescent="0.25">
      <c r="F184" s="29" t="s">
        <v>478</v>
      </c>
      <c r="G184" s="106">
        <f t="shared" ref="G184:AL184" si="180">IF(G183="","",IF(G175&lt;1,0,G142*$G$44))</f>
        <v>0</v>
      </c>
      <c r="H184" s="106">
        <f t="shared" si="180"/>
        <v>0</v>
      </c>
      <c r="I184" s="106">
        <f t="shared" si="180"/>
        <v>0</v>
      </c>
      <c r="J184" s="106">
        <f t="shared" si="180"/>
        <v>0</v>
      </c>
      <c r="K184" s="106">
        <f t="shared" si="180"/>
        <v>0</v>
      </c>
      <c r="L184" s="106">
        <f t="shared" si="180"/>
        <v>0</v>
      </c>
      <c r="M184" s="106">
        <f t="shared" si="180"/>
        <v>0</v>
      </c>
      <c r="N184" s="106">
        <f t="shared" si="180"/>
        <v>97965.30208987504</v>
      </c>
      <c r="O184" s="106">
        <f t="shared" si="180"/>
        <v>98876.375776129207</v>
      </c>
      <c r="P184" s="106">
        <f t="shared" si="180"/>
        <v>99787.449462383447</v>
      </c>
      <c r="Q184" s="106">
        <f t="shared" si="180"/>
        <v>100698.52314863761</v>
      </c>
      <c r="R184" s="106">
        <f t="shared" si="180"/>
        <v>101609.5968348918</v>
      </c>
      <c r="S184" s="106">
        <f t="shared" si="180"/>
        <v>102520.67052114599</v>
      </c>
      <c r="T184" s="106">
        <f t="shared" si="180"/>
        <v>103431.74420740014</v>
      </c>
      <c r="U184" s="106">
        <f t="shared" si="180"/>
        <v>104342.81789365436</v>
      </c>
      <c r="V184" s="106">
        <f t="shared" si="180"/>
        <v>105253.89157990854</v>
      </c>
      <c r="W184" s="106">
        <f t="shared" si="180"/>
        <v>106164.9652661627</v>
      </c>
      <c r="X184" s="106">
        <f t="shared" si="180"/>
        <v>107076.03895241689</v>
      </c>
      <c r="Y184" s="106">
        <f t="shared" si="180"/>
        <v>107987.1126386711</v>
      </c>
      <c r="Z184" s="106">
        <f t="shared" si="180"/>
        <v>108898.18632492528</v>
      </c>
      <c r="AA184" s="106">
        <f t="shared" si="180"/>
        <v>109809.26001117945</v>
      </c>
      <c r="AB184" s="106">
        <f t="shared" si="180"/>
        <v>110720.33369743363</v>
      </c>
      <c r="AC184" s="106">
        <f t="shared" si="180"/>
        <v>111631.40738368782</v>
      </c>
      <c r="AD184" s="106">
        <f t="shared" si="180"/>
        <v>112542.48106994202</v>
      </c>
      <c r="AE184" s="106">
        <f t="shared" si="180"/>
        <v>113453.55475619619</v>
      </c>
      <c r="AF184" s="106">
        <f t="shared" si="180"/>
        <v>114364.62844245037</v>
      </c>
      <c r="AG184" s="106">
        <f t="shared" si="180"/>
        <v>115275.70212870456</v>
      </c>
      <c r="AH184" s="106">
        <f t="shared" si="180"/>
        <v>116186.77581495872</v>
      </c>
      <c r="AI184" s="106" t="str">
        <f t="shared" si="180"/>
        <v/>
      </c>
      <c r="AJ184" s="106" t="str">
        <f t="shared" si="180"/>
        <v/>
      </c>
      <c r="AK184" s="106" t="str">
        <f t="shared" si="180"/>
        <v/>
      </c>
      <c r="AL184" s="106" t="str">
        <f t="shared" si="180"/>
        <v/>
      </c>
      <c r="AM184" s="106" t="str">
        <f t="shared" ref="AM184:BC184" si="181">IF(AM183="","",IF(AM175&lt;1,0,AM142*$G$44))</f>
        <v/>
      </c>
      <c r="AN184" s="106" t="str">
        <f t="shared" si="181"/>
        <v/>
      </c>
      <c r="AO184" s="106" t="str">
        <f t="shared" si="181"/>
        <v/>
      </c>
      <c r="AP184" s="106" t="str">
        <f t="shared" si="181"/>
        <v/>
      </c>
      <c r="AQ184" s="106" t="str">
        <f t="shared" si="181"/>
        <v/>
      </c>
      <c r="AR184" s="106" t="str">
        <f t="shared" si="181"/>
        <v/>
      </c>
      <c r="AS184" s="106" t="str">
        <f t="shared" si="181"/>
        <v/>
      </c>
      <c r="AT184" s="106" t="str">
        <f t="shared" si="181"/>
        <v/>
      </c>
      <c r="AU184" s="106" t="str">
        <f t="shared" si="181"/>
        <v/>
      </c>
      <c r="AV184" s="106" t="str">
        <f t="shared" si="181"/>
        <v/>
      </c>
      <c r="AW184" s="106" t="str">
        <f t="shared" si="181"/>
        <v/>
      </c>
      <c r="AX184" s="106" t="str">
        <f t="shared" si="181"/>
        <v/>
      </c>
      <c r="AY184" s="106" t="str">
        <f t="shared" si="181"/>
        <v/>
      </c>
      <c r="AZ184" s="106" t="str">
        <f t="shared" si="181"/>
        <v/>
      </c>
      <c r="BA184" s="106" t="str">
        <f t="shared" si="181"/>
        <v/>
      </c>
      <c r="BB184" s="106" t="str">
        <f t="shared" si="181"/>
        <v/>
      </c>
      <c r="BC184" s="109" t="str">
        <f t="shared" si="181"/>
        <v/>
      </c>
    </row>
    <row r="185" spans="4:55" x14ac:dyDescent="0.25">
      <c r="F185" s="16" t="s">
        <v>479</v>
      </c>
      <c r="G185" s="108">
        <f t="shared" ref="G185:AL185" si="182">IF(G183="","",IF(G182&lt;1,0,G142*$G$45))</f>
        <v>0</v>
      </c>
      <c r="H185" s="108">
        <f t="shared" si="182"/>
        <v>0</v>
      </c>
      <c r="I185" s="108">
        <f t="shared" si="182"/>
        <v>0</v>
      </c>
      <c r="J185" s="108">
        <f t="shared" si="182"/>
        <v>0</v>
      </c>
      <c r="K185" s="108">
        <f t="shared" si="182"/>
        <v>0</v>
      </c>
      <c r="L185" s="108">
        <f t="shared" si="182"/>
        <v>0</v>
      </c>
      <c r="M185" s="108">
        <f t="shared" si="182"/>
        <v>0</v>
      </c>
      <c r="N185" s="108">
        <f t="shared" si="182"/>
        <v>14284.46955314691</v>
      </c>
      <c r="O185" s="108">
        <f t="shared" si="182"/>
        <v>14417.31459168955</v>
      </c>
      <c r="P185" s="108">
        <f t="shared" si="182"/>
        <v>14550.159630232203</v>
      </c>
      <c r="Q185" s="108">
        <f t="shared" si="182"/>
        <v>14683.004668774844</v>
      </c>
      <c r="R185" s="108">
        <f t="shared" si="182"/>
        <v>14815.849707317488</v>
      </c>
      <c r="S185" s="108">
        <f t="shared" si="182"/>
        <v>14948.694745860133</v>
      </c>
      <c r="T185" s="108">
        <f t="shared" si="182"/>
        <v>15081.539784402774</v>
      </c>
      <c r="U185" s="108">
        <f t="shared" si="182"/>
        <v>15214.384822945422</v>
      </c>
      <c r="V185" s="108">
        <f t="shared" si="182"/>
        <v>15347.229861488064</v>
      </c>
      <c r="W185" s="108">
        <f t="shared" si="182"/>
        <v>15480.074900030708</v>
      </c>
      <c r="X185" s="108">
        <f t="shared" si="182"/>
        <v>15612.91993857335</v>
      </c>
      <c r="Y185" s="108">
        <f t="shared" si="182"/>
        <v>15745.764977115998</v>
      </c>
      <c r="Z185" s="108">
        <f t="shared" si="182"/>
        <v>15878.61001565864</v>
      </c>
      <c r="AA185" s="108">
        <f t="shared" si="182"/>
        <v>16011.455054201284</v>
      </c>
      <c r="AB185" s="108">
        <f t="shared" si="182"/>
        <v>16144.300092743926</v>
      </c>
      <c r="AC185" s="108">
        <f t="shared" si="182"/>
        <v>16277.145131286572</v>
      </c>
      <c r="AD185" s="108">
        <f t="shared" si="182"/>
        <v>16409.990169829216</v>
      </c>
      <c r="AE185" s="108">
        <f t="shared" si="182"/>
        <v>16542.83520837186</v>
      </c>
      <c r="AF185" s="108">
        <f t="shared" si="182"/>
        <v>16675.680246914504</v>
      </c>
      <c r="AG185" s="108">
        <f t="shared" si="182"/>
        <v>16808.525285457148</v>
      </c>
      <c r="AH185" s="108">
        <f t="shared" si="182"/>
        <v>16941.370323999789</v>
      </c>
      <c r="AI185" s="108" t="str">
        <f t="shared" si="182"/>
        <v/>
      </c>
      <c r="AJ185" s="108" t="str">
        <f t="shared" si="182"/>
        <v/>
      </c>
      <c r="AK185" s="108" t="str">
        <f t="shared" si="182"/>
        <v/>
      </c>
      <c r="AL185" s="108" t="str">
        <f t="shared" si="182"/>
        <v/>
      </c>
      <c r="AM185" s="108" t="str">
        <f t="shared" ref="AM185:BC185" si="183">IF(AM183="","",IF(AM182&lt;1,0,AM142*$G$45))</f>
        <v/>
      </c>
      <c r="AN185" s="108" t="str">
        <f t="shared" si="183"/>
        <v/>
      </c>
      <c r="AO185" s="108" t="str">
        <f t="shared" si="183"/>
        <v/>
      </c>
      <c r="AP185" s="108" t="str">
        <f t="shared" si="183"/>
        <v/>
      </c>
      <c r="AQ185" s="108" t="str">
        <f t="shared" si="183"/>
        <v/>
      </c>
      <c r="AR185" s="108" t="str">
        <f t="shared" si="183"/>
        <v/>
      </c>
      <c r="AS185" s="108" t="str">
        <f t="shared" si="183"/>
        <v/>
      </c>
      <c r="AT185" s="108" t="str">
        <f t="shared" si="183"/>
        <v/>
      </c>
      <c r="AU185" s="108" t="str">
        <f t="shared" si="183"/>
        <v/>
      </c>
      <c r="AV185" s="108" t="str">
        <f t="shared" si="183"/>
        <v/>
      </c>
      <c r="AW185" s="108" t="str">
        <f t="shared" si="183"/>
        <v/>
      </c>
      <c r="AX185" s="108" t="str">
        <f t="shared" si="183"/>
        <v/>
      </c>
      <c r="AY185" s="108" t="str">
        <f t="shared" si="183"/>
        <v/>
      </c>
      <c r="AZ185" s="108" t="str">
        <f t="shared" si="183"/>
        <v/>
      </c>
      <c r="BA185" s="108" t="str">
        <f t="shared" si="183"/>
        <v/>
      </c>
      <c r="BB185" s="108" t="str">
        <f t="shared" si="183"/>
        <v/>
      </c>
      <c r="BC185" s="111" t="str">
        <f t="shared" si="183"/>
        <v/>
      </c>
    </row>
    <row r="186" spans="4:55" x14ac:dyDescent="0.25">
      <c r="F186" s="16" t="s">
        <v>749</v>
      </c>
      <c r="G186" s="108">
        <f>IF(G183="","",IF(G182&lt;1,0,G184+G185))</f>
        <v>0</v>
      </c>
      <c r="H186" s="108">
        <f t="shared" ref="H186:W186" si="184">IF(H183="","",IF(H182&lt;1,0,H184+H185))</f>
        <v>0</v>
      </c>
      <c r="I186" s="108">
        <f t="shared" si="184"/>
        <v>0</v>
      </c>
      <c r="J186" s="108">
        <f t="shared" si="184"/>
        <v>0</v>
      </c>
      <c r="K186" s="108">
        <f t="shared" si="184"/>
        <v>0</v>
      </c>
      <c r="L186" s="108">
        <f t="shared" si="184"/>
        <v>0</v>
      </c>
      <c r="M186" s="108">
        <f t="shared" si="184"/>
        <v>0</v>
      </c>
      <c r="N186" s="108">
        <f t="shared" si="184"/>
        <v>112249.77164302194</v>
      </c>
      <c r="O186" s="108">
        <f t="shared" si="184"/>
        <v>113293.69036781875</v>
      </c>
      <c r="P186" s="108">
        <f t="shared" si="184"/>
        <v>114337.60909261565</v>
      </c>
      <c r="Q186" s="108">
        <f t="shared" si="184"/>
        <v>115381.52781741245</v>
      </c>
      <c r="R186" s="108">
        <f t="shared" si="184"/>
        <v>116425.44654220928</v>
      </c>
      <c r="S186" s="108">
        <f t="shared" si="184"/>
        <v>117469.36526700613</v>
      </c>
      <c r="T186" s="108">
        <f t="shared" si="184"/>
        <v>118513.28399180292</v>
      </c>
      <c r="U186" s="108">
        <f t="shared" si="184"/>
        <v>119557.20271659977</v>
      </c>
      <c r="V186" s="108">
        <f t="shared" si="184"/>
        <v>120601.12144139659</v>
      </c>
      <c r="W186" s="108">
        <f t="shared" si="184"/>
        <v>121645.04016619342</v>
      </c>
      <c r="X186" s="108">
        <f t="shared" ref="X186" si="185">IF(X183="","",IF(X182&lt;1,0,X184+X185))</f>
        <v>122688.95889099024</v>
      </c>
      <c r="Y186" s="108">
        <f t="shared" ref="Y186" si="186">IF(Y183="","",IF(Y182&lt;1,0,Y184+Y185))</f>
        <v>123732.87761578709</v>
      </c>
      <c r="Z186" s="108">
        <f t="shared" ref="Z186" si="187">IF(Z183="","",IF(Z182&lt;1,0,Z184+Z185))</f>
        <v>124776.79634058391</v>
      </c>
      <c r="AA186" s="108">
        <f t="shared" ref="AA186" si="188">IF(AA183="","",IF(AA182&lt;1,0,AA184+AA185))</f>
        <v>125820.71506538073</v>
      </c>
      <c r="AB186" s="108">
        <f t="shared" ref="AB186" si="189">IF(AB183="","",IF(AB182&lt;1,0,AB184+AB185))</f>
        <v>126864.63379017756</v>
      </c>
      <c r="AC186" s="108">
        <f t="shared" ref="AC186" si="190">IF(AC183="","",IF(AC182&lt;1,0,AC184+AC185))</f>
        <v>127908.55251497439</v>
      </c>
      <c r="AD186" s="108">
        <f t="shared" ref="AD186" si="191">IF(AD183="","",IF(AD182&lt;1,0,AD184+AD185))</f>
        <v>128952.47123977123</v>
      </c>
      <c r="AE186" s="108">
        <f t="shared" ref="AE186" si="192">IF(AE183="","",IF(AE182&lt;1,0,AE184+AE185))</f>
        <v>129996.38996456805</v>
      </c>
      <c r="AF186" s="108">
        <f t="shared" ref="AF186" si="193">IF(AF183="","",IF(AF182&lt;1,0,AF184+AF185))</f>
        <v>131040.30868936487</v>
      </c>
      <c r="AG186" s="108">
        <f t="shared" ref="AG186" si="194">IF(AG183="","",IF(AG182&lt;1,0,AG184+AG185))</f>
        <v>132084.22741416172</v>
      </c>
      <c r="AH186" s="108">
        <f t="shared" ref="AH186" si="195">IF(AH183="","",IF(AH182&lt;1,0,AH184+AH185))</f>
        <v>133128.14613895852</v>
      </c>
      <c r="AI186" s="108" t="str">
        <f t="shared" ref="AI186" si="196">IF(AI183="","",IF(AI182&lt;1,0,AI184+AI185))</f>
        <v/>
      </c>
      <c r="AJ186" s="108" t="str">
        <f t="shared" ref="AJ186" si="197">IF(AJ183="","",IF(AJ182&lt;1,0,AJ184+AJ185))</f>
        <v/>
      </c>
      <c r="AK186" s="108" t="str">
        <f t="shared" ref="AK186" si="198">IF(AK183="","",IF(AK182&lt;1,0,AK184+AK185))</f>
        <v/>
      </c>
      <c r="AL186" s="108" t="str">
        <f t="shared" ref="AL186:AM186" si="199">IF(AL183="","",IF(AL182&lt;1,0,AL184+AL185))</f>
        <v/>
      </c>
      <c r="AM186" s="108" t="str">
        <f t="shared" si="199"/>
        <v/>
      </c>
      <c r="AN186" s="108" t="str">
        <f t="shared" ref="AN186" si="200">IF(AN183="","",IF(AN182&lt;1,0,AN184+AN185))</f>
        <v/>
      </c>
      <c r="AO186" s="108" t="str">
        <f t="shared" ref="AO186" si="201">IF(AO183="","",IF(AO182&lt;1,0,AO184+AO185))</f>
        <v/>
      </c>
      <c r="AP186" s="108" t="str">
        <f t="shared" ref="AP186" si="202">IF(AP183="","",IF(AP182&lt;1,0,AP184+AP185))</f>
        <v/>
      </c>
      <c r="AQ186" s="108" t="str">
        <f t="shared" ref="AQ186" si="203">IF(AQ183="","",IF(AQ182&lt;1,0,AQ184+AQ185))</f>
        <v/>
      </c>
      <c r="AR186" s="108" t="str">
        <f t="shared" ref="AR186" si="204">IF(AR183="","",IF(AR182&lt;1,0,AR184+AR185))</f>
        <v/>
      </c>
      <c r="AS186" s="108" t="str">
        <f t="shared" ref="AS186" si="205">IF(AS183="","",IF(AS182&lt;1,0,AS184+AS185))</f>
        <v/>
      </c>
      <c r="AT186" s="108" t="str">
        <f t="shared" ref="AT186" si="206">IF(AT183="","",IF(AT182&lt;1,0,AT184+AT185))</f>
        <v/>
      </c>
      <c r="AU186" s="108" t="str">
        <f t="shared" ref="AU186" si="207">IF(AU183="","",IF(AU182&lt;1,0,AU184+AU185))</f>
        <v/>
      </c>
      <c r="AV186" s="108" t="str">
        <f t="shared" ref="AV186" si="208">IF(AV183="","",IF(AV182&lt;1,0,AV184+AV185))</f>
        <v/>
      </c>
      <c r="AW186" s="108" t="str">
        <f t="shared" ref="AW186" si="209">IF(AW183="","",IF(AW182&lt;1,0,AW184+AW185))</f>
        <v/>
      </c>
      <c r="AX186" s="108" t="str">
        <f t="shared" ref="AX186" si="210">IF(AX183="","",IF(AX182&lt;1,0,AX184+AX185))</f>
        <v/>
      </c>
      <c r="AY186" s="108" t="str">
        <f t="shared" ref="AY186" si="211">IF(AY183="","",IF(AY182&lt;1,0,AY184+AY185))</f>
        <v/>
      </c>
      <c r="AZ186" s="108" t="str">
        <f t="shared" ref="AZ186" si="212">IF(AZ183="","",IF(AZ182&lt;1,0,AZ184+AZ185))</f>
        <v/>
      </c>
      <c r="BA186" s="108" t="str">
        <f t="shared" ref="BA186" si="213">IF(BA183="","",IF(BA182&lt;1,0,BA184+BA185))</f>
        <v/>
      </c>
      <c r="BB186" s="108" t="str">
        <f t="shared" ref="BB186:BC186" si="214">IF(BB183="","",IF(BB182&lt;1,0,BB184+BB185))</f>
        <v/>
      </c>
      <c r="BC186" s="108" t="str">
        <f t="shared" si="214"/>
        <v/>
      </c>
    </row>
    <row r="188" spans="4:55" x14ac:dyDescent="0.25">
      <c r="D188" s="27" t="s">
        <v>485</v>
      </c>
      <c r="F188" s="27" t="s">
        <v>481</v>
      </c>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row>
    <row r="189" spans="4:55" x14ac:dyDescent="0.25">
      <c r="F189" s="42" t="s">
        <v>407</v>
      </c>
      <c r="G189" s="46">
        <f t="shared" ref="G189:AL189" si="215">G53</f>
        <v>-6</v>
      </c>
      <c r="H189" s="46">
        <f t="shared" si="215"/>
        <v>-5</v>
      </c>
      <c r="I189" s="46">
        <f t="shared" si="215"/>
        <v>-4</v>
      </c>
      <c r="J189" s="46">
        <f t="shared" si="215"/>
        <v>-3</v>
      </c>
      <c r="K189" s="46">
        <f t="shared" si="215"/>
        <v>-2</v>
      </c>
      <c r="L189" s="46">
        <f t="shared" si="215"/>
        <v>-1</v>
      </c>
      <c r="M189" s="46">
        <f t="shared" si="215"/>
        <v>0</v>
      </c>
      <c r="N189" s="46">
        <f t="shared" si="215"/>
        <v>1</v>
      </c>
      <c r="O189" s="46">
        <f t="shared" si="215"/>
        <v>2</v>
      </c>
      <c r="P189" s="46">
        <f t="shared" si="215"/>
        <v>3</v>
      </c>
      <c r="Q189" s="46">
        <f t="shared" si="215"/>
        <v>4</v>
      </c>
      <c r="R189" s="46">
        <f t="shared" si="215"/>
        <v>5</v>
      </c>
      <c r="S189" s="46">
        <f t="shared" si="215"/>
        <v>6</v>
      </c>
      <c r="T189" s="46">
        <f t="shared" si="215"/>
        <v>7</v>
      </c>
      <c r="U189" s="46">
        <f t="shared" si="215"/>
        <v>8</v>
      </c>
      <c r="V189" s="46">
        <f t="shared" si="215"/>
        <v>9</v>
      </c>
      <c r="W189" s="46">
        <f t="shared" si="215"/>
        <v>10</v>
      </c>
      <c r="X189" s="46">
        <f t="shared" si="215"/>
        <v>11</v>
      </c>
      <c r="Y189" s="46">
        <f t="shared" si="215"/>
        <v>12</v>
      </c>
      <c r="Z189" s="46">
        <f t="shared" si="215"/>
        <v>13</v>
      </c>
      <c r="AA189" s="46">
        <f t="shared" si="215"/>
        <v>14</v>
      </c>
      <c r="AB189" s="46">
        <f t="shared" si="215"/>
        <v>15</v>
      </c>
      <c r="AC189" s="46">
        <f t="shared" si="215"/>
        <v>16</v>
      </c>
      <c r="AD189" s="46">
        <f t="shared" si="215"/>
        <v>17</v>
      </c>
      <c r="AE189" s="46">
        <f t="shared" si="215"/>
        <v>18</v>
      </c>
      <c r="AF189" s="46">
        <f t="shared" si="215"/>
        <v>19</v>
      </c>
      <c r="AG189" s="46">
        <f t="shared" si="215"/>
        <v>20</v>
      </c>
      <c r="AH189" s="46">
        <f t="shared" si="215"/>
        <v>21</v>
      </c>
      <c r="AI189" s="46" t="str">
        <f t="shared" si="215"/>
        <v/>
      </c>
      <c r="AJ189" s="46" t="str">
        <f t="shared" si="215"/>
        <v/>
      </c>
      <c r="AK189" s="46" t="str">
        <f t="shared" si="215"/>
        <v/>
      </c>
      <c r="AL189" s="46" t="str">
        <f t="shared" si="215"/>
        <v/>
      </c>
      <c r="AM189" s="46" t="str">
        <f t="shared" ref="AM189:BC189" si="216">AM53</f>
        <v/>
      </c>
      <c r="AN189" s="46" t="str">
        <f t="shared" si="216"/>
        <v/>
      </c>
      <c r="AO189" s="46" t="str">
        <f t="shared" si="216"/>
        <v/>
      </c>
      <c r="AP189" s="46" t="str">
        <f t="shared" si="216"/>
        <v/>
      </c>
      <c r="AQ189" s="46" t="str">
        <f t="shared" si="216"/>
        <v/>
      </c>
      <c r="AR189" s="46" t="str">
        <f t="shared" si="216"/>
        <v/>
      </c>
      <c r="AS189" s="46" t="str">
        <f t="shared" si="216"/>
        <v/>
      </c>
      <c r="AT189" s="46" t="str">
        <f t="shared" si="216"/>
        <v/>
      </c>
      <c r="AU189" s="46" t="str">
        <f t="shared" si="216"/>
        <v/>
      </c>
      <c r="AV189" s="46" t="str">
        <f t="shared" si="216"/>
        <v/>
      </c>
      <c r="AW189" s="46" t="str">
        <f t="shared" si="216"/>
        <v/>
      </c>
      <c r="AX189" s="46" t="str">
        <f t="shared" si="216"/>
        <v/>
      </c>
      <c r="AY189" s="46" t="str">
        <f t="shared" si="216"/>
        <v/>
      </c>
      <c r="AZ189" s="46" t="str">
        <f t="shared" si="216"/>
        <v/>
      </c>
      <c r="BA189" s="46" t="str">
        <f t="shared" si="216"/>
        <v/>
      </c>
      <c r="BB189" s="46" t="str">
        <f t="shared" si="216"/>
        <v/>
      </c>
      <c r="BC189" s="46" t="str">
        <f t="shared" si="216"/>
        <v/>
      </c>
    </row>
    <row r="190" spans="4:55" x14ac:dyDescent="0.25">
      <c r="F190" s="72" t="s">
        <v>56</v>
      </c>
      <c r="G190" s="73">
        <f t="shared" ref="G190:AL190" si="217">G54</f>
        <v>2022</v>
      </c>
      <c r="H190" s="73">
        <f t="shared" si="217"/>
        <v>2023</v>
      </c>
      <c r="I190" s="73">
        <f t="shared" si="217"/>
        <v>2024</v>
      </c>
      <c r="J190" s="73">
        <f t="shared" si="217"/>
        <v>2025</v>
      </c>
      <c r="K190" s="73">
        <f t="shared" si="217"/>
        <v>2026</v>
      </c>
      <c r="L190" s="73">
        <f t="shared" si="217"/>
        <v>2027</v>
      </c>
      <c r="M190" s="73">
        <f t="shared" si="217"/>
        <v>2028</v>
      </c>
      <c r="N190" s="73">
        <f t="shared" si="217"/>
        <v>2029</v>
      </c>
      <c r="O190" s="73">
        <f t="shared" si="217"/>
        <v>2030</v>
      </c>
      <c r="P190" s="73">
        <f t="shared" si="217"/>
        <v>2031</v>
      </c>
      <c r="Q190" s="73">
        <f t="shared" si="217"/>
        <v>2032</v>
      </c>
      <c r="R190" s="73">
        <f t="shared" si="217"/>
        <v>2033</v>
      </c>
      <c r="S190" s="73">
        <f t="shared" si="217"/>
        <v>2034</v>
      </c>
      <c r="T190" s="73">
        <f t="shared" si="217"/>
        <v>2035</v>
      </c>
      <c r="U190" s="73">
        <f t="shared" si="217"/>
        <v>2036</v>
      </c>
      <c r="V190" s="73">
        <f t="shared" si="217"/>
        <v>2037</v>
      </c>
      <c r="W190" s="73">
        <f t="shared" si="217"/>
        <v>2038</v>
      </c>
      <c r="X190" s="73">
        <f t="shared" si="217"/>
        <v>2039</v>
      </c>
      <c r="Y190" s="73">
        <f t="shared" si="217"/>
        <v>2040</v>
      </c>
      <c r="Z190" s="73">
        <f t="shared" si="217"/>
        <v>2041</v>
      </c>
      <c r="AA190" s="73">
        <f t="shared" si="217"/>
        <v>2042</v>
      </c>
      <c r="AB190" s="73">
        <f t="shared" si="217"/>
        <v>2043</v>
      </c>
      <c r="AC190" s="73">
        <f t="shared" si="217"/>
        <v>2044</v>
      </c>
      <c r="AD190" s="73">
        <f t="shared" si="217"/>
        <v>2045</v>
      </c>
      <c r="AE190" s="73">
        <f t="shared" si="217"/>
        <v>2046</v>
      </c>
      <c r="AF190" s="73">
        <f t="shared" si="217"/>
        <v>2047</v>
      </c>
      <c r="AG190" s="73">
        <f t="shared" si="217"/>
        <v>2048</v>
      </c>
      <c r="AH190" s="73">
        <f t="shared" si="217"/>
        <v>2049</v>
      </c>
      <c r="AI190" s="73" t="str">
        <f t="shared" si="217"/>
        <v/>
      </c>
      <c r="AJ190" s="73" t="str">
        <f t="shared" si="217"/>
        <v/>
      </c>
      <c r="AK190" s="73" t="str">
        <f t="shared" si="217"/>
        <v/>
      </c>
      <c r="AL190" s="73" t="str">
        <f t="shared" si="217"/>
        <v/>
      </c>
      <c r="AM190" s="73" t="str">
        <f t="shared" ref="AM190:BC190" si="218">AM54</f>
        <v/>
      </c>
      <c r="AN190" s="73" t="str">
        <f t="shared" si="218"/>
        <v/>
      </c>
      <c r="AO190" s="73" t="str">
        <f t="shared" si="218"/>
        <v/>
      </c>
      <c r="AP190" s="73" t="str">
        <f t="shared" si="218"/>
        <v/>
      </c>
      <c r="AQ190" s="73" t="str">
        <f t="shared" si="218"/>
        <v/>
      </c>
      <c r="AR190" s="73" t="str">
        <f t="shared" si="218"/>
        <v/>
      </c>
      <c r="AS190" s="73" t="str">
        <f t="shared" si="218"/>
        <v/>
      </c>
      <c r="AT190" s="73" t="str">
        <f t="shared" si="218"/>
        <v/>
      </c>
      <c r="AU190" s="73" t="str">
        <f t="shared" si="218"/>
        <v/>
      </c>
      <c r="AV190" s="73" t="str">
        <f t="shared" si="218"/>
        <v/>
      </c>
      <c r="AW190" s="73" t="str">
        <f t="shared" si="218"/>
        <v/>
      </c>
      <c r="AX190" s="73" t="str">
        <f t="shared" si="218"/>
        <v/>
      </c>
      <c r="AY190" s="73" t="str">
        <f t="shared" si="218"/>
        <v/>
      </c>
      <c r="AZ190" s="73" t="str">
        <f t="shared" si="218"/>
        <v/>
      </c>
      <c r="BA190" s="73" t="str">
        <f t="shared" si="218"/>
        <v/>
      </c>
      <c r="BB190" s="73" t="str">
        <f t="shared" si="218"/>
        <v/>
      </c>
      <c r="BC190" s="74" t="str">
        <f t="shared" si="218"/>
        <v/>
      </c>
    </row>
    <row r="191" spans="4:55" x14ac:dyDescent="0.25">
      <c r="F191" s="35" t="s">
        <v>482</v>
      </c>
      <c r="G191" s="112">
        <v>0</v>
      </c>
      <c r="H191" s="112">
        <v>0</v>
      </c>
      <c r="I191" s="112">
        <v>0</v>
      </c>
      <c r="J191" s="112">
        <v>0</v>
      </c>
      <c r="K191" s="112">
        <v>0</v>
      </c>
      <c r="L191" s="112">
        <v>0</v>
      </c>
      <c r="M191" s="112">
        <v>0</v>
      </c>
      <c r="N191" s="112">
        <v>0</v>
      </c>
      <c r="O191" s="112">
        <v>0</v>
      </c>
      <c r="P191" s="112">
        <v>0</v>
      </c>
      <c r="Q191" s="112">
        <v>0</v>
      </c>
      <c r="R191" s="112">
        <v>0</v>
      </c>
      <c r="S191" s="112">
        <v>0</v>
      </c>
      <c r="T191" s="112">
        <v>0</v>
      </c>
      <c r="U191" s="112">
        <v>0</v>
      </c>
      <c r="V191" s="112">
        <v>0</v>
      </c>
      <c r="W191" s="112">
        <v>0</v>
      </c>
      <c r="X191" s="112">
        <v>0</v>
      </c>
      <c r="Y191" s="112">
        <v>0</v>
      </c>
      <c r="Z191" s="112">
        <v>0</v>
      </c>
      <c r="AA191" s="112">
        <v>0</v>
      </c>
      <c r="AB191" s="112">
        <v>0</v>
      </c>
      <c r="AC191" s="112">
        <v>0</v>
      </c>
      <c r="AD191" s="112">
        <v>0</v>
      </c>
      <c r="AE191" s="112">
        <v>0</v>
      </c>
      <c r="AF191" s="112">
        <v>0</v>
      </c>
      <c r="AG191" s="112">
        <v>0</v>
      </c>
      <c r="AH191" s="112">
        <v>0</v>
      </c>
      <c r="AI191" s="112" t="str">
        <f>IF(AI190="","",IF(AI189&lt;1,0,IF(UPFRONTS!$F$38="CRF",VLOOKUP(AI189,#REF!,2,FALSE),IF(UPFRONTS!$F$38="Specific Values",$G$48,AI142*$G$48))))</f>
        <v/>
      </c>
      <c r="AJ191" s="112" t="str">
        <f>IF(AJ190="","",IF(AJ189&lt;1,0,IF(UPFRONTS!$F$38="CRF",VLOOKUP(AJ189,#REF!,2,FALSE),IF(UPFRONTS!$F$38="Specific Values",$G$48,AJ142*$G$48))))</f>
        <v/>
      </c>
      <c r="AK191" s="112" t="str">
        <f>IF(AK190="","",IF(AK189&lt;1,0,IF(UPFRONTS!$F$38="CRF",VLOOKUP(AK189,#REF!,2,FALSE),IF(UPFRONTS!$F$38="Specific Values",$G$48,AK142*$G$48))))</f>
        <v/>
      </c>
      <c r="AL191" s="112" t="str">
        <f>IF(AL190="","",IF(AL189&lt;1,0,IF(UPFRONTS!$F$38="CRF",VLOOKUP(AL189,#REF!,2,FALSE),IF(UPFRONTS!$F$38="Specific Values",$G$48,AL142*$G$48))))</f>
        <v/>
      </c>
      <c r="AM191" s="112" t="str">
        <f>IF(AM190="","",IF(AM189&lt;1,0,IF(UPFRONTS!$F$38="CRF",VLOOKUP(AM189,#REF!,2,FALSE),IF(UPFRONTS!$F$38="Specific Values",$G$48,AM142*$G$48))))</f>
        <v/>
      </c>
      <c r="AN191" s="112" t="str">
        <f>IF(AN190="","",IF(AN189&lt;1,0,IF(UPFRONTS!$F$38="CRF",VLOOKUP(AN189,#REF!,2,FALSE),IF(UPFRONTS!$F$38="Specific Values",$G$48,AN142*$G$48))))</f>
        <v/>
      </c>
      <c r="AO191" s="112" t="str">
        <f>IF(AO190="","",IF(AO189&lt;1,0,IF(UPFRONTS!$F$38="CRF",VLOOKUP(AO189,#REF!,2,FALSE),IF(UPFRONTS!$F$38="Specific Values",$G$48,AO142*$G$48))))</f>
        <v/>
      </c>
      <c r="AP191" s="112" t="str">
        <f>IF(AP190="","",IF(AP189&lt;1,0,IF(UPFRONTS!$F$38="CRF",VLOOKUP(AP189,#REF!,2,FALSE),IF(UPFRONTS!$F$38="Specific Values",$G$48,AP142*$G$48))))</f>
        <v/>
      </c>
      <c r="AQ191" s="112" t="str">
        <f>IF(AQ190="","",IF(AQ189&lt;1,0,IF(UPFRONTS!$F$38="CRF",VLOOKUP(AQ189,#REF!,2,FALSE),IF(UPFRONTS!$F$38="Specific Values",$G$48,AQ142*$G$48))))</f>
        <v/>
      </c>
      <c r="AR191" s="112" t="str">
        <f>IF(AR190="","",IF(AR189&lt;1,0,IF(UPFRONTS!$F$38="CRF",VLOOKUP(AR189,#REF!,2,FALSE),IF(UPFRONTS!$F$38="Specific Values",$G$48,AR142*$G$48))))</f>
        <v/>
      </c>
      <c r="AS191" s="112" t="str">
        <f>IF(AS190="","",IF(AS189&lt;1,0,IF(UPFRONTS!$F$38="CRF",VLOOKUP(AS189,#REF!,2,FALSE),IF(UPFRONTS!$F$38="Specific Values",$G$48,AS142*$G$48))))</f>
        <v/>
      </c>
      <c r="AT191" s="112" t="str">
        <f>IF(AT190="","",IF(AT189&lt;1,0,IF(UPFRONTS!$F$38="CRF",VLOOKUP(AT189,#REF!,2,FALSE),IF(UPFRONTS!$F$38="Specific Values",$G$48,AT142*$G$48))))</f>
        <v/>
      </c>
      <c r="AU191" s="112" t="str">
        <f>IF(AU190="","",IF(AU189&lt;1,0,IF(UPFRONTS!$F$38="CRF",VLOOKUP(AU189,#REF!,2,FALSE),IF(UPFRONTS!$F$38="Specific Values",$G$48,AU142*$G$48))))</f>
        <v/>
      </c>
      <c r="AV191" s="112" t="str">
        <f>IF(AV190="","",IF(AV189&lt;1,0,IF(UPFRONTS!$F$38="CRF",VLOOKUP(AV189,#REF!,2,FALSE),IF(UPFRONTS!$F$38="Specific Values",$G$48,AV142*$G$48))))</f>
        <v/>
      </c>
      <c r="AW191" s="112" t="str">
        <f>IF(AW190="","",IF(AW189&lt;1,0,IF(UPFRONTS!$F$38="CRF",VLOOKUP(AW189,#REF!,2,FALSE),IF(UPFRONTS!$F$38="Specific Values",$G$48,AW142*$G$48))))</f>
        <v/>
      </c>
      <c r="AX191" s="112" t="str">
        <f>IF(AX190="","",IF(AX189&lt;1,0,IF(UPFRONTS!$F$38="CRF",VLOOKUP(AX189,#REF!,2,FALSE),IF(UPFRONTS!$F$38="Specific Values",$G$48,AX142*$G$48))))</f>
        <v/>
      </c>
      <c r="AY191" s="112" t="str">
        <f>IF(AY190="","",IF(AY189&lt;1,0,IF(UPFRONTS!$F$38="CRF",VLOOKUP(AY189,#REF!,2,FALSE),IF(UPFRONTS!$F$38="Specific Values",$G$48,AY142*$G$48))))</f>
        <v/>
      </c>
      <c r="AZ191" s="112" t="str">
        <f>IF(AZ190="","",IF(AZ189&lt;1,0,IF(UPFRONTS!$F$38="CRF",VLOOKUP(AZ189,#REF!,2,FALSE),IF(UPFRONTS!$F$38="Specific Values",$G$48,AZ142*$G$48))))</f>
        <v/>
      </c>
      <c r="BA191" s="112" t="str">
        <f>IF(BA190="","",IF(BA189&lt;1,0,IF(UPFRONTS!$F$38="CRF",VLOOKUP(BA189,#REF!,2,FALSE),IF(UPFRONTS!$F$38="Specific Values",$G$48,BA142*$G$48))))</f>
        <v/>
      </c>
      <c r="BB191" s="112" t="str">
        <f>IF(BB190="","",IF(BB189&lt;1,0,IF(UPFRONTS!$F$38="CRF",VLOOKUP(BB189,#REF!,2,FALSE),IF(UPFRONTS!$F$38="Specific Values",$G$48,BB142*$G$48))))</f>
        <v/>
      </c>
      <c r="BC191" s="113" t="str">
        <f>IF(BC190="","",IF(BC189&lt;1,0,IF(UPFRONTS!$F$38="CRF",VLOOKUP(BC189,#REF!,2,FALSE),IF(UPFRONTS!$F$38="Specific Values",$G$48,BC142*$G$48))))</f>
        <v/>
      </c>
    </row>
    <row r="193" spans="4:55" x14ac:dyDescent="0.25">
      <c r="D193" s="27" t="s">
        <v>488</v>
      </c>
      <c r="F193" s="27" t="s">
        <v>484</v>
      </c>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row>
    <row r="194" spans="4:55" x14ac:dyDescent="0.25">
      <c r="F194" s="42" t="s">
        <v>407</v>
      </c>
      <c r="G194" s="46">
        <f t="shared" ref="G194:AL194" si="219">G53</f>
        <v>-6</v>
      </c>
      <c r="H194" s="46">
        <f t="shared" si="219"/>
        <v>-5</v>
      </c>
      <c r="I194" s="46">
        <f t="shared" si="219"/>
        <v>-4</v>
      </c>
      <c r="J194" s="46">
        <f t="shared" si="219"/>
        <v>-3</v>
      </c>
      <c r="K194" s="46">
        <f t="shared" si="219"/>
        <v>-2</v>
      </c>
      <c r="L194" s="46">
        <f t="shared" si="219"/>
        <v>-1</v>
      </c>
      <c r="M194" s="46">
        <f t="shared" si="219"/>
        <v>0</v>
      </c>
      <c r="N194" s="46">
        <f t="shared" si="219"/>
        <v>1</v>
      </c>
      <c r="O194" s="46">
        <f t="shared" si="219"/>
        <v>2</v>
      </c>
      <c r="P194" s="46">
        <f t="shared" si="219"/>
        <v>3</v>
      </c>
      <c r="Q194" s="46">
        <f t="shared" si="219"/>
        <v>4</v>
      </c>
      <c r="R194" s="46">
        <f t="shared" si="219"/>
        <v>5</v>
      </c>
      <c r="S194" s="46">
        <f t="shared" si="219"/>
        <v>6</v>
      </c>
      <c r="T194" s="46">
        <f t="shared" si="219"/>
        <v>7</v>
      </c>
      <c r="U194" s="46">
        <f t="shared" si="219"/>
        <v>8</v>
      </c>
      <c r="V194" s="46">
        <f t="shared" si="219"/>
        <v>9</v>
      </c>
      <c r="W194" s="46">
        <f t="shared" si="219"/>
        <v>10</v>
      </c>
      <c r="X194" s="46">
        <f t="shared" si="219"/>
        <v>11</v>
      </c>
      <c r="Y194" s="46">
        <f t="shared" si="219"/>
        <v>12</v>
      </c>
      <c r="Z194" s="46">
        <f t="shared" si="219"/>
        <v>13</v>
      </c>
      <c r="AA194" s="46">
        <f t="shared" si="219"/>
        <v>14</v>
      </c>
      <c r="AB194" s="46">
        <f t="shared" si="219"/>
        <v>15</v>
      </c>
      <c r="AC194" s="46">
        <f t="shared" si="219"/>
        <v>16</v>
      </c>
      <c r="AD194" s="46">
        <f t="shared" si="219"/>
        <v>17</v>
      </c>
      <c r="AE194" s="46">
        <f t="shared" si="219"/>
        <v>18</v>
      </c>
      <c r="AF194" s="46">
        <f t="shared" si="219"/>
        <v>19</v>
      </c>
      <c r="AG194" s="46">
        <f t="shared" si="219"/>
        <v>20</v>
      </c>
      <c r="AH194" s="46">
        <f t="shared" si="219"/>
        <v>21</v>
      </c>
      <c r="AI194" s="46" t="str">
        <f t="shared" si="219"/>
        <v/>
      </c>
      <c r="AJ194" s="46" t="str">
        <f t="shared" si="219"/>
        <v/>
      </c>
      <c r="AK194" s="46" t="str">
        <f t="shared" si="219"/>
        <v/>
      </c>
      <c r="AL194" s="46" t="str">
        <f t="shared" si="219"/>
        <v/>
      </c>
      <c r="AM194" s="46" t="str">
        <f t="shared" ref="AM194:BC194" si="220">AM53</f>
        <v/>
      </c>
      <c r="AN194" s="46" t="str">
        <f t="shared" si="220"/>
        <v/>
      </c>
      <c r="AO194" s="46" t="str">
        <f t="shared" si="220"/>
        <v/>
      </c>
      <c r="AP194" s="46" t="str">
        <f t="shared" si="220"/>
        <v/>
      </c>
      <c r="AQ194" s="46" t="str">
        <f t="shared" si="220"/>
        <v/>
      </c>
      <c r="AR194" s="46" t="str">
        <f t="shared" si="220"/>
        <v/>
      </c>
      <c r="AS194" s="46" t="str">
        <f t="shared" si="220"/>
        <v/>
      </c>
      <c r="AT194" s="46" t="str">
        <f t="shared" si="220"/>
        <v/>
      </c>
      <c r="AU194" s="46" t="str">
        <f t="shared" si="220"/>
        <v/>
      </c>
      <c r="AV194" s="46" t="str">
        <f t="shared" si="220"/>
        <v/>
      </c>
      <c r="AW194" s="46" t="str">
        <f t="shared" si="220"/>
        <v/>
      </c>
      <c r="AX194" s="46" t="str">
        <f t="shared" si="220"/>
        <v/>
      </c>
      <c r="AY194" s="46" t="str">
        <f t="shared" si="220"/>
        <v/>
      </c>
      <c r="AZ194" s="46" t="str">
        <f t="shared" si="220"/>
        <v/>
      </c>
      <c r="BA194" s="46" t="str">
        <f t="shared" si="220"/>
        <v/>
      </c>
      <c r="BB194" s="46" t="str">
        <f t="shared" si="220"/>
        <v/>
      </c>
      <c r="BC194" s="46" t="str">
        <f t="shared" si="220"/>
        <v/>
      </c>
    </row>
    <row r="195" spans="4:55" x14ac:dyDescent="0.25">
      <c r="F195" s="72" t="s">
        <v>56</v>
      </c>
      <c r="G195" s="73">
        <f t="shared" ref="G195:AL195" si="221">G54</f>
        <v>2022</v>
      </c>
      <c r="H195" s="73">
        <f t="shared" si="221"/>
        <v>2023</v>
      </c>
      <c r="I195" s="73">
        <f t="shared" si="221"/>
        <v>2024</v>
      </c>
      <c r="J195" s="73">
        <f t="shared" si="221"/>
        <v>2025</v>
      </c>
      <c r="K195" s="73">
        <f t="shared" si="221"/>
        <v>2026</v>
      </c>
      <c r="L195" s="73">
        <f t="shared" si="221"/>
        <v>2027</v>
      </c>
      <c r="M195" s="73">
        <f t="shared" si="221"/>
        <v>2028</v>
      </c>
      <c r="N195" s="73">
        <f t="shared" si="221"/>
        <v>2029</v>
      </c>
      <c r="O195" s="73">
        <f t="shared" si="221"/>
        <v>2030</v>
      </c>
      <c r="P195" s="73">
        <f t="shared" si="221"/>
        <v>2031</v>
      </c>
      <c r="Q195" s="73">
        <f t="shared" si="221"/>
        <v>2032</v>
      </c>
      <c r="R195" s="73">
        <f t="shared" si="221"/>
        <v>2033</v>
      </c>
      <c r="S195" s="73">
        <f t="shared" si="221"/>
        <v>2034</v>
      </c>
      <c r="T195" s="73">
        <f t="shared" si="221"/>
        <v>2035</v>
      </c>
      <c r="U195" s="73">
        <f t="shared" si="221"/>
        <v>2036</v>
      </c>
      <c r="V195" s="73">
        <f t="shared" si="221"/>
        <v>2037</v>
      </c>
      <c r="W195" s="73">
        <f t="shared" si="221"/>
        <v>2038</v>
      </c>
      <c r="X195" s="73">
        <f t="shared" si="221"/>
        <v>2039</v>
      </c>
      <c r="Y195" s="73">
        <f t="shared" si="221"/>
        <v>2040</v>
      </c>
      <c r="Z195" s="73">
        <f t="shared" si="221"/>
        <v>2041</v>
      </c>
      <c r="AA195" s="73">
        <f t="shared" si="221"/>
        <v>2042</v>
      </c>
      <c r="AB195" s="73">
        <f t="shared" si="221"/>
        <v>2043</v>
      </c>
      <c r="AC195" s="73">
        <f t="shared" si="221"/>
        <v>2044</v>
      </c>
      <c r="AD195" s="73">
        <f t="shared" si="221"/>
        <v>2045</v>
      </c>
      <c r="AE195" s="73">
        <f t="shared" si="221"/>
        <v>2046</v>
      </c>
      <c r="AF195" s="73">
        <f t="shared" si="221"/>
        <v>2047</v>
      </c>
      <c r="AG195" s="73">
        <f t="shared" si="221"/>
        <v>2048</v>
      </c>
      <c r="AH195" s="73">
        <f t="shared" si="221"/>
        <v>2049</v>
      </c>
      <c r="AI195" s="73" t="str">
        <f t="shared" si="221"/>
        <v/>
      </c>
      <c r="AJ195" s="73" t="str">
        <f t="shared" si="221"/>
        <v/>
      </c>
      <c r="AK195" s="73" t="str">
        <f t="shared" si="221"/>
        <v/>
      </c>
      <c r="AL195" s="73" t="str">
        <f t="shared" si="221"/>
        <v/>
      </c>
      <c r="AM195" s="73" t="str">
        <f t="shared" ref="AM195:BC195" si="222">AM54</f>
        <v/>
      </c>
      <c r="AN195" s="73" t="str">
        <f t="shared" si="222"/>
        <v/>
      </c>
      <c r="AO195" s="73" t="str">
        <f t="shared" si="222"/>
        <v/>
      </c>
      <c r="AP195" s="73" t="str">
        <f t="shared" si="222"/>
        <v/>
      </c>
      <c r="AQ195" s="73" t="str">
        <f t="shared" si="222"/>
        <v/>
      </c>
      <c r="AR195" s="73" t="str">
        <f t="shared" si="222"/>
        <v/>
      </c>
      <c r="AS195" s="73" t="str">
        <f t="shared" si="222"/>
        <v/>
      </c>
      <c r="AT195" s="73" t="str">
        <f t="shared" si="222"/>
        <v/>
      </c>
      <c r="AU195" s="73" t="str">
        <f t="shared" si="222"/>
        <v/>
      </c>
      <c r="AV195" s="73" t="str">
        <f t="shared" si="222"/>
        <v/>
      </c>
      <c r="AW195" s="73" t="str">
        <f t="shared" si="222"/>
        <v/>
      </c>
      <c r="AX195" s="73" t="str">
        <f t="shared" si="222"/>
        <v/>
      </c>
      <c r="AY195" s="73" t="str">
        <f t="shared" si="222"/>
        <v/>
      </c>
      <c r="AZ195" s="73" t="str">
        <f t="shared" si="222"/>
        <v/>
      </c>
      <c r="BA195" s="73" t="str">
        <f t="shared" si="222"/>
        <v/>
      </c>
      <c r="BB195" s="73" t="str">
        <f t="shared" si="222"/>
        <v/>
      </c>
      <c r="BC195" s="74" t="str">
        <f t="shared" si="222"/>
        <v/>
      </c>
    </row>
    <row r="196" spans="4:55" x14ac:dyDescent="0.25">
      <c r="F196" s="35" t="s">
        <v>403</v>
      </c>
      <c r="G196" s="112">
        <f t="shared" ref="G196:AL196" si="223">IF(G195="","",IF(G194&lt;1,0,G142*$G$50))</f>
        <v>0</v>
      </c>
      <c r="H196" s="112">
        <f t="shared" si="223"/>
        <v>0</v>
      </c>
      <c r="I196" s="112">
        <f t="shared" si="223"/>
        <v>0</v>
      </c>
      <c r="J196" s="112">
        <f t="shared" si="223"/>
        <v>0</v>
      </c>
      <c r="K196" s="112">
        <f t="shared" si="223"/>
        <v>0</v>
      </c>
      <c r="L196" s="112">
        <f t="shared" si="223"/>
        <v>0</v>
      </c>
      <c r="M196" s="112">
        <f t="shared" si="223"/>
        <v>0</v>
      </c>
      <c r="N196" s="112">
        <f t="shared" si="223"/>
        <v>14645.975395496269</v>
      </c>
      <c r="O196" s="112">
        <f t="shared" si="223"/>
        <v>14782.182425002704</v>
      </c>
      <c r="P196" s="112">
        <f t="shared" si="223"/>
        <v>14918.389454509152</v>
      </c>
      <c r="Q196" s="112">
        <f t="shared" si="223"/>
        <v>15054.596484015588</v>
      </c>
      <c r="R196" s="112">
        <f t="shared" si="223"/>
        <v>15190.803513522029</v>
      </c>
      <c r="S196" s="112">
        <f t="shared" si="223"/>
        <v>15327.010543028468</v>
      </c>
      <c r="T196" s="112">
        <f t="shared" si="223"/>
        <v>15463.217572534904</v>
      </c>
      <c r="U196" s="112">
        <f t="shared" si="223"/>
        <v>15599.424602041348</v>
      </c>
      <c r="V196" s="112">
        <f t="shared" si="223"/>
        <v>15735.631631547787</v>
      </c>
      <c r="W196" s="112">
        <f t="shared" si="223"/>
        <v>15871.838661054224</v>
      </c>
      <c r="X196" s="112">
        <f t="shared" si="223"/>
        <v>16008.045690560662</v>
      </c>
      <c r="Y196" s="112">
        <f t="shared" si="223"/>
        <v>16144.252720067107</v>
      </c>
      <c r="Z196" s="112">
        <f t="shared" si="223"/>
        <v>16280.459749573545</v>
      </c>
      <c r="AA196" s="112">
        <f t="shared" si="223"/>
        <v>16416.666779079984</v>
      </c>
      <c r="AB196" s="112">
        <f t="shared" si="223"/>
        <v>16552.873808586421</v>
      </c>
      <c r="AC196" s="112">
        <f t="shared" si="223"/>
        <v>16689.080838092861</v>
      </c>
      <c r="AD196" s="112">
        <f t="shared" si="223"/>
        <v>16825.287867599302</v>
      </c>
      <c r="AE196" s="112">
        <f t="shared" si="223"/>
        <v>16961.494897105742</v>
      </c>
      <c r="AF196" s="112">
        <f t="shared" si="223"/>
        <v>17097.701926612179</v>
      </c>
      <c r="AG196" s="112">
        <f t="shared" si="223"/>
        <v>17233.908956118623</v>
      </c>
      <c r="AH196" s="112">
        <f t="shared" si="223"/>
        <v>17370.115985625056</v>
      </c>
      <c r="AI196" s="112" t="str">
        <f t="shared" si="223"/>
        <v/>
      </c>
      <c r="AJ196" s="112" t="str">
        <f t="shared" si="223"/>
        <v/>
      </c>
      <c r="AK196" s="112" t="str">
        <f t="shared" si="223"/>
        <v/>
      </c>
      <c r="AL196" s="112" t="str">
        <f t="shared" si="223"/>
        <v/>
      </c>
      <c r="AM196" s="112" t="str">
        <f t="shared" ref="AM196:BC196" si="224">IF(AM195="","",IF(AM194&lt;1,0,AM142*$G$50))</f>
        <v/>
      </c>
      <c r="AN196" s="112" t="str">
        <f t="shared" si="224"/>
        <v/>
      </c>
      <c r="AO196" s="112" t="str">
        <f t="shared" si="224"/>
        <v/>
      </c>
      <c r="AP196" s="112" t="str">
        <f t="shared" si="224"/>
        <v/>
      </c>
      <c r="AQ196" s="112" t="str">
        <f t="shared" si="224"/>
        <v/>
      </c>
      <c r="AR196" s="112" t="str">
        <f t="shared" si="224"/>
        <v/>
      </c>
      <c r="AS196" s="112" t="str">
        <f t="shared" si="224"/>
        <v/>
      </c>
      <c r="AT196" s="112" t="str">
        <f t="shared" si="224"/>
        <v/>
      </c>
      <c r="AU196" s="112" t="str">
        <f t="shared" si="224"/>
        <v/>
      </c>
      <c r="AV196" s="112" t="str">
        <f t="shared" si="224"/>
        <v/>
      </c>
      <c r="AW196" s="112" t="str">
        <f t="shared" si="224"/>
        <v/>
      </c>
      <c r="AX196" s="112" t="str">
        <f t="shared" si="224"/>
        <v/>
      </c>
      <c r="AY196" s="112" t="str">
        <f t="shared" si="224"/>
        <v/>
      </c>
      <c r="AZ196" s="112" t="str">
        <f t="shared" si="224"/>
        <v/>
      </c>
      <c r="BA196" s="112" t="str">
        <f t="shared" si="224"/>
        <v/>
      </c>
      <c r="BB196" s="112" t="str">
        <f t="shared" si="224"/>
        <v/>
      </c>
      <c r="BC196" s="113" t="str">
        <f t="shared" si="224"/>
        <v/>
      </c>
    </row>
    <row r="198" spans="4:55" x14ac:dyDescent="0.25">
      <c r="D198" s="27" t="s">
        <v>490</v>
      </c>
      <c r="F198" s="27" t="s">
        <v>682</v>
      </c>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row>
    <row r="199" spans="4:55" x14ac:dyDescent="0.25">
      <c r="F199" s="42" t="s">
        <v>407</v>
      </c>
      <c r="G199" s="46">
        <f>G194</f>
        <v>-6</v>
      </c>
      <c r="H199" s="46">
        <f>H194</f>
        <v>-5</v>
      </c>
      <c r="I199" s="46">
        <f t="shared" ref="I199:BC199" si="225">I194</f>
        <v>-4</v>
      </c>
      <c r="J199" s="46">
        <f t="shared" si="225"/>
        <v>-3</v>
      </c>
      <c r="K199" s="46">
        <f t="shared" si="225"/>
        <v>-2</v>
      </c>
      <c r="L199" s="46">
        <f t="shared" si="225"/>
        <v>-1</v>
      </c>
      <c r="M199" s="46">
        <f t="shared" si="225"/>
        <v>0</v>
      </c>
      <c r="N199" s="46">
        <f t="shared" si="225"/>
        <v>1</v>
      </c>
      <c r="O199" s="46">
        <f t="shared" si="225"/>
        <v>2</v>
      </c>
      <c r="P199" s="46">
        <f t="shared" si="225"/>
        <v>3</v>
      </c>
      <c r="Q199" s="46">
        <f t="shared" si="225"/>
        <v>4</v>
      </c>
      <c r="R199" s="46">
        <f t="shared" si="225"/>
        <v>5</v>
      </c>
      <c r="S199" s="46">
        <f t="shared" si="225"/>
        <v>6</v>
      </c>
      <c r="T199" s="46">
        <f t="shared" si="225"/>
        <v>7</v>
      </c>
      <c r="U199" s="46">
        <f t="shared" si="225"/>
        <v>8</v>
      </c>
      <c r="V199" s="46">
        <f t="shared" si="225"/>
        <v>9</v>
      </c>
      <c r="W199" s="46">
        <f t="shared" si="225"/>
        <v>10</v>
      </c>
      <c r="X199" s="46">
        <f t="shared" si="225"/>
        <v>11</v>
      </c>
      <c r="Y199" s="46">
        <f t="shared" si="225"/>
        <v>12</v>
      </c>
      <c r="Z199" s="46">
        <f t="shared" si="225"/>
        <v>13</v>
      </c>
      <c r="AA199" s="46">
        <f t="shared" si="225"/>
        <v>14</v>
      </c>
      <c r="AB199" s="46">
        <f t="shared" si="225"/>
        <v>15</v>
      </c>
      <c r="AC199" s="46">
        <f t="shared" si="225"/>
        <v>16</v>
      </c>
      <c r="AD199" s="46">
        <f t="shared" si="225"/>
        <v>17</v>
      </c>
      <c r="AE199" s="46">
        <f t="shared" si="225"/>
        <v>18</v>
      </c>
      <c r="AF199" s="46">
        <f t="shared" si="225"/>
        <v>19</v>
      </c>
      <c r="AG199" s="46">
        <f t="shared" si="225"/>
        <v>20</v>
      </c>
      <c r="AH199" s="46">
        <f t="shared" si="225"/>
        <v>21</v>
      </c>
      <c r="AI199" s="46" t="str">
        <f t="shared" si="225"/>
        <v/>
      </c>
      <c r="AJ199" s="46" t="str">
        <f t="shared" si="225"/>
        <v/>
      </c>
      <c r="AK199" s="46" t="str">
        <f t="shared" si="225"/>
        <v/>
      </c>
      <c r="AL199" s="46" t="str">
        <f t="shared" si="225"/>
        <v/>
      </c>
      <c r="AM199" s="46" t="str">
        <f t="shared" si="225"/>
        <v/>
      </c>
      <c r="AN199" s="46" t="str">
        <f t="shared" si="225"/>
        <v/>
      </c>
      <c r="AO199" s="46" t="str">
        <f t="shared" si="225"/>
        <v/>
      </c>
      <c r="AP199" s="46" t="str">
        <f t="shared" si="225"/>
        <v/>
      </c>
      <c r="AQ199" s="46" t="str">
        <f t="shared" si="225"/>
        <v/>
      </c>
      <c r="AR199" s="46" t="str">
        <f t="shared" si="225"/>
        <v/>
      </c>
      <c r="AS199" s="46" t="str">
        <f t="shared" si="225"/>
        <v/>
      </c>
      <c r="AT199" s="46" t="str">
        <f t="shared" si="225"/>
        <v/>
      </c>
      <c r="AU199" s="46" t="str">
        <f t="shared" si="225"/>
        <v/>
      </c>
      <c r="AV199" s="46" t="str">
        <f t="shared" si="225"/>
        <v/>
      </c>
      <c r="AW199" s="46" t="str">
        <f t="shared" si="225"/>
        <v/>
      </c>
      <c r="AX199" s="46" t="str">
        <f t="shared" si="225"/>
        <v/>
      </c>
      <c r="AY199" s="46" t="str">
        <f t="shared" si="225"/>
        <v/>
      </c>
      <c r="AZ199" s="46" t="str">
        <f t="shared" si="225"/>
        <v/>
      </c>
      <c r="BA199" s="46" t="str">
        <f t="shared" si="225"/>
        <v/>
      </c>
      <c r="BB199" s="46" t="str">
        <f t="shared" si="225"/>
        <v/>
      </c>
      <c r="BC199" s="46" t="str">
        <f t="shared" si="225"/>
        <v/>
      </c>
    </row>
    <row r="200" spans="4:55" x14ac:dyDescent="0.25">
      <c r="F200" s="72" t="s">
        <v>56</v>
      </c>
      <c r="G200" s="73">
        <f>G195</f>
        <v>2022</v>
      </c>
      <c r="H200" s="73">
        <f t="shared" ref="H200:BC200" si="226">H59</f>
        <v>2023</v>
      </c>
      <c r="I200" s="73">
        <f t="shared" si="226"/>
        <v>2024</v>
      </c>
      <c r="J200" s="73">
        <f t="shared" si="226"/>
        <v>2025</v>
      </c>
      <c r="K200" s="73">
        <f t="shared" si="226"/>
        <v>2026</v>
      </c>
      <c r="L200" s="73">
        <f t="shared" si="226"/>
        <v>2027</v>
      </c>
      <c r="M200" s="73">
        <f t="shared" si="226"/>
        <v>2028</v>
      </c>
      <c r="N200" s="73">
        <f t="shared" si="226"/>
        <v>2029</v>
      </c>
      <c r="O200" s="73">
        <f t="shared" si="226"/>
        <v>2030</v>
      </c>
      <c r="P200" s="73">
        <f t="shared" si="226"/>
        <v>2031</v>
      </c>
      <c r="Q200" s="73">
        <f t="shared" si="226"/>
        <v>2032</v>
      </c>
      <c r="R200" s="73">
        <f t="shared" si="226"/>
        <v>2033</v>
      </c>
      <c r="S200" s="73">
        <f t="shared" si="226"/>
        <v>2034</v>
      </c>
      <c r="T200" s="73">
        <f t="shared" si="226"/>
        <v>2035</v>
      </c>
      <c r="U200" s="73">
        <f t="shared" si="226"/>
        <v>2036</v>
      </c>
      <c r="V200" s="73">
        <f t="shared" si="226"/>
        <v>2037</v>
      </c>
      <c r="W200" s="73">
        <f t="shared" si="226"/>
        <v>2038</v>
      </c>
      <c r="X200" s="73">
        <f t="shared" si="226"/>
        <v>2039</v>
      </c>
      <c r="Y200" s="73">
        <f t="shared" si="226"/>
        <v>2040</v>
      </c>
      <c r="Z200" s="73">
        <f t="shared" si="226"/>
        <v>2041</v>
      </c>
      <c r="AA200" s="73">
        <f t="shared" si="226"/>
        <v>2042</v>
      </c>
      <c r="AB200" s="73">
        <f t="shared" si="226"/>
        <v>2043</v>
      </c>
      <c r="AC200" s="73">
        <f t="shared" si="226"/>
        <v>2044</v>
      </c>
      <c r="AD200" s="73">
        <f t="shared" si="226"/>
        <v>2045</v>
      </c>
      <c r="AE200" s="73">
        <f t="shared" si="226"/>
        <v>2046</v>
      </c>
      <c r="AF200" s="73">
        <f t="shared" si="226"/>
        <v>2047</v>
      </c>
      <c r="AG200" s="73">
        <f t="shared" si="226"/>
        <v>2048</v>
      </c>
      <c r="AH200" s="73">
        <f t="shared" si="226"/>
        <v>2049</v>
      </c>
      <c r="AI200" s="73" t="str">
        <f t="shared" si="226"/>
        <v/>
      </c>
      <c r="AJ200" s="73" t="str">
        <f t="shared" si="226"/>
        <v/>
      </c>
      <c r="AK200" s="73" t="str">
        <f t="shared" si="226"/>
        <v/>
      </c>
      <c r="AL200" s="73" t="str">
        <f t="shared" si="226"/>
        <v/>
      </c>
      <c r="AM200" s="73" t="str">
        <f t="shared" si="226"/>
        <v/>
      </c>
      <c r="AN200" s="73" t="str">
        <f t="shared" si="226"/>
        <v/>
      </c>
      <c r="AO200" s="73" t="str">
        <f t="shared" si="226"/>
        <v/>
      </c>
      <c r="AP200" s="73" t="str">
        <f t="shared" si="226"/>
        <v/>
      </c>
      <c r="AQ200" s="73" t="str">
        <f t="shared" si="226"/>
        <v/>
      </c>
      <c r="AR200" s="73" t="str">
        <f t="shared" si="226"/>
        <v/>
      </c>
      <c r="AS200" s="73" t="str">
        <f t="shared" si="226"/>
        <v/>
      </c>
      <c r="AT200" s="73" t="str">
        <f t="shared" si="226"/>
        <v/>
      </c>
      <c r="AU200" s="73" t="str">
        <f t="shared" si="226"/>
        <v/>
      </c>
      <c r="AV200" s="73" t="str">
        <f t="shared" si="226"/>
        <v/>
      </c>
      <c r="AW200" s="73" t="str">
        <f t="shared" si="226"/>
        <v/>
      </c>
      <c r="AX200" s="73" t="str">
        <f t="shared" si="226"/>
        <v/>
      </c>
      <c r="AY200" s="73" t="str">
        <f t="shared" si="226"/>
        <v/>
      </c>
      <c r="AZ200" s="73" t="str">
        <f t="shared" si="226"/>
        <v/>
      </c>
      <c r="BA200" s="73" t="str">
        <f t="shared" si="226"/>
        <v/>
      </c>
      <c r="BB200" s="73" t="str">
        <f t="shared" si="226"/>
        <v/>
      </c>
      <c r="BC200" s="74" t="str">
        <f t="shared" si="226"/>
        <v/>
      </c>
    </row>
    <row r="201" spans="4:55" x14ac:dyDescent="0.25">
      <c r="F201" s="35" t="s">
        <v>681</v>
      </c>
      <c r="G201" s="112" t="str">
        <f>IF(G$199="","",IF(UPFRONTS!$F$95="Yes",IF(UPFRONTS!$F$96&gt;20,IF($G$199=20,UPFRONTS!$F$88*((UPFRONTS!$F$96-20)/(UPFRONTS!$F$96)),""),""),""))</f>
        <v/>
      </c>
      <c r="H201" s="112" t="str">
        <f>IF(H$199="","",IF(UPFRONTS!$F$95="Yes",IF(UPFRONTS!$F$96&gt;20,IF($G$199=20,UPFRONTS!$F$88*((UPFRONTS!$F$96-20)/(UPFRONTS!$F$96)),""),""),""))</f>
        <v/>
      </c>
      <c r="I201" s="112" t="str">
        <f>IF(I$199="","",IF(UPFRONTS!$F$95="Yes",IF(UPFRONTS!$F$96&gt;20,IF($G$199=20,UPFRONTS!$F$88*((UPFRONTS!$F$96-20)/(UPFRONTS!$F$96)),""),""),""))</f>
        <v/>
      </c>
      <c r="J201" s="112" t="str">
        <f>IF(J$199="","",IF(UPFRONTS!$F$95="Yes",IF(UPFRONTS!$F$96&gt;20,IF($G$199=20,UPFRONTS!$F$88*((UPFRONTS!$F$96-20)/(UPFRONTS!$F$96)),""),""),""))</f>
        <v/>
      </c>
      <c r="K201" s="112" t="str">
        <f>IF(K$199="","",IF(UPFRONTS!$F$95="Yes",IF(UPFRONTS!$F$96&gt;20,IF($G$199=20,UPFRONTS!$F$88*((UPFRONTS!$F$96-20)/(UPFRONTS!$F$96)),""),""),""))</f>
        <v/>
      </c>
      <c r="L201" s="112" t="str">
        <f>IF(L$199="","",IF(UPFRONTS!$F$95="Yes",IF(UPFRONTS!$F$96&gt;20,IF($G$199=20,UPFRONTS!$F$88*((UPFRONTS!$F$96-20)/(UPFRONTS!$F$96)),""),""),""))</f>
        <v/>
      </c>
      <c r="M201" s="112" t="str">
        <f>IF(M$199="","",IF(UPFRONTS!$F$95="Yes",IF(UPFRONTS!$F$96&gt;20,IF($G$199=20,UPFRONTS!$F$88*((UPFRONTS!$F$96-20)/(UPFRONTS!$F$96)),""),""),""))</f>
        <v/>
      </c>
      <c r="N201" s="112" t="str">
        <f>IF(N$199="","",IF(UPFRONTS!$F$95="Yes",IF(UPFRONTS!$F$96&gt;20,IF($G$199=20,UPFRONTS!$F$88*((UPFRONTS!$F$96-20)/(UPFRONTS!$F$96)),""),""),""))</f>
        <v/>
      </c>
      <c r="O201" s="112" t="str">
        <f>IF(O$199="","",IF(UPFRONTS!$F$95="Yes",IF(UPFRONTS!$F$96&gt;20,IF($G$199=20,UPFRONTS!$F$88*((UPFRONTS!$F$96-20)/(UPFRONTS!$F$96)),""),""),""))</f>
        <v/>
      </c>
      <c r="P201" s="112" t="str">
        <f>IF(P$199="","",IF(UPFRONTS!$F$95="Yes",IF(UPFRONTS!$F$96&gt;20,IF($G$199=20,UPFRONTS!$F$88*((UPFRONTS!$F$96-20)/(UPFRONTS!$F$96)),""),""),""))</f>
        <v/>
      </c>
      <c r="Q201" s="112" t="str">
        <f>IF(Q$199="","",IF(UPFRONTS!$F$95="Yes",IF(UPFRONTS!$F$96&gt;20,IF($G$199=20,UPFRONTS!$F$88*((UPFRONTS!$F$96-20)/(UPFRONTS!$F$96)),""),""),""))</f>
        <v/>
      </c>
      <c r="R201" s="112" t="str">
        <f>IF(R$199="","",IF(UPFRONTS!$F$95="Yes",IF(UPFRONTS!$F$96&gt;20,IF($G$199=20,UPFRONTS!$F$88*((UPFRONTS!$F$96-20)/(UPFRONTS!$F$96)),""),""),""))</f>
        <v/>
      </c>
      <c r="S201" s="112" t="str">
        <f>IF(S$199="","",IF(UPFRONTS!$F$95="Yes",IF(UPFRONTS!$F$96&gt;20,IF($G$199=20,UPFRONTS!$F$88*((UPFRONTS!$F$96-20)/(UPFRONTS!$F$96)),""),""),""))</f>
        <v/>
      </c>
      <c r="T201" s="112" t="str">
        <f>IF(T$199="","",IF(UPFRONTS!$F$95="Yes",IF(UPFRONTS!$F$96&gt;20,IF($G$199=20,UPFRONTS!$F$88*((UPFRONTS!$F$96-20)/(UPFRONTS!$F$96)),""),""),""))</f>
        <v/>
      </c>
      <c r="U201" s="112" t="str">
        <f>IF(U$199="","",IF(UPFRONTS!$F$95="Yes",IF(UPFRONTS!$F$96&gt;20,IF($G$199=20,UPFRONTS!$F$88*((UPFRONTS!$F$96-20)/(UPFRONTS!$F$96)),""),""),""))</f>
        <v/>
      </c>
      <c r="V201" s="112" t="str">
        <f>IF(V$199="","",IF(UPFRONTS!$F$95="Yes",IF(UPFRONTS!$F$96&gt;20,IF($G$199=20,UPFRONTS!$F$88*((UPFRONTS!$F$96-20)/(UPFRONTS!$F$96)),""),""),""))</f>
        <v/>
      </c>
      <c r="W201" s="112" t="str">
        <f>IF(W$199="","",IF(UPFRONTS!$F$95="Yes",IF(UPFRONTS!$F$96&gt;20,IF($G$199=20,UPFRONTS!$F$88*((UPFRONTS!$F$96-20)/(UPFRONTS!$F$96)),""),""),""))</f>
        <v/>
      </c>
      <c r="X201" s="112" t="str">
        <f>IF(X$199="","",IF(UPFRONTS!$F$95="Yes",IF(UPFRONTS!$F$96&gt;20,IF($G$199=20,UPFRONTS!$F$88*((UPFRONTS!$F$96-20)/(UPFRONTS!$F$96)),""),""),""))</f>
        <v/>
      </c>
      <c r="Y201" s="112" t="str">
        <f>IF(Y$199="","",IF(UPFRONTS!$F$95="Yes",IF(UPFRONTS!$F$96&gt;20,IF($G$199=20,UPFRONTS!$F$88*((UPFRONTS!$F$96-20)/(UPFRONTS!$F$96)),""),""),""))</f>
        <v/>
      </c>
      <c r="Z201" s="112" t="str">
        <f>IF(Z$199="","",IF(UPFRONTS!$F$95="Yes",IF(UPFRONTS!$F$96&gt;20,IF($G$199=20,UPFRONTS!$F$88*((UPFRONTS!$F$96-20)/(UPFRONTS!$F$96)),""),""),""))</f>
        <v/>
      </c>
      <c r="AA201" s="112" t="str">
        <f>IF(AA$199="","",IF(UPFRONTS!$F$95="Yes",IF(UPFRONTS!$F$96&gt;20,IF($G$199=20,UPFRONTS!$F$88*((UPFRONTS!$F$96-20)/(UPFRONTS!$F$96)),""),""),""))</f>
        <v/>
      </c>
      <c r="AB201" s="112" t="str">
        <f>IF(AB$199="","",IF(UPFRONTS!$F$95="Yes",IF(UPFRONTS!$F$96&gt;20,IF($G$199=20,UPFRONTS!$F$88*((UPFRONTS!$F$96-20)/(UPFRONTS!$F$96)),""),""),""))</f>
        <v/>
      </c>
      <c r="AC201" s="112" t="str">
        <f>IF(AC$199="","",IF(UPFRONTS!$F$95="Yes",IF(UPFRONTS!$F$96&gt;20,IF($G$199=20,UPFRONTS!$F$88*((UPFRONTS!$F$96-20)/(UPFRONTS!$F$96)),""),""),""))</f>
        <v/>
      </c>
      <c r="AD201" s="112" t="str">
        <f>IF(AD$199="","",IF(UPFRONTS!$F$95="Yes",IF(UPFRONTS!$F$96&gt;20,IF($G$199=20,UPFRONTS!$F$88*((UPFRONTS!$F$96-20)/(UPFRONTS!$F$96)),""),""),""))</f>
        <v/>
      </c>
      <c r="AE201" s="112" t="str">
        <f>IF(AE$199="","",IF(UPFRONTS!$F$95="Yes",IF(UPFRONTS!$F$96&gt;20,IF($G$199=20,UPFRONTS!$F$88*((UPFRONTS!$F$96-20)/(UPFRONTS!$F$96)),""),""),""))</f>
        <v/>
      </c>
      <c r="AF201" s="112" t="str">
        <f>IF(AF$199="","",IF(UPFRONTS!$F$95="Yes",IF(UPFRONTS!$F$96&gt;20,IF($G$199=20,UPFRONTS!$F$88*((UPFRONTS!$F$96-20)/(UPFRONTS!$F$96)),""),""),""))</f>
        <v/>
      </c>
      <c r="AG201" s="112" t="str">
        <f>IF(AG$199="","",IF(UPFRONTS!$F$95="Yes",IF(UPFRONTS!$F$96&gt;20,IF($G$199=20,UPFRONTS!$F$88*((UPFRONTS!$F$96-20)/(UPFRONTS!$F$96)),""),""),""))</f>
        <v/>
      </c>
      <c r="AH201" s="112" t="str">
        <f>IF(AH$199="","",IF(UPFRONTS!$F$95="Yes",IF(UPFRONTS!$F$96&gt;20,IF($G$199=20,UPFRONTS!$F$88*((UPFRONTS!$F$96-20)/(UPFRONTS!$F$96)),""),""),""))</f>
        <v/>
      </c>
      <c r="AI201" s="112" t="str">
        <f>IF(AI$199="","",IF(UPFRONTS!$F$95="Yes",IF(UPFRONTS!$F$96&gt;20,IF($G$199=20,UPFRONTS!$F$88*((UPFRONTS!$F$96-20)/(UPFRONTS!$F$96)),""),""),""))</f>
        <v/>
      </c>
      <c r="AJ201" s="112" t="str">
        <f>IF(AJ$199="","",IF(UPFRONTS!$F$95="Yes",IF(UPFRONTS!$F$96&gt;20,IF($G$199=20,UPFRONTS!$F$88*((UPFRONTS!$F$96-20)/(UPFRONTS!$F$96)),""),""),""))</f>
        <v/>
      </c>
      <c r="AK201" s="112" t="str">
        <f>IF(AK$199="","",IF(UPFRONTS!$F$95="Yes",IF(UPFRONTS!$F$96&gt;20,IF($G$199=20,UPFRONTS!$F$88*((UPFRONTS!$F$96-20)/(UPFRONTS!$F$96)),""),""),""))</f>
        <v/>
      </c>
      <c r="AL201" s="112" t="str">
        <f>IF(AL$199="","",IF(UPFRONTS!$F$95="Yes",IF(UPFRONTS!$F$96&gt;20,IF($G$199=20,UPFRONTS!$F$88*((UPFRONTS!$F$96-20)/(UPFRONTS!$F$96)),""),""),""))</f>
        <v/>
      </c>
      <c r="AM201" s="112" t="str">
        <f>IF(AM$199="","",IF(UPFRONTS!$F$95="Yes",IF(UPFRONTS!$F$96&gt;20,IF($G$199=20,UPFRONTS!$F$88*((UPFRONTS!$F$96-20)/(UPFRONTS!$F$96)),""),""),""))</f>
        <v/>
      </c>
      <c r="AN201" s="112" t="str">
        <f>IF(AN$199="","",IF(UPFRONTS!$F$95="Yes",IF(UPFRONTS!$F$96&gt;20,IF($G$199=20,UPFRONTS!$F$88*((UPFRONTS!$F$96-20)/(UPFRONTS!$F$96)),""),""),""))</f>
        <v/>
      </c>
      <c r="AO201" s="112" t="str">
        <f>IF(AO$199="","",IF(UPFRONTS!$F$95="Yes",IF(UPFRONTS!$F$96&gt;20,IF($G$199=20,UPFRONTS!$F$88*((UPFRONTS!$F$96-20)/(UPFRONTS!$F$96)),""),""),""))</f>
        <v/>
      </c>
      <c r="AP201" s="112" t="str">
        <f>IF(AP$199="","",IF(UPFRONTS!$F$95="Yes",IF(UPFRONTS!$F$96&gt;20,IF($G$199=20,UPFRONTS!$F$88*((UPFRONTS!$F$96-20)/(UPFRONTS!$F$96)),""),""),""))</f>
        <v/>
      </c>
      <c r="AQ201" s="112" t="str">
        <f>IF(AQ$199="","",IF(UPFRONTS!$F$95="Yes",IF(UPFRONTS!$F$96&gt;20,IF($G$199=20,UPFRONTS!$F$88*((UPFRONTS!$F$96-20)/(UPFRONTS!$F$96)),""),""),""))</f>
        <v/>
      </c>
      <c r="AR201" s="112" t="str">
        <f>IF(AR$199="","",IF(UPFRONTS!$F$95="Yes",IF(UPFRONTS!$F$96&gt;20,IF($G$199=20,UPFRONTS!$F$88*((UPFRONTS!$F$96-20)/(UPFRONTS!$F$96)),""),""),""))</f>
        <v/>
      </c>
      <c r="AS201" s="112" t="str">
        <f>IF(AS$199="","",IF(UPFRONTS!$F$95="Yes",IF(UPFRONTS!$F$96&gt;20,IF($G$199=20,UPFRONTS!$F$88*((UPFRONTS!$F$96-20)/(UPFRONTS!$F$96)),""),""),""))</f>
        <v/>
      </c>
      <c r="AT201" s="112" t="str">
        <f>IF(AT$199="","",IF(UPFRONTS!$F$95="Yes",IF(UPFRONTS!$F$96&gt;20,IF($G$199=20,UPFRONTS!$F$88*((UPFRONTS!$F$96-20)/(UPFRONTS!$F$96)),""),""),""))</f>
        <v/>
      </c>
      <c r="AU201" s="112" t="str">
        <f>IF(AU$199="","",IF(UPFRONTS!$F$95="Yes",IF(UPFRONTS!$F$96&gt;20,IF($G$199=20,UPFRONTS!$F$88*((UPFRONTS!$F$96-20)/(UPFRONTS!$F$96)),""),""),""))</f>
        <v/>
      </c>
      <c r="AV201" s="112" t="str">
        <f>IF(AV$199="","",IF(UPFRONTS!$F$95="Yes",IF(UPFRONTS!$F$96&gt;20,IF($G$199=20,UPFRONTS!$F$88*((UPFRONTS!$F$96-20)/(UPFRONTS!$F$96)),""),""),""))</f>
        <v/>
      </c>
      <c r="AW201" s="112" t="str">
        <f>IF(AW$199="","",IF(UPFRONTS!$F$95="Yes",IF(UPFRONTS!$F$96&gt;20,IF($G$199=20,UPFRONTS!$F$88*((UPFRONTS!$F$96-20)/(UPFRONTS!$F$96)),""),""),""))</f>
        <v/>
      </c>
      <c r="AX201" s="112" t="str">
        <f>IF(AX$199="","",IF(UPFRONTS!$F$95="Yes",IF(UPFRONTS!$F$96&gt;20,IF($G$199=20,UPFRONTS!$F$88*((UPFRONTS!$F$96-20)/(UPFRONTS!$F$96)),""),""),""))</f>
        <v/>
      </c>
      <c r="AY201" s="112" t="str">
        <f>IF(AY$199="","",IF(UPFRONTS!$F$95="Yes",IF(UPFRONTS!$F$96&gt;20,IF($G$199=20,UPFRONTS!$F$88*((UPFRONTS!$F$96-20)/(UPFRONTS!$F$96)),""),""),""))</f>
        <v/>
      </c>
      <c r="AZ201" s="112" t="str">
        <f>IF(AZ$199="","",IF(UPFRONTS!$F$95="Yes",IF(UPFRONTS!$F$96&gt;20,IF($G$199=20,UPFRONTS!$F$88*((UPFRONTS!$F$96-20)/(UPFRONTS!$F$96)),""),""),""))</f>
        <v/>
      </c>
      <c r="BA201" s="112" t="str">
        <f>IF(BA$199="","",IF(UPFRONTS!$F$95="Yes",IF(UPFRONTS!$F$96&gt;20,IF($G$199=20,UPFRONTS!$F$88*((UPFRONTS!$F$96-20)/(UPFRONTS!$F$96)),""),""),""))</f>
        <v/>
      </c>
      <c r="BB201" s="112" t="str">
        <f>IF(BB$199="","",IF(UPFRONTS!$F$95="Yes",IF(UPFRONTS!$F$96&gt;20,IF($G$199=20,UPFRONTS!$F$88*((UPFRONTS!$F$96-20)/(UPFRONTS!$F$96)),""),""),""))</f>
        <v/>
      </c>
      <c r="BC201" s="112" t="str">
        <f>IF(BC$199="","",IF(UPFRONTS!$F$95="Yes",IF(UPFRONTS!$F$96&gt;20,IF($G$199=20,UPFRONTS!$F$88*((UPFRONTS!$F$96-20)/(UPFRONTS!$F$96)),""),""),""))</f>
        <v/>
      </c>
    </row>
    <row r="203" spans="4:55" x14ac:dyDescent="0.25">
      <c r="D203" s="27" t="s">
        <v>495</v>
      </c>
      <c r="F203" s="27" t="s">
        <v>492</v>
      </c>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row>
    <row r="204" spans="4:55" x14ac:dyDescent="0.25">
      <c r="F204" s="42" t="s">
        <v>407</v>
      </c>
      <c r="G204" s="46">
        <f t="shared" ref="G204:AL204" si="227">G53</f>
        <v>-6</v>
      </c>
      <c r="H204" s="46">
        <f t="shared" si="227"/>
        <v>-5</v>
      </c>
      <c r="I204" s="46">
        <f t="shared" si="227"/>
        <v>-4</v>
      </c>
      <c r="J204" s="46">
        <f t="shared" si="227"/>
        <v>-3</v>
      </c>
      <c r="K204" s="46">
        <f t="shared" si="227"/>
        <v>-2</v>
      </c>
      <c r="L204" s="46">
        <f t="shared" si="227"/>
        <v>-1</v>
      </c>
      <c r="M204" s="46">
        <f t="shared" si="227"/>
        <v>0</v>
      </c>
      <c r="N204" s="46">
        <f t="shared" si="227"/>
        <v>1</v>
      </c>
      <c r="O204" s="46">
        <f t="shared" si="227"/>
        <v>2</v>
      </c>
      <c r="P204" s="46">
        <f t="shared" si="227"/>
        <v>3</v>
      </c>
      <c r="Q204" s="46">
        <f t="shared" si="227"/>
        <v>4</v>
      </c>
      <c r="R204" s="46">
        <f t="shared" si="227"/>
        <v>5</v>
      </c>
      <c r="S204" s="46">
        <f t="shared" si="227"/>
        <v>6</v>
      </c>
      <c r="T204" s="46">
        <f t="shared" si="227"/>
        <v>7</v>
      </c>
      <c r="U204" s="46">
        <f t="shared" si="227"/>
        <v>8</v>
      </c>
      <c r="V204" s="46">
        <f t="shared" si="227"/>
        <v>9</v>
      </c>
      <c r="W204" s="46">
        <f t="shared" si="227"/>
        <v>10</v>
      </c>
      <c r="X204" s="46">
        <f t="shared" si="227"/>
        <v>11</v>
      </c>
      <c r="Y204" s="46">
        <f t="shared" si="227"/>
        <v>12</v>
      </c>
      <c r="Z204" s="46">
        <f t="shared" si="227"/>
        <v>13</v>
      </c>
      <c r="AA204" s="46">
        <f t="shared" si="227"/>
        <v>14</v>
      </c>
      <c r="AB204" s="46">
        <f t="shared" si="227"/>
        <v>15</v>
      </c>
      <c r="AC204" s="46">
        <f t="shared" si="227"/>
        <v>16</v>
      </c>
      <c r="AD204" s="46">
        <f t="shared" si="227"/>
        <v>17</v>
      </c>
      <c r="AE204" s="46">
        <f t="shared" si="227"/>
        <v>18</v>
      </c>
      <c r="AF204" s="46">
        <f t="shared" si="227"/>
        <v>19</v>
      </c>
      <c r="AG204" s="46">
        <f t="shared" si="227"/>
        <v>20</v>
      </c>
      <c r="AH204" s="46">
        <f t="shared" si="227"/>
        <v>21</v>
      </c>
      <c r="AI204" s="46" t="str">
        <f t="shared" si="227"/>
        <v/>
      </c>
      <c r="AJ204" s="46" t="str">
        <f t="shared" si="227"/>
        <v/>
      </c>
      <c r="AK204" s="46" t="str">
        <f t="shared" si="227"/>
        <v/>
      </c>
      <c r="AL204" s="46" t="str">
        <f t="shared" si="227"/>
        <v/>
      </c>
      <c r="AM204" s="46" t="str">
        <f t="shared" ref="AM204:BC204" si="228">AM53</f>
        <v/>
      </c>
      <c r="AN204" s="46" t="str">
        <f t="shared" si="228"/>
        <v/>
      </c>
      <c r="AO204" s="46" t="str">
        <f t="shared" si="228"/>
        <v/>
      </c>
      <c r="AP204" s="46" t="str">
        <f t="shared" si="228"/>
        <v/>
      </c>
      <c r="AQ204" s="46" t="str">
        <f t="shared" si="228"/>
        <v/>
      </c>
      <c r="AR204" s="46" t="str">
        <f t="shared" si="228"/>
        <v/>
      </c>
      <c r="AS204" s="46" t="str">
        <f t="shared" si="228"/>
        <v/>
      </c>
      <c r="AT204" s="46" t="str">
        <f t="shared" si="228"/>
        <v/>
      </c>
      <c r="AU204" s="46" t="str">
        <f t="shared" si="228"/>
        <v/>
      </c>
      <c r="AV204" s="46" t="str">
        <f t="shared" si="228"/>
        <v/>
      </c>
      <c r="AW204" s="46" t="str">
        <f t="shared" si="228"/>
        <v/>
      </c>
      <c r="AX204" s="46" t="str">
        <f t="shared" si="228"/>
        <v/>
      </c>
      <c r="AY204" s="46" t="str">
        <f t="shared" si="228"/>
        <v/>
      </c>
      <c r="AZ204" s="46" t="str">
        <f t="shared" si="228"/>
        <v/>
      </c>
      <c r="BA204" s="46" t="str">
        <f t="shared" si="228"/>
        <v/>
      </c>
      <c r="BB204" s="46" t="str">
        <f t="shared" si="228"/>
        <v/>
      </c>
      <c r="BC204" s="46" t="str">
        <f t="shared" si="228"/>
        <v/>
      </c>
    </row>
    <row r="205" spans="4:55" x14ac:dyDescent="0.25">
      <c r="F205" s="72" t="s">
        <v>56</v>
      </c>
      <c r="G205" s="73">
        <f t="shared" ref="G205:AL205" si="229">G54</f>
        <v>2022</v>
      </c>
      <c r="H205" s="73">
        <f t="shared" si="229"/>
        <v>2023</v>
      </c>
      <c r="I205" s="73">
        <f t="shared" si="229"/>
        <v>2024</v>
      </c>
      <c r="J205" s="73">
        <f t="shared" si="229"/>
        <v>2025</v>
      </c>
      <c r="K205" s="73">
        <f t="shared" si="229"/>
        <v>2026</v>
      </c>
      <c r="L205" s="73">
        <f t="shared" si="229"/>
        <v>2027</v>
      </c>
      <c r="M205" s="73">
        <f t="shared" si="229"/>
        <v>2028</v>
      </c>
      <c r="N205" s="73">
        <f t="shared" si="229"/>
        <v>2029</v>
      </c>
      <c r="O205" s="73">
        <f t="shared" si="229"/>
        <v>2030</v>
      </c>
      <c r="P205" s="73">
        <f t="shared" si="229"/>
        <v>2031</v>
      </c>
      <c r="Q205" s="73">
        <f t="shared" si="229"/>
        <v>2032</v>
      </c>
      <c r="R205" s="73">
        <f t="shared" si="229"/>
        <v>2033</v>
      </c>
      <c r="S205" s="73">
        <f t="shared" si="229"/>
        <v>2034</v>
      </c>
      <c r="T205" s="73">
        <f t="shared" si="229"/>
        <v>2035</v>
      </c>
      <c r="U205" s="73">
        <f t="shared" si="229"/>
        <v>2036</v>
      </c>
      <c r="V205" s="73">
        <f t="shared" si="229"/>
        <v>2037</v>
      </c>
      <c r="W205" s="73">
        <f t="shared" si="229"/>
        <v>2038</v>
      </c>
      <c r="X205" s="73">
        <f t="shared" si="229"/>
        <v>2039</v>
      </c>
      <c r="Y205" s="73">
        <f t="shared" si="229"/>
        <v>2040</v>
      </c>
      <c r="Z205" s="73">
        <f t="shared" si="229"/>
        <v>2041</v>
      </c>
      <c r="AA205" s="73">
        <f t="shared" si="229"/>
        <v>2042</v>
      </c>
      <c r="AB205" s="73">
        <f t="shared" si="229"/>
        <v>2043</v>
      </c>
      <c r="AC205" s="73">
        <f t="shared" si="229"/>
        <v>2044</v>
      </c>
      <c r="AD205" s="73">
        <f t="shared" si="229"/>
        <v>2045</v>
      </c>
      <c r="AE205" s="73">
        <f t="shared" si="229"/>
        <v>2046</v>
      </c>
      <c r="AF205" s="73">
        <f t="shared" si="229"/>
        <v>2047</v>
      </c>
      <c r="AG205" s="73">
        <f t="shared" si="229"/>
        <v>2048</v>
      </c>
      <c r="AH205" s="73">
        <f t="shared" si="229"/>
        <v>2049</v>
      </c>
      <c r="AI205" s="73" t="str">
        <f t="shared" si="229"/>
        <v/>
      </c>
      <c r="AJ205" s="73" t="str">
        <f t="shared" si="229"/>
        <v/>
      </c>
      <c r="AK205" s="73" t="str">
        <f t="shared" si="229"/>
        <v/>
      </c>
      <c r="AL205" s="73" t="str">
        <f t="shared" si="229"/>
        <v/>
      </c>
      <c r="AM205" s="73" t="str">
        <f t="shared" ref="AM205:BC205" si="230">AM54</f>
        <v/>
      </c>
      <c r="AN205" s="73" t="str">
        <f t="shared" si="230"/>
        <v/>
      </c>
      <c r="AO205" s="73" t="str">
        <f t="shared" si="230"/>
        <v/>
      </c>
      <c r="AP205" s="73" t="str">
        <f t="shared" si="230"/>
        <v/>
      </c>
      <c r="AQ205" s="73" t="str">
        <f t="shared" si="230"/>
        <v/>
      </c>
      <c r="AR205" s="73" t="str">
        <f t="shared" si="230"/>
        <v/>
      </c>
      <c r="AS205" s="73" t="str">
        <f t="shared" si="230"/>
        <v/>
      </c>
      <c r="AT205" s="73" t="str">
        <f t="shared" si="230"/>
        <v/>
      </c>
      <c r="AU205" s="73" t="str">
        <f t="shared" si="230"/>
        <v/>
      </c>
      <c r="AV205" s="73" t="str">
        <f t="shared" si="230"/>
        <v/>
      </c>
      <c r="AW205" s="73" t="str">
        <f t="shared" si="230"/>
        <v/>
      </c>
      <c r="AX205" s="73" t="str">
        <f t="shared" si="230"/>
        <v/>
      </c>
      <c r="AY205" s="73" t="str">
        <f t="shared" si="230"/>
        <v/>
      </c>
      <c r="AZ205" s="73" t="str">
        <f t="shared" si="230"/>
        <v/>
      </c>
      <c r="BA205" s="73" t="str">
        <f t="shared" si="230"/>
        <v/>
      </c>
      <c r="BB205" s="73" t="str">
        <f t="shared" si="230"/>
        <v/>
      </c>
      <c r="BC205" s="74" t="str">
        <f t="shared" si="230"/>
        <v/>
      </c>
    </row>
    <row r="206" spans="4:55" x14ac:dyDescent="0.25">
      <c r="F206" s="29" t="s">
        <v>751</v>
      </c>
      <c r="G206" s="106">
        <f t="shared" ref="G206:J206" si="231">IF(G204=21,0,IF(G204&lt;1,0,IF(G205="","",SUM(G172,G179,G184,G185,G191,G196,G201)-G171)))</f>
        <v>0</v>
      </c>
      <c r="H206" s="106">
        <f t="shared" si="231"/>
        <v>0</v>
      </c>
      <c r="I206" s="106">
        <f t="shared" si="231"/>
        <v>0</v>
      </c>
      <c r="J206" s="106">
        <f t="shared" si="231"/>
        <v>0</v>
      </c>
      <c r="K206" s="106">
        <f>IF(K204=21,0,IF(K204&lt;1,0,IF(K205="","",SUM(K172,K179,K184,K185,K191,K196,K201)-K171)))</f>
        <v>0</v>
      </c>
      <c r="L206" s="106">
        <f t="shared" ref="L206:O206" si="232">IF(L204=21,0,IF(L204&lt;1,0,IF(L205="","",SUM(L172,L179,L184,L185,L191,L196,L201)-L171)))</f>
        <v>0</v>
      </c>
      <c r="M206" s="106">
        <f t="shared" si="232"/>
        <v>0</v>
      </c>
      <c r="N206" s="106">
        <f t="shared" si="232"/>
        <v>2291682.8720857473</v>
      </c>
      <c r="O206" s="106">
        <f t="shared" si="232"/>
        <v>2312130.2217457555</v>
      </c>
      <c r="P206" s="106">
        <f t="shared" ref="P206" si="233">IF(P204=21,0,IF(P204&lt;1,0,IF(P205="","",SUM(P172,P179,P184,P185,P191,P196,P201)-P171)))</f>
        <v>2332486.7168055684</v>
      </c>
      <c r="Q206" s="106">
        <f t="shared" ref="Q206" si="234">IF(Q204=21,0,IF(Q204&lt;1,0,IF(Q205="","",SUM(Q172,Q179,Q184,Q185,Q191,Q196,Q201)-Q171)))</f>
        <v>2352843.2118653827</v>
      </c>
      <c r="R206" s="106">
        <f t="shared" ref="R206:S206" si="235">IF(R204=21,0,IF(R204&lt;1,0,IF(R205="","",SUM(R172,R179,R184,R185,R191,R196,R201)-R171)))</f>
        <v>2373199.7069251947</v>
      </c>
      <c r="S206" s="106">
        <f t="shared" si="235"/>
        <v>2393556.2019850076</v>
      </c>
      <c r="T206" s="106">
        <f t="shared" ref="T206" si="236">IF(T204=21,0,IF(T204&lt;1,0,IF(T205="","",SUM(T172,T179,T184,T185,T191,T196,T201)-T171)))</f>
        <v>2413912.6970448201</v>
      </c>
      <c r="U206" s="106">
        <f t="shared" ref="U206" si="237">IF(U204=21,0,IF(U204&lt;1,0,IF(U205="","",SUM(U172,U179,U184,U185,U191,U196,U201)-U171)))</f>
        <v>2434269.1921046334</v>
      </c>
      <c r="V206" s="106">
        <f t="shared" ref="V206:W206" si="238">IF(V204=21,0,IF(V204&lt;1,0,IF(V205="","",SUM(V172,V179,V184,V185,V191,V196,V201)-V171)))</f>
        <v>2454625.6871644454</v>
      </c>
      <c r="W206" s="106">
        <f t="shared" si="238"/>
        <v>2474982.1822242583</v>
      </c>
      <c r="X206" s="106">
        <f t="shared" ref="X206" si="239">IF(X204=21,0,IF(X204&lt;1,0,IF(X205="","",SUM(X172,X179,X184,X185,X191,X196,X201)-X171)))</f>
        <v>2495338.6772840712</v>
      </c>
      <c r="Y206" s="106">
        <f t="shared" ref="Y206" si="240">IF(Y204=21,0,IF(Y204&lt;1,0,IF(Y205="","",SUM(Y172,Y179,Y184,Y185,Y191,Y196,Y201)-Y171)))</f>
        <v>2515695.1723438841</v>
      </c>
      <c r="Z206" s="106">
        <f t="shared" ref="Z206:AA206" si="241">IF(Z204=21,0,IF(Z204&lt;1,0,IF(Z205="","",SUM(Z172,Z179,Z184,Z185,Z191,Z196,Z201)-Z171)))</f>
        <v>2536051.667403697</v>
      </c>
      <c r="AA206" s="106">
        <f t="shared" si="241"/>
        <v>2556408.1624635099</v>
      </c>
      <c r="AB206" s="106">
        <f t="shared" ref="AB206" si="242">IF(AB204=21,0,IF(AB204&lt;1,0,IF(AB205="","",SUM(AB172,AB179,AB184,AB185,AB191,AB196,AB201)-AB171)))</f>
        <v>2576764.6575233229</v>
      </c>
      <c r="AC206" s="106">
        <f t="shared" ref="AC206" si="243">IF(AC204=21,0,IF(AC204&lt;1,0,IF(AC205="","",SUM(AC172,AC179,AC184,AC185,AC191,AC196,AC201)-AC171)))</f>
        <v>2597121.1525831362</v>
      </c>
      <c r="AD206" s="106">
        <f t="shared" ref="AD206:AE206" si="244">IF(AD204=21,0,IF(AD204&lt;1,0,IF(AD205="","",SUM(AD172,AD179,AD184,AD185,AD191,AD196,AD201)-AD171)))</f>
        <v>2617477.6476429487</v>
      </c>
      <c r="AE206" s="106">
        <f t="shared" si="244"/>
        <v>2637834.1427027611</v>
      </c>
      <c r="AF206" s="106">
        <f t="shared" ref="AF206" si="245">IF(AF204=21,0,IF(AF204&lt;1,0,IF(AF205="","",SUM(AF172,AF179,AF184,AF185,AF191,AF196,AF201)-AF171)))</f>
        <v>2658190.6377625745</v>
      </c>
      <c r="AG206" s="106">
        <f t="shared" ref="AG206" si="246">IF(AG204=21,0,IF(AG204&lt;1,0,IF(AG205="","",SUM(AG172,AG179,AG184,AG185,AG191,AG196,AG201)-AG171)))</f>
        <v>2678547.1328223874</v>
      </c>
      <c r="AH206" s="106">
        <f t="shared" ref="AH206:AI206" si="247">IF(AH204=21,0,IF(AH204&lt;1,0,IF(AH205="","",SUM(AH172,AH179,AH184,AH185,AH191,AH196,AH201)-AH171)))</f>
        <v>0</v>
      </c>
      <c r="AI206" s="106" t="str">
        <f t="shared" si="247"/>
        <v/>
      </c>
      <c r="AJ206" s="106" t="str">
        <f t="shared" ref="AJ206" si="248">IF(AJ204=21,0,IF(AJ204&lt;1,0,IF(AJ205="","",SUM(AJ172,AJ179,AJ184,AJ185,AJ191,AJ196,AJ201)-AJ171)))</f>
        <v/>
      </c>
      <c r="AK206" s="106" t="str">
        <f t="shared" ref="AK206" si="249">IF(AK204=21,0,IF(AK204&lt;1,0,IF(AK205="","",SUM(AK172,AK179,AK184,AK185,AK191,AK196,AK201)-AK171)))</f>
        <v/>
      </c>
      <c r="AL206" s="106" t="str">
        <f t="shared" ref="AL206:AM206" si="250">IF(AL204=21,0,IF(AL204&lt;1,0,IF(AL205="","",SUM(AL172,AL179,AL184,AL185,AL191,AL196,AL201)-AL171)))</f>
        <v/>
      </c>
      <c r="AM206" s="106" t="str">
        <f t="shared" si="250"/>
        <v/>
      </c>
      <c r="AN206" s="106" t="str">
        <f t="shared" ref="AN206" si="251">IF(AN204=21,0,IF(AN204&lt;1,0,IF(AN205="","",SUM(AN172,AN179,AN184,AN185,AN191,AN196,AN201)-AN171)))</f>
        <v/>
      </c>
      <c r="AO206" s="106" t="str">
        <f t="shared" ref="AO206" si="252">IF(AO204=21,0,IF(AO204&lt;1,0,IF(AO205="","",SUM(AO172,AO179,AO184,AO185,AO191,AO196,AO201)-AO171)))</f>
        <v/>
      </c>
      <c r="AP206" s="106" t="str">
        <f t="shared" ref="AP206:AQ206" si="253">IF(AP204=21,0,IF(AP204&lt;1,0,IF(AP205="","",SUM(AP172,AP179,AP184,AP185,AP191,AP196,AP201)-AP171)))</f>
        <v/>
      </c>
      <c r="AQ206" s="106" t="str">
        <f t="shared" si="253"/>
        <v/>
      </c>
      <c r="AR206" s="106" t="str">
        <f t="shared" ref="AR206" si="254">IF(AR204=21,0,IF(AR204&lt;1,0,IF(AR205="","",SUM(AR172,AR179,AR184,AR185,AR191,AR196,AR201)-AR171)))</f>
        <v/>
      </c>
      <c r="AS206" s="106" t="str">
        <f t="shared" ref="AS206" si="255">IF(AS204=21,0,IF(AS204&lt;1,0,IF(AS205="","",SUM(AS172,AS179,AS184,AS185,AS191,AS196,AS201)-AS171)))</f>
        <v/>
      </c>
      <c r="AT206" s="106" t="str">
        <f t="shared" ref="AT206:AU206" si="256">IF(AT204=21,0,IF(AT204&lt;1,0,IF(AT205="","",SUM(AT172,AT179,AT184,AT185,AT191,AT196,AT201)-AT171)))</f>
        <v/>
      </c>
      <c r="AU206" s="106" t="str">
        <f t="shared" si="256"/>
        <v/>
      </c>
      <c r="AV206" s="106" t="str">
        <f t="shared" ref="AV206" si="257">IF(AV204=21,0,IF(AV204&lt;1,0,IF(AV205="","",SUM(AV172,AV179,AV184,AV185,AV191,AV196,AV201)-AV171)))</f>
        <v/>
      </c>
      <c r="AW206" s="106" t="str">
        <f t="shared" ref="AW206" si="258">IF(AW204=21,0,IF(AW204&lt;1,0,IF(AW205="","",SUM(AW172,AW179,AW184,AW185,AW191,AW196,AW201)-AW171)))</f>
        <v/>
      </c>
      <c r="AX206" s="106" t="str">
        <f t="shared" ref="AX206:AY206" si="259">IF(AX204=21,0,IF(AX204&lt;1,0,IF(AX205="","",SUM(AX172,AX179,AX184,AX185,AX191,AX196,AX201)-AX171)))</f>
        <v/>
      </c>
      <c r="AY206" s="106" t="str">
        <f t="shared" si="259"/>
        <v/>
      </c>
      <c r="AZ206" s="106" t="str">
        <f t="shared" ref="AZ206" si="260">IF(AZ204=21,0,IF(AZ204&lt;1,0,IF(AZ205="","",SUM(AZ172,AZ179,AZ184,AZ185,AZ191,AZ196,AZ201)-AZ171)))</f>
        <v/>
      </c>
      <c r="BA206" s="106" t="str">
        <f t="shared" ref="BA206" si="261">IF(BA204=21,0,IF(BA204&lt;1,0,IF(BA205="","",SUM(BA172,BA179,BA184,BA185,BA191,BA196,BA201)-BA171)))</f>
        <v/>
      </c>
      <c r="BB206" s="106" t="str">
        <f t="shared" ref="BB206:BC206" si="262">IF(BB204=21,0,IF(BB204&lt;1,0,IF(BB205="","",SUM(BB172,BB179,BB184,BB185,BB191,BB196,BB201)-BB171)))</f>
        <v/>
      </c>
      <c r="BC206" s="106" t="str">
        <f t="shared" si="262"/>
        <v/>
      </c>
    </row>
    <row r="207" spans="4:55" x14ac:dyDescent="0.25">
      <c r="F207" s="29" t="s">
        <v>491</v>
      </c>
      <c r="G207" s="106">
        <f>IF(G204=21,0,IF(G204&lt;1,0,IF(G205="","",SUM(G172,G179,G184,G185,G191,G196,G201))))</f>
        <v>0</v>
      </c>
      <c r="H207" s="106">
        <f t="shared" ref="H207:BC207" si="263">IF(H204=21,0,IF(H204&lt;1,0,IF(H205="","",SUM(H172,H179,H184,H185,H191,H196,H201))))</f>
        <v>0</v>
      </c>
      <c r="I207" s="106">
        <f t="shared" si="263"/>
        <v>0</v>
      </c>
      <c r="J207" s="106">
        <f t="shared" si="263"/>
        <v>0</v>
      </c>
      <c r="K207" s="106">
        <f t="shared" si="263"/>
        <v>0</v>
      </c>
      <c r="L207" s="106">
        <f t="shared" si="263"/>
        <v>0</v>
      </c>
      <c r="M207" s="106">
        <f t="shared" si="263"/>
        <v>0</v>
      </c>
      <c r="N207" s="106">
        <f t="shared" si="263"/>
        <v>2297865.5487080133</v>
      </c>
      <c r="O207" s="106">
        <f t="shared" si="263"/>
        <v>2318472.6949874577</v>
      </c>
      <c r="P207" s="106">
        <f t="shared" si="263"/>
        <v>2338990.8718688027</v>
      </c>
      <c r="Q207" s="106">
        <f t="shared" si="263"/>
        <v>2359510.9339522449</v>
      </c>
      <c r="R207" s="106">
        <f t="shared" si="263"/>
        <v>2380032.8812377811</v>
      </c>
      <c r="S207" s="106">
        <f t="shared" si="263"/>
        <v>2400556.7137254137</v>
      </c>
      <c r="T207" s="106">
        <f t="shared" si="263"/>
        <v>2421082.431415142</v>
      </c>
      <c r="U207" s="106">
        <f t="shared" si="263"/>
        <v>2441717.9878687658</v>
      </c>
      <c r="V207" s="106">
        <f t="shared" si="263"/>
        <v>2462248.4185637333</v>
      </c>
      <c r="W207" s="106">
        <f t="shared" si="263"/>
        <v>2482780.7344607976</v>
      </c>
      <c r="X207" s="106">
        <f t="shared" si="263"/>
        <v>2503314.9355599578</v>
      </c>
      <c r="Y207" s="106">
        <f t="shared" si="263"/>
        <v>2523851.0218612137</v>
      </c>
      <c r="Z207" s="106">
        <f t="shared" si="263"/>
        <v>2544388.9933645655</v>
      </c>
      <c r="AA207" s="106">
        <f t="shared" si="263"/>
        <v>2564928.8500700137</v>
      </c>
      <c r="AB207" s="106">
        <f t="shared" si="263"/>
        <v>2585585.1437466918</v>
      </c>
      <c r="AC207" s="106">
        <f t="shared" si="263"/>
        <v>2606129.71345738</v>
      </c>
      <c r="AD207" s="106">
        <f t="shared" si="263"/>
        <v>2626676.1683701631</v>
      </c>
      <c r="AE207" s="106">
        <f t="shared" si="263"/>
        <v>2647224.508485042</v>
      </c>
      <c r="AF207" s="106">
        <f t="shared" si="263"/>
        <v>2667774.7338020178</v>
      </c>
      <c r="AG207" s="106">
        <f t="shared" si="263"/>
        <v>2688326.8443210889</v>
      </c>
      <c r="AH207" s="106">
        <f t="shared" si="263"/>
        <v>0</v>
      </c>
      <c r="AI207" s="106" t="str">
        <f t="shared" si="263"/>
        <v/>
      </c>
      <c r="AJ207" s="106" t="str">
        <f t="shared" si="263"/>
        <v/>
      </c>
      <c r="AK207" s="106" t="str">
        <f t="shared" si="263"/>
        <v/>
      </c>
      <c r="AL207" s="106" t="str">
        <f t="shared" si="263"/>
        <v/>
      </c>
      <c r="AM207" s="106" t="str">
        <f t="shared" si="263"/>
        <v/>
      </c>
      <c r="AN207" s="106" t="str">
        <f t="shared" si="263"/>
        <v/>
      </c>
      <c r="AO207" s="106" t="str">
        <f t="shared" si="263"/>
        <v/>
      </c>
      <c r="AP207" s="106" t="str">
        <f t="shared" si="263"/>
        <v/>
      </c>
      <c r="AQ207" s="106" t="str">
        <f t="shared" si="263"/>
        <v/>
      </c>
      <c r="AR207" s="106" t="str">
        <f t="shared" si="263"/>
        <v/>
      </c>
      <c r="AS207" s="106" t="str">
        <f t="shared" si="263"/>
        <v/>
      </c>
      <c r="AT207" s="106" t="str">
        <f t="shared" si="263"/>
        <v/>
      </c>
      <c r="AU207" s="106" t="str">
        <f t="shared" si="263"/>
        <v/>
      </c>
      <c r="AV207" s="106" t="str">
        <f t="shared" si="263"/>
        <v/>
      </c>
      <c r="AW207" s="106" t="str">
        <f t="shared" si="263"/>
        <v/>
      </c>
      <c r="AX207" s="106" t="str">
        <f t="shared" si="263"/>
        <v/>
      </c>
      <c r="AY207" s="106" t="str">
        <f t="shared" si="263"/>
        <v/>
      </c>
      <c r="AZ207" s="106" t="str">
        <f t="shared" si="263"/>
        <v/>
      </c>
      <c r="BA207" s="106" t="str">
        <f t="shared" si="263"/>
        <v/>
      </c>
      <c r="BB207" s="106" t="str">
        <f t="shared" si="263"/>
        <v/>
      </c>
      <c r="BC207" s="106" t="str">
        <f t="shared" si="263"/>
        <v/>
      </c>
    </row>
    <row r="208" spans="4:55" hidden="1" x14ac:dyDescent="0.25">
      <c r="F208" s="10"/>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4"/>
      <c r="BB208" s="104"/>
      <c r="BC208" s="105"/>
    </row>
    <row r="209" spans="4:55" hidden="1" x14ac:dyDescent="0.25">
      <c r="F209" s="10"/>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c r="AO209" s="107"/>
      <c r="AP209" s="107"/>
      <c r="AQ209" s="107"/>
      <c r="AR209" s="107"/>
      <c r="AS209" s="107"/>
      <c r="AT209" s="107"/>
      <c r="AU209" s="107"/>
      <c r="AV209" s="107"/>
      <c r="AW209" s="107"/>
      <c r="AX209" s="107"/>
      <c r="AY209" s="107"/>
      <c r="AZ209" s="107"/>
      <c r="BA209" s="107"/>
      <c r="BB209" s="107"/>
      <c r="BC209" s="110"/>
    </row>
    <row r="210" spans="4:55" hidden="1" x14ac:dyDescent="0.25">
      <c r="F210" s="10"/>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c r="AO210" s="107"/>
      <c r="AP210" s="107"/>
      <c r="AQ210" s="107"/>
      <c r="AR210" s="107"/>
      <c r="AS210" s="107"/>
      <c r="AT210" s="107"/>
      <c r="AU210" s="107"/>
      <c r="AV210" s="107"/>
      <c r="AW210" s="107"/>
      <c r="AX210" s="107"/>
      <c r="AY210" s="107"/>
      <c r="AZ210" s="107"/>
      <c r="BA210" s="107"/>
      <c r="BB210" s="107"/>
      <c r="BC210" s="110"/>
    </row>
    <row r="211" spans="4:55" hidden="1" x14ac:dyDescent="0.25">
      <c r="F211" s="10"/>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c r="AO211" s="107"/>
      <c r="AP211" s="107"/>
      <c r="AQ211" s="107"/>
      <c r="AR211" s="107"/>
      <c r="AS211" s="107"/>
      <c r="AT211" s="107"/>
      <c r="AU211" s="107"/>
      <c r="AV211" s="107"/>
      <c r="AW211" s="107"/>
      <c r="AX211" s="107"/>
      <c r="AY211" s="107"/>
      <c r="AZ211" s="107"/>
      <c r="BA211" s="107"/>
      <c r="BB211" s="107"/>
      <c r="BC211" s="110"/>
    </row>
    <row r="212" spans="4:55" hidden="1" x14ac:dyDescent="0.25">
      <c r="F212" s="10"/>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c r="AO212" s="107"/>
      <c r="AP212" s="107"/>
      <c r="AQ212" s="107"/>
      <c r="AR212" s="107"/>
      <c r="AS212" s="107"/>
      <c r="AT212" s="107"/>
      <c r="AU212" s="107"/>
      <c r="AV212" s="107"/>
      <c r="AW212" s="107"/>
      <c r="AX212" s="107"/>
      <c r="AY212" s="107"/>
      <c r="AZ212" s="107"/>
      <c r="BA212" s="107"/>
      <c r="BB212" s="107"/>
      <c r="BC212" s="110"/>
    </row>
    <row r="213" spans="4:55" hidden="1" x14ac:dyDescent="0.25">
      <c r="F213" s="10"/>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5"/>
    </row>
    <row r="214" spans="4:55" hidden="1" x14ac:dyDescent="0.25">
      <c r="F214" s="10"/>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c r="AO214" s="107"/>
      <c r="AP214" s="107"/>
      <c r="AQ214" s="107"/>
      <c r="AR214" s="107"/>
      <c r="AS214" s="107"/>
      <c r="AT214" s="107"/>
      <c r="AU214" s="107"/>
      <c r="AV214" s="107"/>
      <c r="AW214" s="107"/>
      <c r="AX214" s="107"/>
      <c r="AY214" s="107"/>
      <c r="AZ214" s="107"/>
      <c r="BA214" s="107"/>
      <c r="BB214" s="107"/>
      <c r="BC214" s="110"/>
    </row>
    <row r="215" spans="4:55" hidden="1" x14ac:dyDescent="0.25">
      <c r="F215" s="295"/>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1"/>
      <c r="AC215" s="181"/>
      <c r="AD215" s="18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1"/>
      <c r="AY215" s="181"/>
      <c r="AZ215" s="181"/>
      <c r="BA215" s="181"/>
      <c r="BB215" s="181"/>
      <c r="BC215" s="181"/>
    </row>
    <row r="216" spans="4:55" hidden="1" x14ac:dyDescent="0.25">
      <c r="F216" s="295"/>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1"/>
      <c r="AQ216" s="181"/>
      <c r="AR216" s="181"/>
      <c r="AS216" s="181"/>
      <c r="AT216" s="181"/>
      <c r="AU216" s="181"/>
      <c r="AV216" s="181"/>
      <c r="AW216" s="181"/>
      <c r="AX216" s="181"/>
      <c r="AY216" s="181"/>
      <c r="AZ216" s="181"/>
      <c r="BA216" s="181"/>
      <c r="BB216" s="181"/>
      <c r="BC216" s="181"/>
    </row>
    <row r="217" spans="4:55" hidden="1" x14ac:dyDescent="0.25">
      <c r="F217" s="19"/>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c r="AK217" s="181"/>
      <c r="AL217" s="181"/>
      <c r="AM217" s="181"/>
      <c r="AN217" s="181"/>
      <c r="AO217" s="181"/>
      <c r="AP217" s="181"/>
      <c r="AQ217" s="181"/>
      <c r="AR217" s="181"/>
      <c r="AS217" s="181"/>
      <c r="AT217" s="181"/>
      <c r="AU217" s="181"/>
      <c r="AV217" s="181"/>
      <c r="AW217" s="181"/>
      <c r="AX217" s="181"/>
      <c r="AY217" s="181"/>
      <c r="AZ217" s="181"/>
      <c r="BA217" s="181"/>
      <c r="BB217" s="181"/>
      <c r="BC217" s="182"/>
    </row>
    <row r="218" spans="4:55" hidden="1" x14ac:dyDescent="0.25">
      <c r="F218" s="16"/>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11"/>
    </row>
    <row r="220" spans="4:55" x14ac:dyDescent="0.25">
      <c r="D220" s="27" t="s">
        <v>672</v>
      </c>
      <c r="F220" s="27" t="s">
        <v>493</v>
      </c>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row>
    <row r="221" spans="4:55" x14ac:dyDescent="0.25">
      <c r="F221" s="42" t="s">
        <v>407</v>
      </c>
      <c r="G221" s="46">
        <f t="shared" ref="G221:AL221" si="264">G53</f>
        <v>-6</v>
      </c>
      <c r="H221" s="46">
        <f t="shared" si="264"/>
        <v>-5</v>
      </c>
      <c r="I221" s="46">
        <f t="shared" si="264"/>
        <v>-4</v>
      </c>
      <c r="J221" s="46">
        <f t="shared" si="264"/>
        <v>-3</v>
      </c>
      <c r="K221" s="46">
        <f t="shared" si="264"/>
        <v>-2</v>
      </c>
      <c r="L221" s="46">
        <f t="shared" si="264"/>
        <v>-1</v>
      </c>
      <c r="M221" s="46">
        <f t="shared" si="264"/>
        <v>0</v>
      </c>
      <c r="N221" s="46">
        <f t="shared" si="264"/>
        <v>1</v>
      </c>
      <c r="O221" s="46">
        <f t="shared" si="264"/>
        <v>2</v>
      </c>
      <c r="P221" s="46">
        <f t="shared" si="264"/>
        <v>3</v>
      </c>
      <c r="Q221" s="46">
        <f t="shared" si="264"/>
        <v>4</v>
      </c>
      <c r="R221" s="46">
        <f t="shared" si="264"/>
        <v>5</v>
      </c>
      <c r="S221" s="46">
        <f t="shared" si="264"/>
        <v>6</v>
      </c>
      <c r="T221" s="46">
        <f t="shared" si="264"/>
        <v>7</v>
      </c>
      <c r="U221" s="46">
        <f t="shared" si="264"/>
        <v>8</v>
      </c>
      <c r="V221" s="46">
        <f t="shared" si="264"/>
        <v>9</v>
      </c>
      <c r="W221" s="46">
        <f t="shared" si="264"/>
        <v>10</v>
      </c>
      <c r="X221" s="46">
        <f t="shared" si="264"/>
        <v>11</v>
      </c>
      <c r="Y221" s="46">
        <f t="shared" si="264"/>
        <v>12</v>
      </c>
      <c r="Z221" s="46">
        <f t="shared" si="264"/>
        <v>13</v>
      </c>
      <c r="AA221" s="46">
        <f t="shared" si="264"/>
        <v>14</v>
      </c>
      <c r="AB221" s="46">
        <f t="shared" si="264"/>
        <v>15</v>
      </c>
      <c r="AC221" s="46">
        <f t="shared" si="264"/>
        <v>16</v>
      </c>
      <c r="AD221" s="46">
        <f t="shared" si="264"/>
        <v>17</v>
      </c>
      <c r="AE221" s="46">
        <f t="shared" si="264"/>
        <v>18</v>
      </c>
      <c r="AF221" s="46">
        <f t="shared" si="264"/>
        <v>19</v>
      </c>
      <c r="AG221" s="46">
        <f t="shared" si="264"/>
        <v>20</v>
      </c>
      <c r="AH221" s="46">
        <f t="shared" si="264"/>
        <v>21</v>
      </c>
      <c r="AI221" s="46" t="str">
        <f t="shared" si="264"/>
        <v/>
      </c>
      <c r="AJ221" s="46" t="str">
        <f t="shared" si="264"/>
        <v/>
      </c>
      <c r="AK221" s="46" t="str">
        <f t="shared" si="264"/>
        <v/>
      </c>
      <c r="AL221" s="46" t="str">
        <f t="shared" si="264"/>
        <v/>
      </c>
      <c r="AM221" s="46" t="str">
        <f t="shared" ref="AM221:BC221" si="265">AM53</f>
        <v/>
      </c>
      <c r="AN221" s="46" t="str">
        <f t="shared" si="265"/>
        <v/>
      </c>
      <c r="AO221" s="46" t="str">
        <f t="shared" si="265"/>
        <v/>
      </c>
      <c r="AP221" s="46" t="str">
        <f t="shared" si="265"/>
        <v/>
      </c>
      <c r="AQ221" s="46" t="str">
        <f t="shared" si="265"/>
        <v/>
      </c>
      <c r="AR221" s="46" t="str">
        <f t="shared" si="265"/>
        <v/>
      </c>
      <c r="AS221" s="46" t="str">
        <f t="shared" si="265"/>
        <v/>
      </c>
      <c r="AT221" s="46" t="str">
        <f t="shared" si="265"/>
        <v/>
      </c>
      <c r="AU221" s="46" t="str">
        <f t="shared" si="265"/>
        <v/>
      </c>
      <c r="AV221" s="46" t="str">
        <f t="shared" si="265"/>
        <v/>
      </c>
      <c r="AW221" s="46" t="str">
        <f t="shared" si="265"/>
        <v/>
      </c>
      <c r="AX221" s="46" t="str">
        <f t="shared" si="265"/>
        <v/>
      </c>
      <c r="AY221" s="46" t="str">
        <f t="shared" si="265"/>
        <v/>
      </c>
      <c r="AZ221" s="46" t="str">
        <f t="shared" si="265"/>
        <v/>
      </c>
      <c r="BA221" s="46" t="str">
        <f t="shared" si="265"/>
        <v/>
      </c>
      <c r="BB221" s="46" t="str">
        <f t="shared" si="265"/>
        <v/>
      </c>
      <c r="BC221" s="46" t="str">
        <f t="shared" si="265"/>
        <v/>
      </c>
    </row>
    <row r="222" spans="4:55" x14ac:dyDescent="0.25">
      <c r="F222" s="72" t="s">
        <v>56</v>
      </c>
      <c r="G222" s="73">
        <f t="shared" ref="G222:AL222" si="266">G54</f>
        <v>2022</v>
      </c>
      <c r="H222" s="73">
        <f t="shared" si="266"/>
        <v>2023</v>
      </c>
      <c r="I222" s="73">
        <f t="shared" si="266"/>
        <v>2024</v>
      </c>
      <c r="J222" s="73">
        <f t="shared" si="266"/>
        <v>2025</v>
      </c>
      <c r="K222" s="73">
        <f t="shared" si="266"/>
        <v>2026</v>
      </c>
      <c r="L222" s="73">
        <f t="shared" si="266"/>
        <v>2027</v>
      </c>
      <c r="M222" s="73">
        <f t="shared" si="266"/>
        <v>2028</v>
      </c>
      <c r="N222" s="73">
        <f t="shared" si="266"/>
        <v>2029</v>
      </c>
      <c r="O222" s="73">
        <f t="shared" si="266"/>
        <v>2030</v>
      </c>
      <c r="P222" s="73">
        <f t="shared" si="266"/>
        <v>2031</v>
      </c>
      <c r="Q222" s="73">
        <f t="shared" si="266"/>
        <v>2032</v>
      </c>
      <c r="R222" s="73">
        <f t="shared" si="266"/>
        <v>2033</v>
      </c>
      <c r="S222" s="73">
        <f t="shared" si="266"/>
        <v>2034</v>
      </c>
      <c r="T222" s="73">
        <f t="shared" si="266"/>
        <v>2035</v>
      </c>
      <c r="U222" s="73">
        <f t="shared" si="266"/>
        <v>2036</v>
      </c>
      <c r="V222" s="73">
        <f t="shared" si="266"/>
        <v>2037</v>
      </c>
      <c r="W222" s="73">
        <f t="shared" si="266"/>
        <v>2038</v>
      </c>
      <c r="X222" s="73">
        <f t="shared" si="266"/>
        <v>2039</v>
      </c>
      <c r="Y222" s="73">
        <f t="shared" si="266"/>
        <v>2040</v>
      </c>
      <c r="Z222" s="73">
        <f t="shared" si="266"/>
        <v>2041</v>
      </c>
      <c r="AA222" s="73">
        <f t="shared" si="266"/>
        <v>2042</v>
      </c>
      <c r="AB222" s="73">
        <f t="shared" si="266"/>
        <v>2043</v>
      </c>
      <c r="AC222" s="73">
        <f t="shared" si="266"/>
        <v>2044</v>
      </c>
      <c r="AD222" s="73">
        <f t="shared" si="266"/>
        <v>2045</v>
      </c>
      <c r="AE222" s="73">
        <f t="shared" si="266"/>
        <v>2046</v>
      </c>
      <c r="AF222" s="73">
        <f t="shared" si="266"/>
        <v>2047</v>
      </c>
      <c r="AG222" s="73">
        <f t="shared" si="266"/>
        <v>2048</v>
      </c>
      <c r="AH222" s="73">
        <f t="shared" si="266"/>
        <v>2049</v>
      </c>
      <c r="AI222" s="73" t="str">
        <f t="shared" si="266"/>
        <v/>
      </c>
      <c r="AJ222" s="73" t="str">
        <f t="shared" si="266"/>
        <v/>
      </c>
      <c r="AK222" s="73" t="str">
        <f t="shared" si="266"/>
        <v/>
      </c>
      <c r="AL222" s="73" t="str">
        <f t="shared" si="266"/>
        <v/>
      </c>
      <c r="AM222" s="73" t="str">
        <f t="shared" ref="AM222:BC222" si="267">AM54</f>
        <v/>
      </c>
      <c r="AN222" s="73" t="str">
        <f t="shared" si="267"/>
        <v/>
      </c>
      <c r="AO222" s="73" t="str">
        <f t="shared" si="267"/>
        <v/>
      </c>
      <c r="AP222" s="73" t="str">
        <f t="shared" si="267"/>
        <v/>
      </c>
      <c r="AQ222" s="73" t="str">
        <f t="shared" si="267"/>
        <v/>
      </c>
      <c r="AR222" s="73" t="str">
        <f t="shared" si="267"/>
        <v/>
      </c>
      <c r="AS222" s="73" t="str">
        <f t="shared" si="267"/>
        <v/>
      </c>
      <c r="AT222" s="73" t="str">
        <f t="shared" si="267"/>
        <v/>
      </c>
      <c r="AU222" s="73" t="str">
        <f t="shared" si="267"/>
        <v/>
      </c>
      <c r="AV222" s="73" t="str">
        <f t="shared" si="267"/>
        <v/>
      </c>
      <c r="AW222" s="73" t="str">
        <f t="shared" si="267"/>
        <v/>
      </c>
      <c r="AX222" s="73" t="str">
        <f t="shared" si="267"/>
        <v/>
      </c>
      <c r="AY222" s="73" t="str">
        <f t="shared" si="267"/>
        <v/>
      </c>
      <c r="AZ222" s="73" t="str">
        <f t="shared" si="267"/>
        <v/>
      </c>
      <c r="BA222" s="73" t="str">
        <f t="shared" si="267"/>
        <v/>
      </c>
      <c r="BB222" s="73" t="str">
        <f t="shared" si="267"/>
        <v/>
      </c>
      <c r="BC222" s="74" t="str">
        <f t="shared" si="267"/>
        <v/>
      </c>
    </row>
    <row r="223" spans="4:55" x14ac:dyDescent="0.25">
      <c r="F223" s="29" t="s">
        <v>486</v>
      </c>
      <c r="G223" s="106">
        <f>IF(G221=21,"",IF(G221&gt;21,"",IF(ISERROR(VLOOKUP(G222,UPFRONTS!$C$48:$H$87,4,0)),0,VLOOKUP(G222,UPFRONTS!$C$48:$H$87,4,0))))</f>
        <v>0</v>
      </c>
      <c r="H223" s="106">
        <f>IF(H221=21,"",IF(H221&gt;21,"",IF(ISERROR(VLOOKUP(H222,UPFRONTS!$C$48:$H$87,4,0)),0,VLOOKUP(H222,UPFRONTS!$C$48:$H$87,4,0))))</f>
        <v>0</v>
      </c>
      <c r="I223" s="106">
        <f>IF(I221=21,"",IF(I221&gt;21,"",IF(ISERROR(VLOOKUP(I222,UPFRONTS!$C$48:$H$87,4,0)),0,VLOOKUP(I222,UPFRONTS!$C$48:$H$87,4,0))))</f>
        <v>0</v>
      </c>
      <c r="J223" s="106">
        <f>IF(J221=21,"",IF(J221&gt;21,"",IF(ISERROR(VLOOKUP(J222,UPFRONTS!$C$48:$H$87,4,0)),0,VLOOKUP(J222,UPFRONTS!$C$48:$H$87,4,0))))</f>
        <v>0</v>
      </c>
      <c r="K223" s="106">
        <f>IF(K221=21,"",IF(K221&gt;21,"",IF(ISERROR(VLOOKUP(K222,UPFRONTS!$C$48:$H$87,4,0)),0,VLOOKUP(K222,UPFRONTS!$C$48:$H$87,4,0))))</f>
        <v>0</v>
      </c>
      <c r="L223" s="106">
        <f>IF(L221=21,"",IF(L221&gt;21,"",IF(ISERROR(VLOOKUP(L222,UPFRONTS!$C$48:$H$87,4,0)),0,VLOOKUP(L222,UPFRONTS!$C$48:$H$87,4,0))))</f>
        <v>0</v>
      </c>
      <c r="M223" s="106">
        <f>IF(M221=21,"",IF(M221&gt;21,"",IF(ISERROR(VLOOKUP(M222,UPFRONTS!$C$48:$H$87,4,0)),0,VLOOKUP(M222,UPFRONTS!$C$48:$H$87,4,0))))</f>
        <v>0</v>
      </c>
      <c r="N223" s="106">
        <f>IF(N221=21,"",IF(N221&gt;21,"",IF(ISERROR(VLOOKUP(N222,UPFRONTS!$C$48:$H$87,4,0)),0,VLOOKUP(N222,UPFRONTS!$C$48:$H$87,4,0))))</f>
        <v>0</v>
      </c>
      <c r="O223" s="106">
        <f>IF(O221=21,"",IF(O221&gt;21,"",IF(ISERROR(VLOOKUP(O222,UPFRONTS!$C$48:$H$87,4,0)),0,VLOOKUP(O222,UPFRONTS!$C$48:$H$87,4,0))))</f>
        <v>0</v>
      </c>
      <c r="P223" s="106">
        <f>IF(P221=21,"",IF(P221&gt;21,"",IF(ISERROR(VLOOKUP(P222,UPFRONTS!$C$48:$H$87,4,0)),0,VLOOKUP(P222,UPFRONTS!$C$48:$H$87,4,0))))</f>
        <v>0</v>
      </c>
      <c r="Q223" s="106">
        <f>IF(Q221=21,"",IF(Q221&gt;21,"",IF(ISERROR(VLOOKUP(Q222,UPFRONTS!$C$48:$H$87,4,0)),0,VLOOKUP(Q222,UPFRONTS!$C$48:$H$87,4,0))))</f>
        <v>0</v>
      </c>
      <c r="R223" s="106">
        <f>IF(R221=21,"",IF(R221&gt;21,"",IF(ISERROR(VLOOKUP(R222,UPFRONTS!$C$48:$H$87,4,0)),0,VLOOKUP(R222,UPFRONTS!$C$48:$H$87,4,0))))</f>
        <v>0</v>
      </c>
      <c r="S223" s="106">
        <f>IF(S221=21,"",IF(S221&gt;21,"",IF(ISERROR(VLOOKUP(S222,UPFRONTS!$C$48:$H$87,4,0)),0,VLOOKUP(S222,UPFRONTS!$C$48:$H$87,4,0))))</f>
        <v>0</v>
      </c>
      <c r="T223" s="106">
        <f>IF(T221=21,"",IF(T221&gt;21,"",IF(ISERROR(VLOOKUP(T222,UPFRONTS!$C$48:$H$87,4,0)),0,VLOOKUP(T222,UPFRONTS!$C$48:$H$87,4,0))))</f>
        <v>0</v>
      </c>
      <c r="U223" s="106">
        <f>IF(U221=21,"",IF(U221&gt;21,"",IF(ISERROR(VLOOKUP(U222,UPFRONTS!$C$48:$H$87,4,0)),0,VLOOKUP(U222,UPFRONTS!$C$48:$H$87,4,0))))</f>
        <v>0</v>
      </c>
      <c r="V223" s="106">
        <f>IF(V221=21,"",IF(V221&gt;21,"",IF(ISERROR(VLOOKUP(V222,UPFRONTS!$C$48:$H$87,4,0)),0,VLOOKUP(V222,UPFRONTS!$C$48:$H$87,4,0))))</f>
        <v>0</v>
      </c>
      <c r="W223" s="106">
        <f>IF(W221=21,"",IF(W221&gt;21,"",IF(ISERROR(VLOOKUP(W222,UPFRONTS!$C$48:$H$87,4,0)),0,VLOOKUP(W222,UPFRONTS!$C$48:$H$87,4,0))))</f>
        <v>0</v>
      </c>
      <c r="X223" s="106">
        <f>IF(X221=21,"",IF(X221&gt;21,"",IF(ISERROR(VLOOKUP(X222,UPFRONTS!$C$48:$H$87,4,0)),0,VLOOKUP(X222,UPFRONTS!$C$48:$H$87,4,0))))</f>
        <v>0</v>
      </c>
      <c r="Y223" s="106">
        <f>IF(Y221=21,"",IF(Y221&gt;21,"",IF(ISERROR(VLOOKUP(Y222,UPFRONTS!$C$48:$H$87,4,0)),0,VLOOKUP(Y222,UPFRONTS!$C$48:$H$87,4,0))))</f>
        <v>0</v>
      </c>
      <c r="Z223" s="106">
        <f>IF(Z221=21,"",IF(Z221&gt;21,"",IF(ISERROR(VLOOKUP(Z222,UPFRONTS!$C$48:$H$87,4,0)),0,VLOOKUP(Z222,UPFRONTS!$C$48:$H$87,4,0))))</f>
        <v>0</v>
      </c>
      <c r="AA223" s="106">
        <f>IF(AA221=21,"",IF(AA221&gt;21,"",IF(ISERROR(VLOOKUP(AA222,UPFRONTS!$C$48:$H$87,4,0)),0,VLOOKUP(AA222,UPFRONTS!$C$48:$H$87,4,0))))</f>
        <v>0</v>
      </c>
      <c r="AB223" s="106">
        <f>IF(AB221=21,"",IF(AB221&gt;21,"",IF(ISERROR(VLOOKUP(AB222,UPFRONTS!$C$48:$H$87,4,0)),0,VLOOKUP(AB222,UPFRONTS!$C$48:$H$87,4,0))))</f>
        <v>0</v>
      </c>
      <c r="AC223" s="106">
        <f>IF(AC221=21,"",IF(AC221&gt;21,"",IF(ISERROR(VLOOKUP(AC222,UPFRONTS!$C$48:$H$87,4,0)),0,VLOOKUP(AC222,UPFRONTS!$C$48:$H$87,4,0))))</f>
        <v>0</v>
      </c>
      <c r="AD223" s="106">
        <f>IF(AD221=21,"",IF(AD221&gt;21,"",IF(ISERROR(VLOOKUP(AD222,UPFRONTS!$C$48:$H$87,4,0)),0,VLOOKUP(AD222,UPFRONTS!$C$48:$H$87,4,0))))</f>
        <v>0</v>
      </c>
      <c r="AE223" s="106">
        <f>IF(AE221=21,"",IF(AE221&gt;21,"",IF(ISERROR(VLOOKUP(AE222,UPFRONTS!$C$48:$H$87,4,0)),0,VLOOKUP(AE222,UPFRONTS!$C$48:$H$87,4,0))))</f>
        <v>0</v>
      </c>
      <c r="AF223" s="106">
        <f>IF(AF221=21,"",IF(AF221&gt;21,"",IF(ISERROR(VLOOKUP(AF222,UPFRONTS!$C$48:$H$87,4,0)),0,VLOOKUP(AF222,UPFRONTS!$C$48:$H$87,4,0))))</f>
        <v>0</v>
      </c>
      <c r="AG223" s="106">
        <f>IF(AG221=21,"",IF(AG221&gt;21,"",IF(ISERROR(VLOOKUP(AG222,UPFRONTS!$C$48:$H$87,4,0)),0,VLOOKUP(AG222,UPFRONTS!$C$48:$H$87,4,0))))</f>
        <v>0</v>
      </c>
      <c r="AH223" s="106" t="str">
        <f>IF(AH221=21,"",IF(AH221&gt;21,"",IF(ISERROR(VLOOKUP(AH222,UPFRONTS!$C$48:$H$87,4,0)),0,VLOOKUP(AH222,UPFRONTS!$C$48:$H$87,4,0))))</f>
        <v/>
      </c>
      <c r="AI223" s="106" t="str">
        <f>IF(AI221=21,"",IF(AI221&gt;21,"",IF(ISERROR(VLOOKUP(AI222,UPFRONTS!$C$48:$H$87,4,0)),0,VLOOKUP(AI222,UPFRONTS!$C$48:$H$87,4,0))))</f>
        <v/>
      </c>
      <c r="AJ223" s="106" t="str">
        <f>IF(AJ221=21,"",IF(AJ221&gt;21,"",IF(ISERROR(VLOOKUP(AJ222,UPFRONTS!$C$48:$H$87,4,0)),0,VLOOKUP(AJ222,UPFRONTS!$C$48:$H$87,4,0))))</f>
        <v/>
      </c>
      <c r="AK223" s="106" t="str">
        <f>IF(AK221=21,"",IF(AK221&gt;21,"",IF(ISERROR(VLOOKUP(AK222,UPFRONTS!$C$48:$H$87,4,0)),0,VLOOKUP(AK222,UPFRONTS!$C$48:$H$87,4,0))))</f>
        <v/>
      </c>
      <c r="AL223" s="106" t="str">
        <f>IF(AL221=21,"",IF(AL221&gt;21,"",IF(ISERROR(VLOOKUP(AL222,UPFRONTS!$C$48:$H$87,4,0)),0,VLOOKUP(AL222,UPFRONTS!$C$48:$H$87,4,0))))</f>
        <v/>
      </c>
      <c r="AM223" s="106" t="str">
        <f>IF(AM221=21,"",IF(AM221&gt;21,"",IF(ISERROR(VLOOKUP(AM222,UPFRONTS!$C$48:$H$87,4,0)),0,VLOOKUP(AM222,UPFRONTS!$C$48:$H$87,4,0))))</f>
        <v/>
      </c>
      <c r="AN223" s="106" t="str">
        <f>IF(AN221=21,"",IF(AN221&gt;21,"",IF(ISERROR(VLOOKUP(AN222,UPFRONTS!$C$48:$H$87,4,0)),0,VLOOKUP(AN222,UPFRONTS!$C$48:$H$87,4,0))))</f>
        <v/>
      </c>
      <c r="AO223" s="106" t="str">
        <f>IF(AO221=21,"",IF(AO221&gt;21,"",IF(ISERROR(VLOOKUP(AO222,UPFRONTS!$C$48:$H$87,4,0)),0,VLOOKUP(AO222,UPFRONTS!$C$48:$H$87,4,0))))</f>
        <v/>
      </c>
      <c r="AP223" s="106" t="str">
        <f>IF(AP221=21,"",IF(AP221&gt;21,"",IF(ISERROR(VLOOKUP(AP222,UPFRONTS!$C$48:$H$87,4,0)),0,VLOOKUP(AP222,UPFRONTS!$C$48:$H$87,4,0))))</f>
        <v/>
      </c>
      <c r="AQ223" s="106" t="str">
        <f>IF(AQ221=21,"",IF(AQ221&gt;21,"",IF(ISERROR(VLOOKUP(AQ222,UPFRONTS!$C$48:$H$87,4,0)),0,VLOOKUP(AQ222,UPFRONTS!$C$48:$H$87,4,0))))</f>
        <v/>
      </c>
      <c r="AR223" s="106" t="str">
        <f>IF(AR221=21,"",IF(AR221&gt;21,"",IF(ISERROR(VLOOKUP(AR222,UPFRONTS!$C$48:$H$87,4,0)),0,VLOOKUP(AR222,UPFRONTS!$C$48:$H$87,4,0))))</f>
        <v/>
      </c>
      <c r="AS223" s="106" t="str">
        <f>IF(AS221=21,"",IF(AS221&gt;21,"",IF(ISERROR(VLOOKUP(AS222,UPFRONTS!$C$48:$H$87,4,0)),0,VLOOKUP(AS222,UPFRONTS!$C$48:$H$87,4,0))))</f>
        <v/>
      </c>
      <c r="AT223" s="106" t="str">
        <f>IF(AT221=21,"",IF(AT221&gt;21,"",IF(ISERROR(VLOOKUP(AT222,UPFRONTS!$C$48:$H$87,4,0)),0,VLOOKUP(AT222,UPFRONTS!$C$48:$H$87,4,0))))</f>
        <v/>
      </c>
      <c r="AU223" s="106" t="str">
        <f>IF(AU221=21,"",IF(AU221&gt;21,"",IF(ISERROR(VLOOKUP(AU222,UPFRONTS!$C$48:$H$87,4,0)),0,VLOOKUP(AU222,UPFRONTS!$C$48:$H$87,4,0))))</f>
        <v/>
      </c>
      <c r="AV223" s="106" t="str">
        <f>IF(AV221=21,"",IF(AV221&gt;21,"",IF(ISERROR(VLOOKUP(AV222,UPFRONTS!$C$48:$H$87,4,0)),0,VLOOKUP(AV222,UPFRONTS!$C$48:$H$87,4,0))))</f>
        <v/>
      </c>
      <c r="AW223" s="106" t="str">
        <f>IF(AW221=21,"",IF(AW221&gt;21,"",IF(ISERROR(VLOOKUP(AW222,UPFRONTS!$C$48:$H$87,4,0)),0,VLOOKUP(AW222,UPFRONTS!$C$48:$H$87,4,0))))</f>
        <v/>
      </c>
      <c r="AX223" s="106" t="str">
        <f>IF(AX221=21,"",IF(AX221&gt;21,"",IF(ISERROR(VLOOKUP(AX222,UPFRONTS!$C$48:$H$87,4,0)),0,VLOOKUP(AX222,UPFRONTS!$C$48:$H$87,4,0))))</f>
        <v/>
      </c>
      <c r="AY223" s="106" t="str">
        <f>IF(AY221=21,"",IF(AY221&gt;21,"",IF(ISERROR(VLOOKUP(AY222,UPFRONTS!$C$48:$H$87,4,0)),0,VLOOKUP(AY222,UPFRONTS!$C$48:$H$87,4,0))))</f>
        <v/>
      </c>
      <c r="AZ223" s="106" t="str">
        <f>IF(AZ221=21,"",IF(AZ221&gt;21,"",IF(ISERROR(VLOOKUP(AZ222,UPFRONTS!$C$48:$H$87,4,0)),0,VLOOKUP(AZ222,UPFRONTS!$C$48:$H$87,4,0))))</f>
        <v/>
      </c>
      <c r="BA223" s="106" t="str">
        <f>IF(BA221=21,"",IF(BA221&gt;21,"",IF(ISERROR(VLOOKUP(BA222,UPFRONTS!$C$48:$H$87,4,0)),0,VLOOKUP(BA222,UPFRONTS!$C$48:$H$87,4,0))))</f>
        <v/>
      </c>
      <c r="BB223" s="106" t="str">
        <f>IF(BB221=21,"",IF(BB221&gt;21,"",IF(ISERROR(VLOOKUP(BB222,UPFRONTS!$C$48:$H$87,4,0)),0,VLOOKUP(BB222,UPFRONTS!$C$48:$H$87,4,0))))</f>
        <v/>
      </c>
      <c r="BC223" s="109" t="str">
        <f>IF(BC221=21,"",IF(BC221&gt;21,"",IF(ISERROR(VLOOKUP(BC222,UPFRONTS!$C$48:$H$87,4,0)),0,VLOOKUP(BC222,UPFRONTS!$C$48:$H$87,4,0))))</f>
        <v/>
      </c>
    </row>
    <row r="224" spans="4:55" x14ac:dyDescent="0.25">
      <c r="F224" s="10" t="s">
        <v>487</v>
      </c>
      <c r="G224" s="107">
        <f>IF(G222="","",IF(G221&lt;1,0,IF(G221&gt;20,"",UPFRONTS!$F$90)))</f>
        <v>0</v>
      </c>
      <c r="H224" s="107">
        <f>IF(H222="","",IF(H221&lt;1,0,IF(H221&gt;20,"",UPFRONTS!$F$90)))</f>
        <v>0</v>
      </c>
      <c r="I224" s="107">
        <f>IF(I222="","",IF(I221&lt;1,0,IF(I221&gt;20,"",UPFRONTS!$F$90)))</f>
        <v>0</v>
      </c>
      <c r="J224" s="107">
        <f>IF(J222="","",IF(J221&lt;1,0,IF(J221&gt;20,"",UPFRONTS!$F$90)))</f>
        <v>0</v>
      </c>
      <c r="K224" s="107">
        <f>IF(K222="","",IF(K221&lt;1,0,IF(K221&gt;20,"",UPFRONTS!$F$90)))</f>
        <v>0</v>
      </c>
      <c r="L224" s="107">
        <f>IF(L222="","",IF(L221&lt;1,0,IF(L221&gt;20,"",UPFRONTS!$F$90)))</f>
        <v>0</v>
      </c>
      <c r="M224" s="107">
        <f>IF(M222="","",IF(M221&lt;1,0,IF(M221&gt;20,"",UPFRONTS!$F$90)))</f>
        <v>0</v>
      </c>
      <c r="N224" s="107">
        <f>IF(N222="","",IF(N221&lt;1,0,IF(N221&gt;20,"",UPFRONTS!$F$90)))</f>
        <v>0</v>
      </c>
      <c r="O224" s="107">
        <f>IF(O222="","",IF(O221&lt;1,0,IF(O221&gt;20,"",UPFRONTS!$F$90)))</f>
        <v>0</v>
      </c>
      <c r="P224" s="107">
        <f>IF(P222="","",IF(P221&lt;1,0,IF(P221&gt;20,"",UPFRONTS!$F$90)))</f>
        <v>0</v>
      </c>
      <c r="Q224" s="107">
        <f>IF(Q222="","",IF(Q221&lt;1,0,IF(Q221&gt;20,"",UPFRONTS!$F$90)))</f>
        <v>0</v>
      </c>
      <c r="R224" s="107">
        <f>IF(R222="","",IF(R221&lt;1,0,IF(R221&gt;20,"",UPFRONTS!$F$90)))</f>
        <v>0</v>
      </c>
      <c r="S224" s="107">
        <f>IF(S222="","",IF(S221&lt;1,0,IF(S221&gt;20,"",UPFRONTS!$F$90)))</f>
        <v>0</v>
      </c>
      <c r="T224" s="107">
        <f>IF(T222="","",IF(T221&lt;1,0,IF(T221&gt;20,"",UPFRONTS!$F$90)))</f>
        <v>0</v>
      </c>
      <c r="U224" s="107">
        <f>IF(U222="","",IF(U221&lt;1,0,IF(U221&gt;20,"",UPFRONTS!$F$90)))</f>
        <v>0</v>
      </c>
      <c r="V224" s="107">
        <f>IF(V222="","",IF(V221&lt;1,0,IF(V221&gt;20,"",UPFRONTS!$F$90)))</f>
        <v>0</v>
      </c>
      <c r="W224" s="107">
        <f>IF(W222="","",IF(W221&lt;1,0,IF(W221&gt;20,"",UPFRONTS!$F$90)))</f>
        <v>0</v>
      </c>
      <c r="X224" s="107">
        <f>IF(X222="","",IF(X221&lt;1,0,IF(X221&gt;20,"",UPFRONTS!$F$90)))</f>
        <v>0</v>
      </c>
      <c r="Y224" s="107">
        <f>IF(Y222="","",IF(Y221&lt;1,0,IF(Y221&gt;20,"",UPFRONTS!$F$90)))</f>
        <v>0</v>
      </c>
      <c r="Z224" s="107">
        <f>IF(Z222="","",IF(Z221&lt;1,0,IF(Z221&gt;20,"",UPFRONTS!$F$90)))</f>
        <v>0</v>
      </c>
      <c r="AA224" s="107">
        <f>IF(AA222="","",IF(AA221&lt;1,0,IF(AA221&gt;20,"",UPFRONTS!$F$90)))</f>
        <v>0</v>
      </c>
      <c r="AB224" s="107">
        <f>IF(AB222="","",IF(AB221&lt;1,0,IF(AB221&gt;20,"",UPFRONTS!$F$90)))</f>
        <v>0</v>
      </c>
      <c r="AC224" s="107">
        <f>IF(AC222="","",IF(AC221&lt;1,0,IF(AC221&gt;20,"",UPFRONTS!$F$90)))</f>
        <v>0</v>
      </c>
      <c r="AD224" s="107">
        <f>IF(AD222="","",IF(AD221&lt;1,0,IF(AD221&gt;20,"",UPFRONTS!$F$90)))</f>
        <v>0</v>
      </c>
      <c r="AE224" s="107">
        <f>IF(AE222="","",IF(AE221&lt;1,0,IF(AE221&gt;20,"",UPFRONTS!$F$90)))</f>
        <v>0</v>
      </c>
      <c r="AF224" s="107">
        <f>IF(AF222="","",IF(AF221&lt;1,0,IF(AF221&gt;20,"",UPFRONTS!$F$90)))</f>
        <v>0</v>
      </c>
      <c r="AG224" s="107">
        <f>IF(AG222="","",IF(AG221&lt;1,0,IF(AG221&gt;20,"",UPFRONTS!$F$90)))</f>
        <v>0</v>
      </c>
      <c r="AH224" s="107" t="str">
        <f>IF(AH222="","",IF(AH221&lt;1,0,IF(AH221&gt;20,"",UPFRONTS!$F$90)))</f>
        <v/>
      </c>
      <c r="AI224" s="107" t="str">
        <f>IF(AI222="","",IF(AI221&lt;1,0,IF(AI221&gt;20,"",UPFRONTS!$F$90)))</f>
        <v/>
      </c>
      <c r="AJ224" s="107" t="str">
        <f>IF(AJ222="","",IF(AJ221&lt;1,0,IF(AJ221&gt;20,"",UPFRONTS!$F$90)))</f>
        <v/>
      </c>
      <c r="AK224" s="107" t="str">
        <f>IF(AK222="","",IF(AK221&lt;1,0,IF(AK221&gt;20,"",UPFRONTS!$F$90)))</f>
        <v/>
      </c>
      <c r="AL224" s="107" t="str">
        <f>IF(AL222="","",IF(AL221&lt;1,0,IF(AL221&gt;20,"",UPFRONTS!$F$90)))</f>
        <v/>
      </c>
      <c r="AM224" s="107" t="str">
        <f>IF(AM222="","",IF(AM221&lt;1,0,IF(AM221&gt;20,"",UPFRONTS!$F$90)))</f>
        <v/>
      </c>
      <c r="AN224" s="107" t="str">
        <f>IF(AN222="","",IF(AN221&lt;1,0,IF(AN221&gt;20,"",UPFRONTS!$F$90)))</f>
        <v/>
      </c>
      <c r="AO224" s="107" t="str">
        <f>IF(AO222="","",IF(AO221&lt;1,0,IF(AO221&gt;20,"",UPFRONTS!$F$90)))</f>
        <v/>
      </c>
      <c r="AP224" s="107" t="str">
        <f>IF(AP222="","",IF(AP221&lt;1,0,IF(AP221&gt;20,"",UPFRONTS!$F$90)))</f>
        <v/>
      </c>
      <c r="AQ224" s="107" t="str">
        <f>IF(AQ222="","",IF(AQ221&lt;1,0,IF(AQ221&gt;20,"",UPFRONTS!$F$90)))</f>
        <v/>
      </c>
      <c r="AR224" s="107" t="str">
        <f>IF(AR222="","",IF(AR221&lt;1,0,IF(AR221&gt;20,"",UPFRONTS!$F$90)))</f>
        <v/>
      </c>
      <c r="AS224" s="107" t="str">
        <f>IF(AS222="","",IF(AS221&lt;1,0,IF(AS221&gt;20,"",UPFRONTS!$F$90)))</f>
        <v/>
      </c>
      <c r="AT224" s="107" t="str">
        <f>IF(AT222="","",IF(AT221&lt;1,0,IF(AT221&gt;20,"",UPFRONTS!$F$90)))</f>
        <v/>
      </c>
      <c r="AU224" s="107" t="str">
        <f>IF(AU222="","",IF(AU221&lt;1,0,IF(AU221&gt;20,"",UPFRONTS!$F$90)))</f>
        <v/>
      </c>
      <c r="AV224" s="107" t="str">
        <f>IF(AV222="","",IF(AV221&lt;1,0,IF(AV221&gt;20,"",UPFRONTS!$F$90)))</f>
        <v/>
      </c>
      <c r="AW224" s="107" t="str">
        <f>IF(AW222="","",IF(AW221&lt;1,0,IF(AW221&gt;20,"",UPFRONTS!$F$90)))</f>
        <v/>
      </c>
      <c r="AX224" s="107" t="str">
        <f>IF(AX222="","",IF(AX221&lt;1,0,IF(AX221&gt;20,"",UPFRONTS!$F$90)))</f>
        <v/>
      </c>
      <c r="AY224" s="107" t="str">
        <f>IF(AY222="","",IF(AY221&lt;1,0,IF(AY221&gt;20,"",UPFRONTS!$F$90)))</f>
        <v/>
      </c>
      <c r="AZ224" s="107" t="str">
        <f>IF(AZ222="","",IF(AZ221&lt;1,0,IF(AZ221&gt;20,"",UPFRONTS!$F$90)))</f>
        <v/>
      </c>
      <c r="BA224" s="107" t="str">
        <f>IF(BA222="","",IF(BA221&lt;1,0,IF(BA221&gt;20,"",UPFRONTS!$F$90)))</f>
        <v/>
      </c>
      <c r="BB224" s="107" t="str">
        <f>IF(BB222="","",IF(BB221&lt;1,0,IF(BB221&gt;20,"",UPFRONTS!$F$90)))</f>
        <v/>
      </c>
      <c r="BC224" s="110" t="str">
        <f>IF(BC222="","",IF(BC221&lt;1,0,IF(BC221&gt;20,"",UPFRONTS!$F$90)))</f>
        <v/>
      </c>
    </row>
    <row r="225" spans="4:104" hidden="1" x14ac:dyDescent="0.25">
      <c r="F225" s="10"/>
      <c r="G225" s="239"/>
      <c r="H225" s="239"/>
      <c r="I225" s="239"/>
      <c r="J225" s="239"/>
      <c r="K225" s="239"/>
      <c r="L225" s="239"/>
      <c r="M225" s="239"/>
      <c r="N225" s="239"/>
      <c r="O225" s="239"/>
      <c r="P225" s="239"/>
      <c r="Q225" s="239"/>
      <c r="R225" s="239"/>
      <c r="S225" s="239"/>
      <c r="T225" s="239"/>
      <c r="U225" s="239"/>
      <c r="V225" s="239"/>
      <c r="W225" s="239"/>
      <c r="X225" s="239"/>
      <c r="Y225" s="239"/>
      <c r="Z225" s="239"/>
      <c r="AA225" s="239"/>
      <c r="AB225" s="239"/>
      <c r="AC225" s="239"/>
      <c r="AD225" s="239"/>
      <c r="AE225" s="239"/>
      <c r="AF225" s="239"/>
      <c r="AG225" s="239"/>
      <c r="AH225" s="239"/>
      <c r="AI225" s="239"/>
      <c r="AJ225" s="239"/>
      <c r="AK225" s="239"/>
      <c r="AL225" s="239"/>
      <c r="AM225" s="239"/>
      <c r="AN225" s="239"/>
      <c r="AO225" s="239"/>
      <c r="AP225" s="239"/>
      <c r="AQ225" s="239"/>
      <c r="AR225" s="239"/>
      <c r="AS225" s="239"/>
      <c r="AT225" s="239"/>
      <c r="AU225" s="239"/>
      <c r="AV225" s="239"/>
      <c r="AW225" s="239"/>
      <c r="AX225" s="239"/>
      <c r="AY225" s="239"/>
      <c r="AZ225" s="239"/>
      <c r="BA225" s="239"/>
      <c r="BB225" s="239"/>
      <c r="BC225" s="296"/>
      <c r="BD225" s="9"/>
      <c r="BE225" s="121"/>
      <c r="BF225" s="121"/>
      <c r="BG225" s="121"/>
      <c r="BH225" s="121"/>
    </row>
    <row r="226" spans="4:104" hidden="1" x14ac:dyDescent="0.25">
      <c r="F226" s="10"/>
      <c r="G226" s="239"/>
      <c r="H226" s="239"/>
      <c r="I226" s="239"/>
      <c r="J226" s="239"/>
      <c r="K226" s="239"/>
      <c r="L226" s="239"/>
      <c r="M226" s="239"/>
      <c r="N226" s="239"/>
      <c r="O226" s="239"/>
      <c r="P226" s="239"/>
      <c r="Q226" s="239"/>
      <c r="R226" s="239"/>
      <c r="S226" s="239"/>
      <c r="T226" s="239"/>
      <c r="U226" s="239"/>
      <c r="V226" s="239"/>
      <c r="W226" s="239"/>
      <c r="X226" s="239"/>
      <c r="Y226" s="239"/>
      <c r="Z226" s="239"/>
      <c r="AA226" s="239"/>
      <c r="AB226" s="239"/>
      <c r="AC226" s="239"/>
      <c r="AD226" s="239"/>
      <c r="AE226" s="239"/>
      <c r="AF226" s="239"/>
      <c r="AG226" s="239"/>
      <c r="AH226" s="239"/>
      <c r="AI226" s="239"/>
      <c r="AJ226" s="239"/>
      <c r="AK226" s="239"/>
      <c r="AL226" s="239"/>
      <c r="AM226" s="239"/>
      <c r="AN226" s="239"/>
      <c r="AO226" s="239"/>
      <c r="AP226" s="239"/>
      <c r="AQ226" s="239"/>
      <c r="AR226" s="239"/>
      <c r="AS226" s="239"/>
      <c r="AT226" s="239"/>
      <c r="AU226" s="239"/>
      <c r="AV226" s="239"/>
      <c r="AW226" s="239"/>
      <c r="AX226" s="239"/>
      <c r="AY226" s="239"/>
      <c r="AZ226" s="239"/>
      <c r="BA226" s="239"/>
      <c r="BB226" s="239"/>
      <c r="BC226" s="296"/>
      <c r="BD226" s="297"/>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c r="CZ226" s="120"/>
    </row>
    <row r="227" spans="4:104" x14ac:dyDescent="0.25">
      <c r="F227" s="16" t="s">
        <v>489</v>
      </c>
      <c r="G227" s="108">
        <f>IF(G221&gt;20,"",IF(G222="","",SUM(G223:G226)))</f>
        <v>0</v>
      </c>
      <c r="H227" s="108">
        <f t="shared" ref="H227:BC227" si="268">IF(H221&gt;20,"",IF(H222="","",SUM(H223:H226)))</f>
        <v>0</v>
      </c>
      <c r="I227" s="108">
        <f t="shared" si="268"/>
        <v>0</v>
      </c>
      <c r="J227" s="108">
        <f t="shared" si="268"/>
        <v>0</v>
      </c>
      <c r="K227" s="108">
        <f t="shared" si="268"/>
        <v>0</v>
      </c>
      <c r="L227" s="108">
        <f t="shared" si="268"/>
        <v>0</v>
      </c>
      <c r="M227" s="108">
        <f t="shared" si="268"/>
        <v>0</v>
      </c>
      <c r="N227" s="108">
        <f t="shared" si="268"/>
        <v>0</v>
      </c>
      <c r="O227" s="108">
        <f t="shared" si="268"/>
        <v>0</v>
      </c>
      <c r="P227" s="108">
        <f t="shared" si="268"/>
        <v>0</v>
      </c>
      <c r="Q227" s="108">
        <f t="shared" si="268"/>
        <v>0</v>
      </c>
      <c r="R227" s="108">
        <f t="shared" si="268"/>
        <v>0</v>
      </c>
      <c r="S227" s="108">
        <f t="shared" si="268"/>
        <v>0</v>
      </c>
      <c r="T227" s="108">
        <f t="shared" si="268"/>
        <v>0</v>
      </c>
      <c r="U227" s="108">
        <f t="shared" si="268"/>
        <v>0</v>
      </c>
      <c r="V227" s="108">
        <f t="shared" si="268"/>
        <v>0</v>
      </c>
      <c r="W227" s="108">
        <f t="shared" si="268"/>
        <v>0</v>
      </c>
      <c r="X227" s="108">
        <f t="shared" si="268"/>
        <v>0</v>
      </c>
      <c r="Y227" s="108">
        <f t="shared" si="268"/>
        <v>0</v>
      </c>
      <c r="Z227" s="108">
        <f t="shared" si="268"/>
        <v>0</v>
      </c>
      <c r="AA227" s="108">
        <f t="shared" si="268"/>
        <v>0</v>
      </c>
      <c r="AB227" s="108">
        <f t="shared" si="268"/>
        <v>0</v>
      </c>
      <c r="AC227" s="108">
        <f t="shared" si="268"/>
        <v>0</v>
      </c>
      <c r="AD227" s="108">
        <f t="shared" si="268"/>
        <v>0</v>
      </c>
      <c r="AE227" s="108">
        <f t="shared" si="268"/>
        <v>0</v>
      </c>
      <c r="AF227" s="108">
        <f t="shared" si="268"/>
        <v>0</v>
      </c>
      <c r="AG227" s="108">
        <f t="shared" si="268"/>
        <v>0</v>
      </c>
      <c r="AH227" s="108" t="str">
        <f t="shared" si="268"/>
        <v/>
      </c>
      <c r="AI227" s="108" t="str">
        <f t="shared" si="268"/>
        <v/>
      </c>
      <c r="AJ227" s="108" t="str">
        <f t="shared" si="268"/>
        <v/>
      </c>
      <c r="AK227" s="108" t="str">
        <f t="shared" si="268"/>
        <v/>
      </c>
      <c r="AL227" s="108" t="str">
        <f t="shared" si="268"/>
        <v/>
      </c>
      <c r="AM227" s="108" t="str">
        <f t="shared" si="268"/>
        <v/>
      </c>
      <c r="AN227" s="108" t="str">
        <f t="shared" si="268"/>
        <v/>
      </c>
      <c r="AO227" s="108" t="str">
        <f t="shared" si="268"/>
        <v/>
      </c>
      <c r="AP227" s="108" t="str">
        <f t="shared" si="268"/>
        <v/>
      </c>
      <c r="AQ227" s="108" t="str">
        <f t="shared" si="268"/>
        <v/>
      </c>
      <c r="AR227" s="108" t="str">
        <f t="shared" si="268"/>
        <v/>
      </c>
      <c r="AS227" s="108" t="str">
        <f t="shared" si="268"/>
        <v/>
      </c>
      <c r="AT227" s="108" t="str">
        <f t="shared" si="268"/>
        <v/>
      </c>
      <c r="AU227" s="108" t="str">
        <f t="shared" si="268"/>
        <v/>
      </c>
      <c r="AV227" s="108" t="str">
        <f t="shared" si="268"/>
        <v/>
      </c>
      <c r="AW227" s="108" t="str">
        <f t="shared" si="268"/>
        <v/>
      </c>
      <c r="AX227" s="108" t="str">
        <f t="shared" si="268"/>
        <v/>
      </c>
      <c r="AY227" s="108" t="str">
        <f t="shared" si="268"/>
        <v/>
      </c>
      <c r="AZ227" s="108" t="str">
        <f t="shared" si="268"/>
        <v/>
      </c>
      <c r="BA227" s="108" t="str">
        <f t="shared" si="268"/>
        <v/>
      </c>
      <c r="BB227" s="108" t="str">
        <f t="shared" si="268"/>
        <v/>
      </c>
      <c r="BC227" s="111" t="str">
        <f t="shared" si="268"/>
        <v/>
      </c>
    </row>
    <row r="229" spans="4:104" x14ac:dyDescent="0.25">
      <c r="D229" s="27" t="s">
        <v>673</v>
      </c>
      <c r="F229" s="27" t="s">
        <v>494</v>
      </c>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row>
    <row r="230" spans="4:104" x14ac:dyDescent="0.25">
      <c r="F230" s="42" t="s">
        <v>407</v>
      </c>
      <c r="G230" s="46">
        <f t="shared" ref="G230:AL230" si="269">G53</f>
        <v>-6</v>
      </c>
      <c r="H230" s="46">
        <f t="shared" si="269"/>
        <v>-5</v>
      </c>
      <c r="I230" s="46">
        <f t="shared" si="269"/>
        <v>-4</v>
      </c>
      <c r="J230" s="46">
        <f t="shared" si="269"/>
        <v>-3</v>
      </c>
      <c r="K230" s="46">
        <f t="shared" si="269"/>
        <v>-2</v>
      </c>
      <c r="L230" s="46">
        <f t="shared" si="269"/>
        <v>-1</v>
      </c>
      <c r="M230" s="46">
        <f t="shared" si="269"/>
        <v>0</v>
      </c>
      <c r="N230" s="46">
        <f t="shared" si="269"/>
        <v>1</v>
      </c>
      <c r="O230" s="46">
        <f t="shared" si="269"/>
        <v>2</v>
      </c>
      <c r="P230" s="46">
        <f t="shared" si="269"/>
        <v>3</v>
      </c>
      <c r="Q230" s="46">
        <f t="shared" si="269"/>
        <v>4</v>
      </c>
      <c r="R230" s="46">
        <f t="shared" si="269"/>
        <v>5</v>
      </c>
      <c r="S230" s="46">
        <f t="shared" si="269"/>
        <v>6</v>
      </c>
      <c r="T230" s="46">
        <f t="shared" si="269"/>
        <v>7</v>
      </c>
      <c r="U230" s="46">
        <f t="shared" si="269"/>
        <v>8</v>
      </c>
      <c r="V230" s="46">
        <f t="shared" si="269"/>
        <v>9</v>
      </c>
      <c r="W230" s="46">
        <f t="shared" si="269"/>
        <v>10</v>
      </c>
      <c r="X230" s="46">
        <f t="shared" si="269"/>
        <v>11</v>
      </c>
      <c r="Y230" s="46">
        <f t="shared" si="269"/>
        <v>12</v>
      </c>
      <c r="Z230" s="46">
        <f t="shared" si="269"/>
        <v>13</v>
      </c>
      <c r="AA230" s="46">
        <f t="shared" si="269"/>
        <v>14</v>
      </c>
      <c r="AB230" s="46">
        <f t="shared" si="269"/>
        <v>15</v>
      </c>
      <c r="AC230" s="46">
        <f t="shared" si="269"/>
        <v>16</v>
      </c>
      <c r="AD230" s="46">
        <f t="shared" si="269"/>
        <v>17</v>
      </c>
      <c r="AE230" s="46">
        <f t="shared" si="269"/>
        <v>18</v>
      </c>
      <c r="AF230" s="46">
        <f t="shared" si="269"/>
        <v>19</v>
      </c>
      <c r="AG230" s="46">
        <f t="shared" si="269"/>
        <v>20</v>
      </c>
      <c r="AH230" s="46">
        <f t="shared" si="269"/>
        <v>21</v>
      </c>
      <c r="AI230" s="46" t="str">
        <f t="shared" si="269"/>
        <v/>
      </c>
      <c r="AJ230" s="46" t="str">
        <f t="shared" si="269"/>
        <v/>
      </c>
      <c r="AK230" s="46" t="str">
        <f t="shared" si="269"/>
        <v/>
      </c>
      <c r="AL230" s="46" t="str">
        <f t="shared" si="269"/>
        <v/>
      </c>
      <c r="AM230" s="46" t="str">
        <f t="shared" ref="AM230:BC230" si="270">AM53</f>
        <v/>
      </c>
      <c r="AN230" s="46" t="str">
        <f t="shared" si="270"/>
        <v/>
      </c>
      <c r="AO230" s="46" t="str">
        <f t="shared" si="270"/>
        <v/>
      </c>
      <c r="AP230" s="46" t="str">
        <f t="shared" si="270"/>
        <v/>
      </c>
      <c r="AQ230" s="46" t="str">
        <f t="shared" si="270"/>
        <v/>
      </c>
      <c r="AR230" s="46" t="str">
        <f t="shared" si="270"/>
        <v/>
      </c>
      <c r="AS230" s="46" t="str">
        <f t="shared" si="270"/>
        <v/>
      </c>
      <c r="AT230" s="46" t="str">
        <f t="shared" si="270"/>
        <v/>
      </c>
      <c r="AU230" s="46" t="str">
        <f t="shared" si="270"/>
        <v/>
      </c>
      <c r="AV230" s="46" t="str">
        <f t="shared" si="270"/>
        <v/>
      </c>
      <c r="AW230" s="46" t="str">
        <f t="shared" si="270"/>
        <v/>
      </c>
      <c r="AX230" s="46" t="str">
        <f t="shared" si="270"/>
        <v/>
      </c>
      <c r="AY230" s="46" t="str">
        <f t="shared" si="270"/>
        <v/>
      </c>
      <c r="AZ230" s="46" t="str">
        <f t="shared" si="270"/>
        <v/>
      </c>
      <c r="BA230" s="46" t="str">
        <f t="shared" si="270"/>
        <v/>
      </c>
      <c r="BB230" s="46" t="str">
        <f t="shared" si="270"/>
        <v/>
      </c>
      <c r="BC230" s="46" t="str">
        <f t="shared" si="270"/>
        <v/>
      </c>
    </row>
    <row r="231" spans="4:104" x14ac:dyDescent="0.25">
      <c r="F231" s="72" t="s">
        <v>56</v>
      </c>
      <c r="G231" s="73">
        <f t="shared" ref="G231:AL231" si="271">G54</f>
        <v>2022</v>
      </c>
      <c r="H231" s="73">
        <f t="shared" si="271"/>
        <v>2023</v>
      </c>
      <c r="I231" s="73">
        <f t="shared" si="271"/>
        <v>2024</v>
      </c>
      <c r="J231" s="73">
        <f t="shared" si="271"/>
        <v>2025</v>
      </c>
      <c r="K231" s="73">
        <f t="shared" si="271"/>
        <v>2026</v>
      </c>
      <c r="L231" s="73">
        <f t="shared" si="271"/>
        <v>2027</v>
      </c>
      <c r="M231" s="73">
        <f t="shared" si="271"/>
        <v>2028</v>
      </c>
      <c r="N231" s="73">
        <f t="shared" si="271"/>
        <v>2029</v>
      </c>
      <c r="O231" s="73">
        <f t="shared" si="271"/>
        <v>2030</v>
      </c>
      <c r="P231" s="73">
        <f t="shared" si="271"/>
        <v>2031</v>
      </c>
      <c r="Q231" s="73">
        <f t="shared" si="271"/>
        <v>2032</v>
      </c>
      <c r="R231" s="73">
        <f t="shared" si="271"/>
        <v>2033</v>
      </c>
      <c r="S231" s="73">
        <f t="shared" si="271"/>
        <v>2034</v>
      </c>
      <c r="T231" s="73">
        <f t="shared" si="271"/>
        <v>2035</v>
      </c>
      <c r="U231" s="73">
        <f t="shared" si="271"/>
        <v>2036</v>
      </c>
      <c r="V231" s="73">
        <f t="shared" si="271"/>
        <v>2037</v>
      </c>
      <c r="W231" s="73">
        <f t="shared" si="271"/>
        <v>2038</v>
      </c>
      <c r="X231" s="73">
        <f t="shared" si="271"/>
        <v>2039</v>
      </c>
      <c r="Y231" s="73">
        <f t="shared" si="271"/>
        <v>2040</v>
      </c>
      <c r="Z231" s="73">
        <f t="shared" si="271"/>
        <v>2041</v>
      </c>
      <c r="AA231" s="73">
        <f t="shared" si="271"/>
        <v>2042</v>
      </c>
      <c r="AB231" s="73">
        <f t="shared" si="271"/>
        <v>2043</v>
      </c>
      <c r="AC231" s="73">
        <f t="shared" si="271"/>
        <v>2044</v>
      </c>
      <c r="AD231" s="73">
        <f t="shared" si="271"/>
        <v>2045</v>
      </c>
      <c r="AE231" s="73">
        <f t="shared" si="271"/>
        <v>2046</v>
      </c>
      <c r="AF231" s="73">
        <f t="shared" si="271"/>
        <v>2047</v>
      </c>
      <c r="AG231" s="73">
        <f t="shared" si="271"/>
        <v>2048</v>
      </c>
      <c r="AH231" s="73">
        <f t="shared" si="271"/>
        <v>2049</v>
      </c>
      <c r="AI231" s="73" t="str">
        <f t="shared" si="271"/>
        <v/>
      </c>
      <c r="AJ231" s="73" t="str">
        <f t="shared" si="271"/>
        <v/>
      </c>
      <c r="AK231" s="73" t="str">
        <f t="shared" si="271"/>
        <v/>
      </c>
      <c r="AL231" s="73" t="str">
        <f t="shared" si="271"/>
        <v/>
      </c>
      <c r="AM231" s="73" t="str">
        <f t="shared" ref="AM231:BC231" si="272">AM54</f>
        <v/>
      </c>
      <c r="AN231" s="73" t="str">
        <f t="shared" si="272"/>
        <v/>
      </c>
      <c r="AO231" s="73" t="str">
        <f t="shared" si="272"/>
        <v/>
      </c>
      <c r="AP231" s="73" t="str">
        <f t="shared" si="272"/>
        <v/>
      </c>
      <c r="AQ231" s="73" t="str">
        <f t="shared" si="272"/>
        <v/>
      </c>
      <c r="AR231" s="73" t="str">
        <f t="shared" si="272"/>
        <v/>
      </c>
      <c r="AS231" s="73" t="str">
        <f t="shared" si="272"/>
        <v/>
      </c>
      <c r="AT231" s="73" t="str">
        <f t="shared" si="272"/>
        <v/>
      </c>
      <c r="AU231" s="73" t="str">
        <f t="shared" si="272"/>
        <v/>
      </c>
      <c r="AV231" s="73" t="str">
        <f t="shared" si="272"/>
        <v/>
      </c>
      <c r="AW231" s="73" t="str">
        <f t="shared" si="272"/>
        <v/>
      </c>
      <c r="AX231" s="73" t="str">
        <f t="shared" si="272"/>
        <v/>
      </c>
      <c r="AY231" s="73" t="str">
        <f t="shared" si="272"/>
        <v/>
      </c>
      <c r="AZ231" s="73" t="str">
        <f t="shared" si="272"/>
        <v/>
      </c>
      <c r="BA231" s="73" t="str">
        <f t="shared" si="272"/>
        <v/>
      </c>
      <c r="BB231" s="73" t="str">
        <f t="shared" si="272"/>
        <v/>
      </c>
      <c r="BC231" s="74" t="str">
        <f t="shared" si="272"/>
        <v/>
      </c>
    </row>
    <row r="232" spans="4:104" x14ac:dyDescent="0.25">
      <c r="F232" s="29" t="s">
        <v>500</v>
      </c>
      <c r="G232" s="114">
        <f>IF(G231="","",IF((1/(1+0.03)^(G231-$G231))&gt;0,(1/(1+0.03)^(G231-$G231)),0.01))</f>
        <v>1</v>
      </c>
      <c r="H232" s="114">
        <f t="shared" ref="H232:BC232" si="273">IF(H231="","",IF((1/(1+0.03)^(H231-$G231))&gt;0,(1/(1+0.03)^(H231-$G231)),0.01))</f>
        <v>0.970873786407767</v>
      </c>
      <c r="I232" s="114">
        <f t="shared" si="273"/>
        <v>0.94259590913375435</v>
      </c>
      <c r="J232" s="114">
        <f t="shared" si="273"/>
        <v>0.91514165935315961</v>
      </c>
      <c r="K232" s="114">
        <f t="shared" si="273"/>
        <v>0.888487047915689</v>
      </c>
      <c r="L232" s="114">
        <f t="shared" si="273"/>
        <v>0.86260878438416411</v>
      </c>
      <c r="M232" s="114">
        <f t="shared" si="273"/>
        <v>0.83748425668365445</v>
      </c>
      <c r="N232" s="114">
        <f t="shared" si="273"/>
        <v>0.81309151134335378</v>
      </c>
      <c r="O232" s="114">
        <f t="shared" si="273"/>
        <v>0.78940923431393573</v>
      </c>
      <c r="P232" s="114">
        <f t="shared" si="273"/>
        <v>0.76641673234362695</v>
      </c>
      <c r="Q232" s="114">
        <f t="shared" si="273"/>
        <v>0.74409391489672516</v>
      </c>
      <c r="R232" s="114">
        <f t="shared" si="273"/>
        <v>0.72242127659876232</v>
      </c>
      <c r="S232" s="114">
        <f t="shared" si="273"/>
        <v>0.70137988019297326</v>
      </c>
      <c r="T232" s="114">
        <f t="shared" si="273"/>
        <v>0.68095133999317792</v>
      </c>
      <c r="U232" s="114">
        <f t="shared" si="273"/>
        <v>0.66111780581861923</v>
      </c>
      <c r="V232" s="114">
        <f t="shared" si="273"/>
        <v>0.64186194739671765</v>
      </c>
      <c r="W232" s="114">
        <f t="shared" si="273"/>
        <v>0.62316693922011435</v>
      </c>
      <c r="X232" s="114">
        <f t="shared" si="273"/>
        <v>0.60501644584477121</v>
      </c>
      <c r="Y232" s="114">
        <f t="shared" si="273"/>
        <v>0.5873946076162827</v>
      </c>
      <c r="Z232" s="114">
        <f t="shared" si="273"/>
        <v>0.57028602681192497</v>
      </c>
      <c r="AA232" s="114">
        <f t="shared" si="273"/>
        <v>0.55367575418633497</v>
      </c>
      <c r="AB232" s="114">
        <f t="shared" si="273"/>
        <v>0.5375492759090631</v>
      </c>
      <c r="AC232" s="114">
        <f t="shared" si="273"/>
        <v>0.52189250088258554</v>
      </c>
      <c r="AD232" s="114">
        <f t="shared" si="273"/>
        <v>0.50669174842969467</v>
      </c>
      <c r="AE232" s="114">
        <f t="shared" si="273"/>
        <v>0.49193373633950943</v>
      </c>
      <c r="AF232" s="114">
        <f t="shared" si="273"/>
        <v>0.47760556926165965</v>
      </c>
      <c r="AG232" s="114">
        <f t="shared" si="273"/>
        <v>0.46369472743850448</v>
      </c>
      <c r="AH232" s="114">
        <f t="shared" si="273"/>
        <v>0.45018905576553836</v>
      </c>
      <c r="AI232" s="114" t="str">
        <f t="shared" si="273"/>
        <v/>
      </c>
      <c r="AJ232" s="114" t="str">
        <f t="shared" si="273"/>
        <v/>
      </c>
      <c r="AK232" s="114" t="str">
        <f t="shared" si="273"/>
        <v/>
      </c>
      <c r="AL232" s="114" t="str">
        <f t="shared" si="273"/>
        <v/>
      </c>
      <c r="AM232" s="114" t="str">
        <f t="shared" si="273"/>
        <v/>
      </c>
      <c r="AN232" s="114" t="str">
        <f t="shared" si="273"/>
        <v/>
      </c>
      <c r="AO232" s="114" t="str">
        <f t="shared" si="273"/>
        <v/>
      </c>
      <c r="AP232" s="114" t="str">
        <f t="shared" si="273"/>
        <v/>
      </c>
      <c r="AQ232" s="114" t="str">
        <f t="shared" si="273"/>
        <v/>
      </c>
      <c r="AR232" s="114" t="str">
        <f t="shared" si="273"/>
        <v/>
      </c>
      <c r="AS232" s="114" t="str">
        <f t="shared" si="273"/>
        <v/>
      </c>
      <c r="AT232" s="114" t="str">
        <f t="shared" si="273"/>
        <v/>
      </c>
      <c r="AU232" s="114" t="str">
        <f t="shared" si="273"/>
        <v/>
      </c>
      <c r="AV232" s="114" t="str">
        <f t="shared" si="273"/>
        <v/>
      </c>
      <c r="AW232" s="114" t="str">
        <f t="shared" si="273"/>
        <v/>
      </c>
      <c r="AX232" s="114" t="str">
        <f t="shared" si="273"/>
        <v/>
      </c>
      <c r="AY232" s="114" t="str">
        <f t="shared" si="273"/>
        <v/>
      </c>
      <c r="AZ232" s="114" t="str">
        <f t="shared" si="273"/>
        <v/>
      </c>
      <c r="BA232" s="114" t="str">
        <f t="shared" si="273"/>
        <v/>
      </c>
      <c r="BB232" s="114" t="str">
        <f t="shared" si="273"/>
        <v/>
      </c>
      <c r="BC232" s="116" t="str">
        <f t="shared" si="273"/>
        <v/>
      </c>
    </row>
    <row r="233" spans="4:104" x14ac:dyDescent="0.25">
      <c r="F233" s="10" t="s">
        <v>498</v>
      </c>
      <c r="G233" s="107">
        <f>IF(G230&gt;20,"",IF(G206="",0,G206*G232))</f>
        <v>0</v>
      </c>
      <c r="H233" s="107">
        <f t="shared" ref="H233:BC233" si="274">IF(H230&gt;20,"",IF(H206="",0,H206*H232))</f>
        <v>0</v>
      </c>
      <c r="I233" s="107">
        <f t="shared" si="274"/>
        <v>0</v>
      </c>
      <c r="J233" s="107">
        <f t="shared" si="274"/>
        <v>0</v>
      </c>
      <c r="K233" s="107">
        <f t="shared" si="274"/>
        <v>0</v>
      </c>
      <c r="L233" s="107">
        <f t="shared" si="274"/>
        <v>0</v>
      </c>
      <c r="M233" s="107">
        <f t="shared" si="274"/>
        <v>0</v>
      </c>
      <c r="N233" s="107">
        <f t="shared" si="274"/>
        <v>1863347.889983878</v>
      </c>
      <c r="O233" s="107">
        <f t="shared" si="274"/>
        <v>1825216.9479824272</v>
      </c>
      <c r="P233" s="107">
        <f t="shared" si="274"/>
        <v>1787656.8477290384</v>
      </c>
      <c r="Q233" s="107">
        <f t="shared" si="274"/>
        <v>1750736.3166550975</v>
      </c>
      <c r="R233" s="107">
        <f t="shared" si="274"/>
        <v>1714449.9619007078</v>
      </c>
      <c r="S233" s="107">
        <f t="shared" si="274"/>
        <v>1678792.1621833928</v>
      </c>
      <c r="T233" s="107">
        <f t="shared" si="274"/>
        <v>1643757.0856792163</v>
      </c>
      <c r="U233" s="107">
        <f t="shared" si="274"/>
        <v>1609338.7070560781</v>
      </c>
      <c r="V233" s="107">
        <f t="shared" si="274"/>
        <v>1575530.8236933772</v>
      </c>
      <c r="W233" s="107">
        <f t="shared" si="274"/>
        <v>1542327.0711210105</v>
      </c>
      <c r="X233" s="107">
        <f t="shared" si="274"/>
        <v>1509720.9377094014</v>
      </c>
      <c r="Y233" s="107">
        <f t="shared" si="274"/>
        <v>1477705.7786411126</v>
      </c>
      <c r="Z233" s="107">
        <f t="shared" si="274"/>
        <v>1446274.8291934119</v>
      </c>
      <c r="AA233" s="107">
        <f t="shared" si="274"/>
        <v>1415421.2173600865</v>
      </c>
      <c r="AB233" s="107">
        <f t="shared" si="274"/>
        <v>1385137.9758397271</v>
      </c>
      <c r="AC233" s="107">
        <f t="shared" si="274"/>
        <v>1355418.0534166759</v>
      </c>
      <c r="AD233" s="107">
        <f t="shared" si="274"/>
        <v>1326254.32575985</v>
      </c>
      <c r="AE233" s="107">
        <f t="shared" si="274"/>
        <v>1297639.6056636961</v>
      </c>
      <c r="AF233" s="107">
        <f t="shared" si="274"/>
        <v>1269566.6527546085</v>
      </c>
      <c r="AG233" s="107">
        <f t="shared" si="274"/>
        <v>1242028.1826852646</v>
      </c>
      <c r="AH233" s="107" t="str">
        <f t="shared" si="274"/>
        <v/>
      </c>
      <c r="AI233" s="107" t="str">
        <f t="shared" si="274"/>
        <v/>
      </c>
      <c r="AJ233" s="107" t="str">
        <f t="shared" si="274"/>
        <v/>
      </c>
      <c r="AK233" s="107" t="str">
        <f t="shared" si="274"/>
        <v/>
      </c>
      <c r="AL233" s="107" t="str">
        <f t="shared" si="274"/>
        <v/>
      </c>
      <c r="AM233" s="107" t="str">
        <f t="shared" si="274"/>
        <v/>
      </c>
      <c r="AN233" s="107" t="str">
        <f t="shared" si="274"/>
        <v/>
      </c>
      <c r="AO233" s="107" t="str">
        <f t="shared" si="274"/>
        <v/>
      </c>
      <c r="AP233" s="107" t="str">
        <f t="shared" si="274"/>
        <v/>
      </c>
      <c r="AQ233" s="107" t="str">
        <f t="shared" si="274"/>
        <v/>
      </c>
      <c r="AR233" s="107" t="str">
        <f t="shared" si="274"/>
        <v/>
      </c>
      <c r="AS233" s="107" t="str">
        <f t="shared" si="274"/>
        <v/>
      </c>
      <c r="AT233" s="107" t="str">
        <f t="shared" si="274"/>
        <v/>
      </c>
      <c r="AU233" s="107" t="str">
        <f t="shared" si="274"/>
        <v/>
      </c>
      <c r="AV233" s="107" t="str">
        <f t="shared" si="274"/>
        <v/>
      </c>
      <c r="AW233" s="107" t="str">
        <f t="shared" si="274"/>
        <v/>
      </c>
      <c r="AX233" s="107" t="str">
        <f t="shared" si="274"/>
        <v/>
      </c>
      <c r="AY233" s="107" t="str">
        <f t="shared" si="274"/>
        <v/>
      </c>
      <c r="AZ233" s="107" t="str">
        <f t="shared" si="274"/>
        <v/>
      </c>
      <c r="BA233" s="107" t="str">
        <f t="shared" si="274"/>
        <v/>
      </c>
      <c r="BB233" s="107" t="str">
        <f t="shared" si="274"/>
        <v/>
      </c>
      <c r="BC233" s="110" t="str">
        <f t="shared" si="274"/>
        <v/>
      </c>
    </row>
    <row r="234" spans="4:104" x14ac:dyDescent="0.25">
      <c r="F234" s="10" t="s">
        <v>496</v>
      </c>
      <c r="G234" s="107">
        <f>IF(G227="","",G227*G232)</f>
        <v>0</v>
      </c>
      <c r="H234" s="107">
        <f t="shared" ref="H234:BC234" si="275">IF(H227="","",H227*H232)</f>
        <v>0</v>
      </c>
      <c r="I234" s="107">
        <f t="shared" si="275"/>
        <v>0</v>
      </c>
      <c r="J234" s="107">
        <f t="shared" si="275"/>
        <v>0</v>
      </c>
      <c r="K234" s="107">
        <f t="shared" si="275"/>
        <v>0</v>
      </c>
      <c r="L234" s="107">
        <f t="shared" si="275"/>
        <v>0</v>
      </c>
      <c r="M234" s="107">
        <f t="shared" si="275"/>
        <v>0</v>
      </c>
      <c r="N234" s="107">
        <f t="shared" si="275"/>
        <v>0</v>
      </c>
      <c r="O234" s="107">
        <f t="shared" si="275"/>
        <v>0</v>
      </c>
      <c r="P234" s="107">
        <f t="shared" si="275"/>
        <v>0</v>
      </c>
      <c r="Q234" s="107">
        <f t="shared" si="275"/>
        <v>0</v>
      </c>
      <c r="R234" s="107">
        <f t="shared" si="275"/>
        <v>0</v>
      </c>
      <c r="S234" s="107">
        <f t="shared" si="275"/>
        <v>0</v>
      </c>
      <c r="T234" s="107">
        <f t="shared" si="275"/>
        <v>0</v>
      </c>
      <c r="U234" s="107">
        <f t="shared" si="275"/>
        <v>0</v>
      </c>
      <c r="V234" s="107">
        <f t="shared" si="275"/>
        <v>0</v>
      </c>
      <c r="W234" s="107">
        <f t="shared" si="275"/>
        <v>0</v>
      </c>
      <c r="X234" s="107">
        <f t="shared" si="275"/>
        <v>0</v>
      </c>
      <c r="Y234" s="107">
        <f t="shared" si="275"/>
        <v>0</v>
      </c>
      <c r="Z234" s="107">
        <f t="shared" si="275"/>
        <v>0</v>
      </c>
      <c r="AA234" s="107">
        <f t="shared" si="275"/>
        <v>0</v>
      </c>
      <c r="AB234" s="107">
        <f t="shared" si="275"/>
        <v>0</v>
      </c>
      <c r="AC234" s="107">
        <f t="shared" si="275"/>
        <v>0</v>
      </c>
      <c r="AD234" s="107">
        <f t="shared" si="275"/>
        <v>0</v>
      </c>
      <c r="AE234" s="107">
        <f t="shared" si="275"/>
        <v>0</v>
      </c>
      <c r="AF234" s="107">
        <f t="shared" si="275"/>
        <v>0</v>
      </c>
      <c r="AG234" s="107">
        <f t="shared" si="275"/>
        <v>0</v>
      </c>
      <c r="AH234" s="107" t="str">
        <f t="shared" si="275"/>
        <v/>
      </c>
      <c r="AI234" s="107" t="str">
        <f t="shared" si="275"/>
        <v/>
      </c>
      <c r="AJ234" s="107" t="str">
        <f t="shared" si="275"/>
        <v/>
      </c>
      <c r="AK234" s="107" t="str">
        <f t="shared" si="275"/>
        <v/>
      </c>
      <c r="AL234" s="107" t="str">
        <f t="shared" si="275"/>
        <v/>
      </c>
      <c r="AM234" s="107" t="str">
        <f t="shared" si="275"/>
        <v/>
      </c>
      <c r="AN234" s="107" t="str">
        <f t="shared" si="275"/>
        <v/>
      </c>
      <c r="AO234" s="107" t="str">
        <f t="shared" si="275"/>
        <v/>
      </c>
      <c r="AP234" s="107" t="str">
        <f t="shared" si="275"/>
        <v/>
      </c>
      <c r="AQ234" s="107" t="str">
        <f t="shared" si="275"/>
        <v/>
      </c>
      <c r="AR234" s="107" t="str">
        <f t="shared" si="275"/>
        <v/>
      </c>
      <c r="AS234" s="107" t="str">
        <f t="shared" si="275"/>
        <v/>
      </c>
      <c r="AT234" s="107" t="str">
        <f t="shared" si="275"/>
        <v/>
      </c>
      <c r="AU234" s="107" t="str">
        <f t="shared" si="275"/>
        <v/>
      </c>
      <c r="AV234" s="107" t="str">
        <f t="shared" si="275"/>
        <v/>
      </c>
      <c r="AW234" s="107" t="str">
        <f t="shared" si="275"/>
        <v/>
      </c>
      <c r="AX234" s="107" t="str">
        <f t="shared" si="275"/>
        <v/>
      </c>
      <c r="AY234" s="107" t="str">
        <f t="shared" si="275"/>
        <v/>
      </c>
      <c r="AZ234" s="107" t="str">
        <f t="shared" si="275"/>
        <v/>
      </c>
      <c r="BA234" s="107" t="str">
        <f t="shared" si="275"/>
        <v/>
      </c>
      <c r="BB234" s="107" t="str">
        <f t="shared" si="275"/>
        <v/>
      </c>
      <c r="BC234" s="110" t="str">
        <f t="shared" si="275"/>
        <v/>
      </c>
    </row>
    <row r="235" spans="4:104" x14ac:dyDescent="0.25">
      <c r="F235" s="10" t="s">
        <v>508</v>
      </c>
      <c r="G235" s="107">
        <f>IF(ISERROR(G233-G234),"",(G233-G234))</f>
        <v>0</v>
      </c>
      <c r="H235" s="107">
        <f t="shared" ref="H235:BC235" si="276">IF(ISERROR(H233-H234),"",(H233-H234))</f>
        <v>0</v>
      </c>
      <c r="I235" s="107">
        <f t="shared" si="276"/>
        <v>0</v>
      </c>
      <c r="J235" s="107">
        <f t="shared" si="276"/>
        <v>0</v>
      </c>
      <c r="K235" s="107">
        <f t="shared" si="276"/>
        <v>0</v>
      </c>
      <c r="L235" s="107">
        <f t="shared" si="276"/>
        <v>0</v>
      </c>
      <c r="M235" s="107">
        <f t="shared" si="276"/>
        <v>0</v>
      </c>
      <c r="N235" s="107">
        <f t="shared" si="276"/>
        <v>1863347.889983878</v>
      </c>
      <c r="O235" s="107">
        <f t="shared" si="276"/>
        <v>1825216.9479824272</v>
      </c>
      <c r="P235" s="107">
        <f t="shared" si="276"/>
        <v>1787656.8477290384</v>
      </c>
      <c r="Q235" s="107">
        <f t="shared" si="276"/>
        <v>1750736.3166550975</v>
      </c>
      <c r="R235" s="107">
        <f t="shared" si="276"/>
        <v>1714449.9619007078</v>
      </c>
      <c r="S235" s="107">
        <f t="shared" si="276"/>
        <v>1678792.1621833928</v>
      </c>
      <c r="T235" s="107">
        <f t="shared" si="276"/>
        <v>1643757.0856792163</v>
      </c>
      <c r="U235" s="107">
        <f t="shared" si="276"/>
        <v>1609338.7070560781</v>
      </c>
      <c r="V235" s="107">
        <f t="shared" si="276"/>
        <v>1575530.8236933772</v>
      </c>
      <c r="W235" s="107">
        <f t="shared" si="276"/>
        <v>1542327.0711210105</v>
      </c>
      <c r="X235" s="107">
        <f t="shared" si="276"/>
        <v>1509720.9377094014</v>
      </c>
      <c r="Y235" s="107">
        <f t="shared" si="276"/>
        <v>1477705.7786411126</v>
      </c>
      <c r="Z235" s="107">
        <f t="shared" si="276"/>
        <v>1446274.8291934119</v>
      </c>
      <c r="AA235" s="107">
        <f t="shared" si="276"/>
        <v>1415421.2173600865</v>
      </c>
      <c r="AB235" s="107">
        <f t="shared" si="276"/>
        <v>1385137.9758397271</v>
      </c>
      <c r="AC235" s="107">
        <f t="shared" si="276"/>
        <v>1355418.0534166759</v>
      </c>
      <c r="AD235" s="107">
        <f t="shared" si="276"/>
        <v>1326254.32575985</v>
      </c>
      <c r="AE235" s="107">
        <f t="shared" si="276"/>
        <v>1297639.6056636961</v>
      </c>
      <c r="AF235" s="107">
        <f t="shared" si="276"/>
        <v>1269566.6527546085</v>
      </c>
      <c r="AG235" s="107">
        <f t="shared" si="276"/>
        <v>1242028.1826852646</v>
      </c>
      <c r="AH235" s="107" t="str">
        <f t="shared" si="276"/>
        <v/>
      </c>
      <c r="AI235" s="107" t="str">
        <f t="shared" si="276"/>
        <v/>
      </c>
      <c r="AJ235" s="107" t="str">
        <f t="shared" si="276"/>
        <v/>
      </c>
      <c r="AK235" s="107" t="str">
        <f t="shared" si="276"/>
        <v/>
      </c>
      <c r="AL235" s="107" t="str">
        <f t="shared" si="276"/>
        <v/>
      </c>
      <c r="AM235" s="107" t="str">
        <f t="shared" si="276"/>
        <v/>
      </c>
      <c r="AN235" s="107" t="str">
        <f t="shared" si="276"/>
        <v/>
      </c>
      <c r="AO235" s="107" t="str">
        <f t="shared" si="276"/>
        <v/>
      </c>
      <c r="AP235" s="107" t="str">
        <f t="shared" si="276"/>
        <v/>
      </c>
      <c r="AQ235" s="107" t="str">
        <f t="shared" si="276"/>
        <v/>
      </c>
      <c r="AR235" s="107" t="str">
        <f t="shared" si="276"/>
        <v/>
      </c>
      <c r="AS235" s="107" t="str">
        <f t="shared" si="276"/>
        <v/>
      </c>
      <c r="AT235" s="107" t="str">
        <f t="shared" si="276"/>
        <v/>
      </c>
      <c r="AU235" s="107" t="str">
        <f t="shared" si="276"/>
        <v/>
      </c>
      <c r="AV235" s="107" t="str">
        <f t="shared" si="276"/>
        <v/>
      </c>
      <c r="AW235" s="107" t="str">
        <f t="shared" si="276"/>
        <v/>
      </c>
      <c r="AX235" s="107" t="str">
        <f t="shared" si="276"/>
        <v/>
      </c>
      <c r="AY235" s="107" t="str">
        <f t="shared" si="276"/>
        <v/>
      </c>
      <c r="AZ235" s="107" t="str">
        <f t="shared" si="276"/>
        <v/>
      </c>
      <c r="BA235" s="107" t="str">
        <f t="shared" si="276"/>
        <v/>
      </c>
      <c r="BB235" s="107" t="str">
        <f t="shared" si="276"/>
        <v/>
      </c>
      <c r="BC235" s="110" t="str">
        <f t="shared" si="276"/>
        <v/>
      </c>
    </row>
    <row r="236" spans="4:104" x14ac:dyDescent="0.25">
      <c r="F236" s="19" t="s">
        <v>509</v>
      </c>
      <c r="G236" s="107">
        <f>IF(G230&gt;20,"",SUM($G235:G235))</f>
        <v>0</v>
      </c>
      <c r="H236" s="107">
        <f>IF(H230&gt;20,"",SUM($G235:H235))</f>
        <v>0</v>
      </c>
      <c r="I236" s="107">
        <f>IF(I230&gt;20,"",SUM($G235:I235))</f>
        <v>0</v>
      </c>
      <c r="J236" s="107">
        <f>IF(J230&gt;20,"",SUM($G235:J235))</f>
        <v>0</v>
      </c>
      <c r="K236" s="107">
        <f>IF(K230&gt;20,"",SUM($G235:K235))</f>
        <v>0</v>
      </c>
      <c r="L236" s="107">
        <f>IF(L230&gt;20,"",SUM($G235:L235))</f>
        <v>0</v>
      </c>
      <c r="M236" s="107">
        <f>IF(M230&gt;20,"",SUM($G235:M235))</f>
        <v>0</v>
      </c>
      <c r="N236" s="107">
        <f>IF(N230&gt;20,"",SUM($G235:N235))</f>
        <v>1863347.889983878</v>
      </c>
      <c r="O236" s="107">
        <f>IF(O230&gt;20,"",SUM($G235:O235))</f>
        <v>3688564.8379663052</v>
      </c>
      <c r="P236" s="107">
        <f>IF(P230&gt;20,"",SUM($G235:P235))</f>
        <v>5476221.6856953437</v>
      </c>
      <c r="Q236" s="107">
        <f>IF(Q230&gt;20,"",SUM($G235:Q235))</f>
        <v>7226958.0023504412</v>
      </c>
      <c r="R236" s="107">
        <f>IF(R230&gt;20,"",SUM($G235:R235))</f>
        <v>8941407.9642511494</v>
      </c>
      <c r="S236" s="107">
        <f>IF(S230&gt;20,"",SUM($G235:S235))</f>
        <v>10620200.126434542</v>
      </c>
      <c r="T236" s="107">
        <f>IF(T230&gt;20,"",SUM($G235:T235))</f>
        <v>12263957.212113759</v>
      </c>
      <c r="U236" s="107">
        <f>IF(U230&gt;20,"",SUM($G235:U235))</f>
        <v>13873295.919169836</v>
      </c>
      <c r="V236" s="107">
        <f>IF(V230&gt;20,"",SUM($G235:V235))</f>
        <v>15448826.742863214</v>
      </c>
      <c r="W236" s="107">
        <f>IF(W230&gt;20,"",SUM($G235:W235))</f>
        <v>16991153.813984223</v>
      </c>
      <c r="X236" s="107">
        <f>IF(X230&gt;20,"",SUM($G235:X235))</f>
        <v>18500874.751693625</v>
      </c>
      <c r="Y236" s="107">
        <f>IF(Y230&gt;20,"",SUM($G235:Y235))</f>
        <v>19978580.530334737</v>
      </c>
      <c r="Z236" s="107">
        <f>IF(Z230&gt;20,"",SUM($G235:Z235))</f>
        <v>21424855.35952815</v>
      </c>
      <c r="AA236" s="107">
        <f>IF(AA230&gt;20,"",SUM($G235:AA235))</f>
        <v>22840276.576888237</v>
      </c>
      <c r="AB236" s="107">
        <f>IF(AB230&gt;20,"",SUM($G235:AB235))</f>
        <v>24225414.552727964</v>
      </c>
      <c r="AC236" s="107">
        <f>IF(AC230&gt;20,"",SUM($G235:AC235))</f>
        <v>25580832.606144641</v>
      </c>
      <c r="AD236" s="107">
        <f>IF(AD230&gt;20,"",SUM($G235:AD235))</f>
        <v>26907086.931904491</v>
      </c>
      <c r="AE236" s="107">
        <f>IF(AE230&gt;20,"",SUM($G235:AE235))</f>
        <v>28204726.537568185</v>
      </c>
      <c r="AF236" s="107">
        <f>IF(AF230&gt;20,"",SUM($G235:AF235))</f>
        <v>29474293.190322794</v>
      </c>
      <c r="AG236" s="107">
        <f>IF(AG230&gt;20,"",SUM($G235:AG235))</f>
        <v>30716321.373008057</v>
      </c>
      <c r="AH236" s="107" t="str">
        <f>IF(AH230&gt;20,"",SUM($G235:AH235))</f>
        <v/>
      </c>
      <c r="AI236" s="107" t="str">
        <f>IF(AI230&gt;20,"",SUM($G235:AI235))</f>
        <v/>
      </c>
      <c r="AJ236" s="107" t="str">
        <f>IF(AJ230&gt;20,"",SUM($G235:AJ235))</f>
        <v/>
      </c>
      <c r="AK236" s="107" t="str">
        <f>IF(AK230&gt;20,"",SUM($G235:AK235))</f>
        <v/>
      </c>
      <c r="AL236" s="107" t="str">
        <f>IF(AL230&gt;20,"",SUM($G235:AL235))</f>
        <v/>
      </c>
      <c r="AM236" s="107" t="str">
        <f>IF(AM230&gt;20,"",SUM($G235:AM235))</f>
        <v/>
      </c>
      <c r="AN236" s="107" t="str">
        <f>IF(AN230&gt;20,"",SUM($G235:AN235))</f>
        <v/>
      </c>
      <c r="AO236" s="107" t="str">
        <f>IF(AO230&gt;20,"",SUM($G235:AO235))</f>
        <v/>
      </c>
      <c r="AP236" s="107" t="str">
        <f>IF(AP230&gt;20,"",SUM($G235:AP235))</f>
        <v/>
      </c>
      <c r="AQ236" s="107" t="str">
        <f>IF(AQ230&gt;20,"",SUM($G235:AQ235))</f>
        <v/>
      </c>
      <c r="AR236" s="107" t="str">
        <f>IF(AR230&gt;20,"",SUM($G235:AR235))</f>
        <v/>
      </c>
      <c r="AS236" s="107" t="str">
        <f>IF(AS230&gt;20,"",SUM($G235:AS235))</f>
        <v/>
      </c>
      <c r="AT236" s="107" t="str">
        <f>IF(AT230&gt;20,"",SUM($G235:AT235))</f>
        <v/>
      </c>
      <c r="AU236" s="107" t="str">
        <f>IF(AU230&gt;20,"",SUM($G235:AU235))</f>
        <v/>
      </c>
      <c r="AV236" s="107" t="str">
        <f>IF(AV230&gt;20,"",SUM($G235:AV235))</f>
        <v/>
      </c>
      <c r="AW236" s="107" t="str">
        <f>IF(AW230&gt;20,"",SUM($G235:AW235))</f>
        <v/>
      </c>
      <c r="AX236" s="107" t="str">
        <f>IF(AX230&gt;20,"",SUM($G235:AX235))</f>
        <v/>
      </c>
      <c r="AY236" s="107" t="str">
        <f>IF(AY230&gt;20,"",SUM($G235:AY235))</f>
        <v/>
      </c>
      <c r="AZ236" s="107" t="str">
        <f>IF(AZ230&gt;20,"",SUM($G235:AZ235))</f>
        <v/>
      </c>
      <c r="BA236" s="107" t="str">
        <f>IF(BA230&gt;20,"",SUM($G235:BA235))</f>
        <v/>
      </c>
      <c r="BB236" s="107" t="str">
        <f>IF(BB230&gt;20,"",SUM($G235:BB235))</f>
        <v/>
      </c>
      <c r="BC236" s="110" t="str">
        <f>IF(BC230&gt;20,"",SUM($G235:BC235))</f>
        <v/>
      </c>
    </row>
    <row r="237" spans="4:104" x14ac:dyDescent="0.25">
      <c r="F237" s="115" t="s">
        <v>501</v>
      </c>
      <c r="G237" s="104">
        <f>IF(G231="","",IF((1/(1+0.07)^(G231-$G231))&gt;0,(1/(1+0.07)^(G231-$G231)),0.01))</f>
        <v>1</v>
      </c>
      <c r="H237" s="104">
        <f t="shared" ref="H237:BC237" si="277">IF(H231="","",IF((1/(1+0.07)^(H231-$G231))&gt;0,(1/(1+0.07)^(H231-$G231)),0.01))</f>
        <v>0.93457943925233644</v>
      </c>
      <c r="I237" s="104">
        <f t="shared" si="277"/>
        <v>0.87343872827321156</v>
      </c>
      <c r="J237" s="104">
        <f t="shared" si="277"/>
        <v>0.81629787689085187</v>
      </c>
      <c r="K237" s="104">
        <f t="shared" si="277"/>
        <v>0.7628952120475252</v>
      </c>
      <c r="L237" s="104">
        <f t="shared" si="277"/>
        <v>0.71298617948366838</v>
      </c>
      <c r="M237" s="104">
        <f t="shared" si="277"/>
        <v>0.66634222381651254</v>
      </c>
      <c r="N237" s="104">
        <f t="shared" si="277"/>
        <v>0.62274974188459109</v>
      </c>
      <c r="O237" s="104">
        <f t="shared" si="277"/>
        <v>0.5820091045650384</v>
      </c>
      <c r="P237" s="104">
        <f t="shared" si="277"/>
        <v>0.54393374258414806</v>
      </c>
      <c r="Q237" s="104">
        <f t="shared" si="277"/>
        <v>0.5083492921347178</v>
      </c>
      <c r="R237" s="104">
        <f t="shared" si="277"/>
        <v>0.47509279638758667</v>
      </c>
      <c r="S237" s="104">
        <f t="shared" si="277"/>
        <v>0.44401195924073528</v>
      </c>
      <c r="T237" s="104">
        <f t="shared" si="277"/>
        <v>0.41496444788853759</v>
      </c>
      <c r="U237" s="104">
        <f t="shared" si="277"/>
        <v>0.3878172410173249</v>
      </c>
      <c r="V237" s="104">
        <f t="shared" si="277"/>
        <v>0.36244601964235967</v>
      </c>
      <c r="W237" s="104">
        <f t="shared" si="277"/>
        <v>0.33873459779659787</v>
      </c>
      <c r="X237" s="104">
        <f t="shared" si="277"/>
        <v>0.31657439046411018</v>
      </c>
      <c r="Y237" s="104">
        <f t="shared" si="277"/>
        <v>0.29586391632159825</v>
      </c>
      <c r="Z237" s="104">
        <f t="shared" si="277"/>
        <v>0.27650833301083949</v>
      </c>
      <c r="AA237" s="104">
        <f t="shared" si="277"/>
        <v>0.2584190028138687</v>
      </c>
      <c r="AB237" s="104">
        <f t="shared" si="277"/>
        <v>0.24151308674193336</v>
      </c>
      <c r="AC237" s="104">
        <f t="shared" si="277"/>
        <v>0.22571316517937698</v>
      </c>
      <c r="AD237" s="104">
        <f t="shared" si="277"/>
        <v>0.21094688334521211</v>
      </c>
      <c r="AE237" s="104">
        <f t="shared" si="277"/>
        <v>0.19714661994879637</v>
      </c>
      <c r="AF237" s="104">
        <f t="shared" si="277"/>
        <v>0.18424917752223957</v>
      </c>
      <c r="AG237" s="104">
        <f t="shared" si="277"/>
        <v>0.17219549301143888</v>
      </c>
      <c r="AH237" s="104">
        <f t="shared" si="277"/>
        <v>0.16093036730041013</v>
      </c>
      <c r="AI237" s="104" t="str">
        <f t="shared" si="277"/>
        <v/>
      </c>
      <c r="AJ237" s="104" t="str">
        <f t="shared" si="277"/>
        <v/>
      </c>
      <c r="AK237" s="104" t="str">
        <f t="shared" si="277"/>
        <v/>
      </c>
      <c r="AL237" s="104" t="str">
        <f t="shared" si="277"/>
        <v/>
      </c>
      <c r="AM237" s="104" t="str">
        <f t="shared" si="277"/>
        <v/>
      </c>
      <c r="AN237" s="104" t="str">
        <f t="shared" si="277"/>
        <v/>
      </c>
      <c r="AO237" s="104" t="str">
        <f t="shared" si="277"/>
        <v/>
      </c>
      <c r="AP237" s="104" t="str">
        <f t="shared" si="277"/>
        <v/>
      </c>
      <c r="AQ237" s="104" t="str">
        <f t="shared" si="277"/>
        <v/>
      </c>
      <c r="AR237" s="104" t="str">
        <f t="shared" si="277"/>
        <v/>
      </c>
      <c r="AS237" s="104" t="str">
        <f t="shared" si="277"/>
        <v/>
      </c>
      <c r="AT237" s="104" t="str">
        <f t="shared" si="277"/>
        <v/>
      </c>
      <c r="AU237" s="104" t="str">
        <f t="shared" si="277"/>
        <v/>
      </c>
      <c r="AV237" s="104" t="str">
        <f t="shared" si="277"/>
        <v/>
      </c>
      <c r="AW237" s="104" t="str">
        <f t="shared" si="277"/>
        <v/>
      </c>
      <c r="AX237" s="104" t="str">
        <f t="shared" si="277"/>
        <v/>
      </c>
      <c r="AY237" s="104" t="str">
        <f t="shared" si="277"/>
        <v/>
      </c>
      <c r="AZ237" s="104" t="str">
        <f t="shared" si="277"/>
        <v/>
      </c>
      <c r="BA237" s="104" t="str">
        <f t="shared" si="277"/>
        <v/>
      </c>
      <c r="BB237" s="104" t="str">
        <f t="shared" si="277"/>
        <v/>
      </c>
      <c r="BC237" s="105" t="str">
        <f t="shared" si="277"/>
        <v/>
      </c>
    </row>
    <row r="238" spans="4:104" x14ac:dyDescent="0.25">
      <c r="F238" s="10" t="s">
        <v>499</v>
      </c>
      <c r="G238" s="107">
        <f>IF(G230&gt;20,"",IF(G206="",0,G206*G237))</f>
        <v>0</v>
      </c>
      <c r="H238" s="107">
        <f t="shared" ref="H238:BC238" si="278">IF(H230&gt;20,"",IF(H206="",0,H206*H237))</f>
        <v>0</v>
      </c>
      <c r="I238" s="107">
        <f t="shared" si="278"/>
        <v>0</v>
      </c>
      <c r="J238" s="107">
        <f t="shared" si="278"/>
        <v>0</v>
      </c>
      <c r="K238" s="107">
        <f t="shared" si="278"/>
        <v>0</v>
      </c>
      <c r="L238" s="107">
        <f t="shared" si="278"/>
        <v>0</v>
      </c>
      <c r="M238" s="107">
        <f t="shared" si="278"/>
        <v>0</v>
      </c>
      <c r="N238" s="107">
        <f t="shared" si="278"/>
        <v>1427144.9170727376</v>
      </c>
      <c r="O238" s="107">
        <f t="shared" si="278"/>
        <v>1345680.8399960108</v>
      </c>
      <c r="P238" s="107">
        <f t="shared" si="278"/>
        <v>1268718.2293998648</v>
      </c>
      <c r="Q238" s="107">
        <f t="shared" si="278"/>
        <v>1196066.1812557431</v>
      </c>
      <c r="R238" s="107">
        <f t="shared" si="278"/>
        <v>1127490.0851492919</v>
      </c>
      <c r="S238" s="107">
        <f t="shared" si="278"/>
        <v>1062767.5787961762</v>
      </c>
      <c r="T238" s="107">
        <f t="shared" si="278"/>
        <v>1001687.9495803345</v>
      </c>
      <c r="U238" s="107">
        <f t="shared" si="278"/>
        <v>944051.56197549135</v>
      </c>
      <c r="V238" s="107">
        <f t="shared" si="278"/>
        <v>889669.31002464518</v>
      </c>
      <c r="W238" s="107">
        <f t="shared" si="278"/>
        <v>838362.09404948028</v>
      </c>
      <c r="X238" s="107">
        <f t="shared" si="278"/>
        <v>789960.3207627238</v>
      </c>
      <c r="Y238" s="107">
        <f t="shared" si="278"/>
        <v>744303.42596099968</v>
      </c>
      <c r="Z238" s="107">
        <f t="shared" si="278"/>
        <v>701239.41898315621</v>
      </c>
      <c r="AA238" s="107">
        <f t="shared" si="278"/>
        <v>660624.44812905474</v>
      </c>
      <c r="AB238" s="107">
        <f t="shared" si="278"/>
        <v>622322.38624597853</v>
      </c>
      <c r="AC238" s="107">
        <f t="shared" si="278"/>
        <v>586204.4357038514</v>
      </c>
      <c r="AD238" s="107">
        <f t="shared" si="278"/>
        <v>552148.75199603732</v>
      </c>
      <c r="AE238" s="107">
        <f t="shared" si="278"/>
        <v>520040.08521938033</v>
      </c>
      <c r="AF238" s="107">
        <f t="shared" si="278"/>
        <v>489769.43870507181</v>
      </c>
      <c r="AG238" s="107">
        <f t="shared" si="278"/>
        <v>461233.74409072706</v>
      </c>
      <c r="AH238" s="107" t="str">
        <f t="shared" si="278"/>
        <v/>
      </c>
      <c r="AI238" s="107" t="str">
        <f t="shared" si="278"/>
        <v/>
      </c>
      <c r="AJ238" s="107" t="str">
        <f t="shared" si="278"/>
        <v/>
      </c>
      <c r="AK238" s="107" t="str">
        <f t="shared" si="278"/>
        <v/>
      </c>
      <c r="AL238" s="107" t="str">
        <f t="shared" si="278"/>
        <v/>
      </c>
      <c r="AM238" s="107" t="str">
        <f t="shared" si="278"/>
        <v/>
      </c>
      <c r="AN238" s="107" t="str">
        <f t="shared" si="278"/>
        <v/>
      </c>
      <c r="AO238" s="107" t="str">
        <f t="shared" si="278"/>
        <v/>
      </c>
      <c r="AP238" s="107" t="str">
        <f t="shared" si="278"/>
        <v/>
      </c>
      <c r="AQ238" s="107" t="str">
        <f t="shared" si="278"/>
        <v/>
      </c>
      <c r="AR238" s="107" t="str">
        <f t="shared" si="278"/>
        <v/>
      </c>
      <c r="AS238" s="107" t="str">
        <f t="shared" si="278"/>
        <v/>
      </c>
      <c r="AT238" s="107" t="str">
        <f t="shared" si="278"/>
        <v/>
      </c>
      <c r="AU238" s="107" t="str">
        <f t="shared" si="278"/>
        <v/>
      </c>
      <c r="AV238" s="107" t="str">
        <f t="shared" si="278"/>
        <v/>
      </c>
      <c r="AW238" s="107" t="str">
        <f t="shared" si="278"/>
        <v/>
      </c>
      <c r="AX238" s="107" t="str">
        <f t="shared" si="278"/>
        <v/>
      </c>
      <c r="AY238" s="107" t="str">
        <f t="shared" si="278"/>
        <v/>
      </c>
      <c r="AZ238" s="107" t="str">
        <f t="shared" si="278"/>
        <v/>
      </c>
      <c r="BA238" s="107" t="str">
        <f t="shared" si="278"/>
        <v/>
      </c>
      <c r="BB238" s="107" t="str">
        <f t="shared" si="278"/>
        <v/>
      </c>
      <c r="BC238" s="110" t="str">
        <f t="shared" si="278"/>
        <v/>
      </c>
    </row>
    <row r="239" spans="4:104" x14ac:dyDescent="0.25">
      <c r="F239" s="10" t="s">
        <v>497</v>
      </c>
      <c r="G239" s="107">
        <f>IF(G227="","",G227*G237)</f>
        <v>0</v>
      </c>
      <c r="H239" s="107">
        <f t="shared" ref="H239:BC239" si="279">IF(H227="","",H227*H237)</f>
        <v>0</v>
      </c>
      <c r="I239" s="107">
        <f t="shared" si="279"/>
        <v>0</v>
      </c>
      <c r="J239" s="107">
        <f t="shared" si="279"/>
        <v>0</v>
      </c>
      <c r="K239" s="107">
        <f t="shared" si="279"/>
        <v>0</v>
      </c>
      <c r="L239" s="107">
        <f t="shared" si="279"/>
        <v>0</v>
      </c>
      <c r="M239" s="107">
        <f t="shared" si="279"/>
        <v>0</v>
      </c>
      <c r="N239" s="107">
        <f t="shared" si="279"/>
        <v>0</v>
      </c>
      <c r="O239" s="107">
        <f t="shared" si="279"/>
        <v>0</v>
      </c>
      <c r="P239" s="107">
        <f t="shared" si="279"/>
        <v>0</v>
      </c>
      <c r="Q239" s="107">
        <f t="shared" si="279"/>
        <v>0</v>
      </c>
      <c r="R239" s="107">
        <f t="shared" si="279"/>
        <v>0</v>
      </c>
      <c r="S239" s="107">
        <f t="shared" si="279"/>
        <v>0</v>
      </c>
      <c r="T239" s="107">
        <f t="shared" si="279"/>
        <v>0</v>
      </c>
      <c r="U239" s="107">
        <f t="shared" si="279"/>
        <v>0</v>
      </c>
      <c r="V239" s="107">
        <f t="shared" si="279"/>
        <v>0</v>
      </c>
      <c r="W239" s="107">
        <f t="shared" si="279"/>
        <v>0</v>
      </c>
      <c r="X239" s="107">
        <f t="shared" si="279"/>
        <v>0</v>
      </c>
      <c r="Y239" s="107">
        <f t="shared" si="279"/>
        <v>0</v>
      </c>
      <c r="Z239" s="107">
        <f t="shared" si="279"/>
        <v>0</v>
      </c>
      <c r="AA239" s="107">
        <f t="shared" si="279"/>
        <v>0</v>
      </c>
      <c r="AB239" s="107">
        <f t="shared" si="279"/>
        <v>0</v>
      </c>
      <c r="AC239" s="107">
        <f t="shared" si="279"/>
        <v>0</v>
      </c>
      <c r="AD239" s="107">
        <f t="shared" si="279"/>
        <v>0</v>
      </c>
      <c r="AE239" s="107">
        <f t="shared" si="279"/>
        <v>0</v>
      </c>
      <c r="AF239" s="107">
        <f t="shared" si="279"/>
        <v>0</v>
      </c>
      <c r="AG239" s="107">
        <f t="shared" si="279"/>
        <v>0</v>
      </c>
      <c r="AH239" s="107" t="str">
        <f t="shared" si="279"/>
        <v/>
      </c>
      <c r="AI239" s="107" t="str">
        <f t="shared" si="279"/>
        <v/>
      </c>
      <c r="AJ239" s="107" t="str">
        <f t="shared" si="279"/>
        <v/>
      </c>
      <c r="AK239" s="107" t="str">
        <f t="shared" si="279"/>
        <v/>
      </c>
      <c r="AL239" s="107" t="str">
        <f t="shared" si="279"/>
        <v/>
      </c>
      <c r="AM239" s="107" t="str">
        <f t="shared" si="279"/>
        <v/>
      </c>
      <c r="AN239" s="107" t="str">
        <f t="shared" si="279"/>
        <v/>
      </c>
      <c r="AO239" s="107" t="str">
        <f t="shared" si="279"/>
        <v/>
      </c>
      <c r="AP239" s="107" t="str">
        <f t="shared" si="279"/>
        <v/>
      </c>
      <c r="AQ239" s="107" t="str">
        <f t="shared" si="279"/>
        <v/>
      </c>
      <c r="AR239" s="107" t="str">
        <f t="shared" si="279"/>
        <v/>
      </c>
      <c r="AS239" s="107" t="str">
        <f t="shared" si="279"/>
        <v/>
      </c>
      <c r="AT239" s="107" t="str">
        <f t="shared" si="279"/>
        <v/>
      </c>
      <c r="AU239" s="107" t="str">
        <f t="shared" si="279"/>
        <v/>
      </c>
      <c r="AV239" s="107" t="str">
        <f t="shared" si="279"/>
        <v/>
      </c>
      <c r="AW239" s="107" t="str">
        <f t="shared" si="279"/>
        <v/>
      </c>
      <c r="AX239" s="107" t="str">
        <f t="shared" si="279"/>
        <v/>
      </c>
      <c r="AY239" s="107" t="str">
        <f t="shared" si="279"/>
        <v/>
      </c>
      <c r="AZ239" s="107" t="str">
        <f t="shared" si="279"/>
        <v/>
      </c>
      <c r="BA239" s="107" t="str">
        <f t="shared" si="279"/>
        <v/>
      </c>
      <c r="BB239" s="107" t="str">
        <f t="shared" si="279"/>
        <v/>
      </c>
      <c r="BC239" s="110" t="str">
        <f t="shared" si="279"/>
        <v/>
      </c>
    </row>
    <row r="240" spans="4:104" x14ac:dyDescent="0.25">
      <c r="F240" s="10" t="s">
        <v>510</v>
      </c>
      <c r="G240" s="107">
        <f>IF(ISERROR(G238-G239),"",(G238-G239))</f>
        <v>0</v>
      </c>
      <c r="H240" s="107">
        <f t="shared" ref="H240:BC240" si="280">IF(ISERROR(H238-H239),"",(H238-H239))</f>
        <v>0</v>
      </c>
      <c r="I240" s="107">
        <f t="shared" si="280"/>
        <v>0</v>
      </c>
      <c r="J240" s="107">
        <f t="shared" si="280"/>
        <v>0</v>
      </c>
      <c r="K240" s="107">
        <f t="shared" si="280"/>
        <v>0</v>
      </c>
      <c r="L240" s="107">
        <f t="shared" si="280"/>
        <v>0</v>
      </c>
      <c r="M240" s="107">
        <f t="shared" si="280"/>
        <v>0</v>
      </c>
      <c r="N240" s="107">
        <f t="shared" si="280"/>
        <v>1427144.9170727376</v>
      </c>
      <c r="O240" s="107">
        <f t="shared" si="280"/>
        <v>1345680.8399960108</v>
      </c>
      <c r="P240" s="107">
        <f t="shared" si="280"/>
        <v>1268718.2293998648</v>
      </c>
      <c r="Q240" s="107">
        <f t="shared" si="280"/>
        <v>1196066.1812557431</v>
      </c>
      <c r="R240" s="107">
        <f t="shared" si="280"/>
        <v>1127490.0851492919</v>
      </c>
      <c r="S240" s="107">
        <f t="shared" si="280"/>
        <v>1062767.5787961762</v>
      </c>
      <c r="T240" s="107">
        <f t="shared" si="280"/>
        <v>1001687.9495803345</v>
      </c>
      <c r="U240" s="107">
        <f t="shared" si="280"/>
        <v>944051.56197549135</v>
      </c>
      <c r="V240" s="107">
        <f t="shared" si="280"/>
        <v>889669.31002464518</v>
      </c>
      <c r="W240" s="107">
        <f t="shared" si="280"/>
        <v>838362.09404948028</v>
      </c>
      <c r="X240" s="107">
        <f t="shared" si="280"/>
        <v>789960.3207627238</v>
      </c>
      <c r="Y240" s="107">
        <f t="shared" si="280"/>
        <v>744303.42596099968</v>
      </c>
      <c r="Z240" s="107">
        <f t="shared" si="280"/>
        <v>701239.41898315621</v>
      </c>
      <c r="AA240" s="107">
        <f t="shared" si="280"/>
        <v>660624.44812905474</v>
      </c>
      <c r="AB240" s="107">
        <f t="shared" si="280"/>
        <v>622322.38624597853</v>
      </c>
      <c r="AC240" s="107">
        <f t="shared" si="280"/>
        <v>586204.4357038514</v>
      </c>
      <c r="AD240" s="107">
        <f t="shared" si="280"/>
        <v>552148.75199603732</v>
      </c>
      <c r="AE240" s="107">
        <f t="shared" si="280"/>
        <v>520040.08521938033</v>
      </c>
      <c r="AF240" s="107">
        <f t="shared" si="280"/>
        <v>489769.43870507181</v>
      </c>
      <c r="AG240" s="107">
        <f t="shared" si="280"/>
        <v>461233.74409072706</v>
      </c>
      <c r="AH240" s="107" t="str">
        <f t="shared" si="280"/>
        <v/>
      </c>
      <c r="AI240" s="107" t="str">
        <f t="shared" si="280"/>
        <v/>
      </c>
      <c r="AJ240" s="107" t="str">
        <f t="shared" si="280"/>
        <v/>
      </c>
      <c r="AK240" s="107" t="str">
        <f t="shared" si="280"/>
        <v/>
      </c>
      <c r="AL240" s="107" t="str">
        <f t="shared" si="280"/>
        <v/>
      </c>
      <c r="AM240" s="107" t="str">
        <f t="shared" si="280"/>
        <v/>
      </c>
      <c r="AN240" s="107" t="str">
        <f t="shared" si="280"/>
        <v/>
      </c>
      <c r="AO240" s="107" t="str">
        <f t="shared" si="280"/>
        <v/>
      </c>
      <c r="AP240" s="107" t="str">
        <f t="shared" si="280"/>
        <v/>
      </c>
      <c r="AQ240" s="107" t="str">
        <f t="shared" si="280"/>
        <v/>
      </c>
      <c r="AR240" s="107" t="str">
        <f t="shared" si="280"/>
        <v/>
      </c>
      <c r="AS240" s="107" t="str">
        <f t="shared" si="280"/>
        <v/>
      </c>
      <c r="AT240" s="107" t="str">
        <f t="shared" si="280"/>
        <v/>
      </c>
      <c r="AU240" s="107" t="str">
        <f t="shared" si="280"/>
        <v/>
      </c>
      <c r="AV240" s="107" t="str">
        <f t="shared" si="280"/>
        <v/>
      </c>
      <c r="AW240" s="107" t="str">
        <f t="shared" si="280"/>
        <v/>
      </c>
      <c r="AX240" s="107" t="str">
        <f t="shared" si="280"/>
        <v/>
      </c>
      <c r="AY240" s="107" t="str">
        <f t="shared" si="280"/>
        <v/>
      </c>
      <c r="AZ240" s="107" t="str">
        <f t="shared" si="280"/>
        <v/>
      </c>
      <c r="BA240" s="107" t="str">
        <f t="shared" si="280"/>
        <v/>
      </c>
      <c r="BB240" s="107" t="str">
        <f t="shared" si="280"/>
        <v/>
      </c>
      <c r="BC240" s="110" t="str">
        <f t="shared" si="280"/>
        <v/>
      </c>
    </row>
    <row r="241" spans="6:55" x14ac:dyDescent="0.25">
      <c r="F241" s="16" t="s">
        <v>511</v>
      </c>
      <c r="G241" s="108">
        <f>IF(G230&gt;20,"",SUM($G240:G240))</f>
        <v>0</v>
      </c>
      <c r="H241" s="108">
        <f>IF(H230&gt;20,"",SUM($G240:H240))</f>
        <v>0</v>
      </c>
      <c r="I241" s="108">
        <f>IF(I230&gt;20,"",SUM($G240:I240))</f>
        <v>0</v>
      </c>
      <c r="J241" s="108">
        <f>IF(J230&gt;20,"",SUM($G240:J240))</f>
        <v>0</v>
      </c>
      <c r="K241" s="108">
        <f>IF(K230&gt;20,"",SUM($G240:K240))</f>
        <v>0</v>
      </c>
      <c r="L241" s="108">
        <f>IF(L230&gt;20,"",SUM($G240:L240))</f>
        <v>0</v>
      </c>
      <c r="M241" s="108">
        <f>IF(M230&gt;20,"",SUM($G240:M240))</f>
        <v>0</v>
      </c>
      <c r="N241" s="108">
        <f>IF(N230&gt;20,"",SUM($G240:N240))</f>
        <v>1427144.9170727376</v>
      </c>
      <c r="O241" s="108">
        <f>IF(O230&gt;20,"",SUM($G240:O240))</f>
        <v>2772825.7570687486</v>
      </c>
      <c r="P241" s="108">
        <f>IF(P230&gt;20,"",SUM($G240:P240))</f>
        <v>4041543.9864686131</v>
      </c>
      <c r="Q241" s="108">
        <f>IF(Q230&gt;20,"",SUM($G240:Q240))</f>
        <v>5237610.1677243561</v>
      </c>
      <c r="R241" s="108">
        <f>IF(R230&gt;20,"",SUM($G240:R240))</f>
        <v>6365100.252873648</v>
      </c>
      <c r="S241" s="108">
        <f>IF(S230&gt;20,"",SUM($G240:S240))</f>
        <v>7427867.8316698242</v>
      </c>
      <c r="T241" s="108">
        <f>IF(T230&gt;20,"",SUM($G240:T240))</f>
        <v>8429555.7812501583</v>
      </c>
      <c r="U241" s="108">
        <f>IF(U230&gt;20,"",SUM($G240:U240))</f>
        <v>9373607.3432256505</v>
      </c>
      <c r="V241" s="108">
        <f>IF(V230&gt;20,"",SUM($G240:V240))</f>
        <v>10263276.653250296</v>
      </c>
      <c r="W241" s="108">
        <f>IF(W230&gt;20,"",SUM($G240:W240))</f>
        <v>11101638.747299775</v>
      </c>
      <c r="X241" s="108">
        <f>IF(X230&gt;20,"",SUM($G240:X240))</f>
        <v>11891599.068062499</v>
      </c>
      <c r="Y241" s="108">
        <f>IF(Y230&gt;20,"",SUM($G240:Y240))</f>
        <v>12635902.494023498</v>
      </c>
      <c r="Z241" s="108">
        <f>IF(Z230&gt;20,"",SUM($G240:Z240))</f>
        <v>13337141.913006654</v>
      </c>
      <c r="AA241" s="108">
        <f>IF(AA230&gt;20,"",SUM($G240:AA240))</f>
        <v>13997766.361135708</v>
      </c>
      <c r="AB241" s="108">
        <f>IF(AB230&gt;20,"",SUM($G240:AB240))</f>
        <v>14620088.747381687</v>
      </c>
      <c r="AC241" s="108">
        <f>IF(AC230&gt;20,"",SUM($G240:AC240))</f>
        <v>15206293.183085538</v>
      </c>
      <c r="AD241" s="108">
        <f>IF(AD230&gt;20,"",SUM($G240:AD240))</f>
        <v>15758441.935081575</v>
      </c>
      <c r="AE241" s="108">
        <f>IF(AE230&gt;20,"",SUM($G240:AE240))</f>
        <v>16278482.020300955</v>
      </c>
      <c r="AF241" s="108">
        <f>IF(AF230&gt;20,"",SUM($G240:AF240))</f>
        <v>16768251.459006026</v>
      </c>
      <c r="AG241" s="108">
        <f>IF(AG230&gt;20,"",SUM($G240:AG240))</f>
        <v>17229485.203096755</v>
      </c>
      <c r="AH241" s="108" t="str">
        <f>IF(AH230&gt;20,"",SUM($G240:AH240))</f>
        <v/>
      </c>
      <c r="AI241" s="108" t="str">
        <f>IF(AI230&gt;20,"",SUM($G240:AI240))</f>
        <v/>
      </c>
      <c r="AJ241" s="108" t="str">
        <f>IF(AJ230&gt;20,"",SUM($G240:AJ240))</f>
        <v/>
      </c>
      <c r="AK241" s="108" t="str">
        <f>IF(AK230&gt;20,"",SUM($G240:AK240))</f>
        <v/>
      </c>
      <c r="AL241" s="108" t="str">
        <f>IF(AL230&gt;20,"",SUM($G240:AL240))</f>
        <v/>
      </c>
      <c r="AM241" s="108" t="str">
        <f>IF(AM230&gt;20,"",SUM($G240:AM240))</f>
        <v/>
      </c>
      <c r="AN241" s="108" t="str">
        <f>IF(AN230&gt;20,"",SUM($G240:AN240))</f>
        <v/>
      </c>
      <c r="AO241" s="108" t="str">
        <f>IF(AO230&gt;20,"",SUM($G240:AO240))</f>
        <v/>
      </c>
      <c r="AP241" s="108" t="str">
        <f>IF(AP230&gt;20,"",SUM($G240:AP240))</f>
        <v/>
      </c>
      <c r="AQ241" s="108" t="str">
        <f>IF(AQ230&gt;20,"",SUM($G240:AQ240))</f>
        <v/>
      </c>
      <c r="AR241" s="108" t="str">
        <f>IF(AR230&gt;20,"",SUM($G240:AR240))</f>
        <v/>
      </c>
      <c r="AS241" s="108" t="str">
        <f>IF(AS230&gt;20,"",SUM($G240:AS240))</f>
        <v/>
      </c>
      <c r="AT241" s="108" t="str">
        <f>IF(AT230&gt;20,"",SUM($G240:AT240))</f>
        <v/>
      </c>
      <c r="AU241" s="108" t="str">
        <f>IF(AU230&gt;20,"",SUM($G240:AU240))</f>
        <v/>
      </c>
      <c r="AV241" s="108" t="str">
        <f>IF(AV230&gt;20,"",SUM($G240:AV240))</f>
        <v/>
      </c>
      <c r="AW241" s="108" t="str">
        <f>IF(AW230&gt;20,"",SUM($G240:AW240))</f>
        <v/>
      </c>
      <c r="AX241" s="108" t="str">
        <f>IF(AX230&gt;20,"",SUM($G240:AX240))</f>
        <v/>
      </c>
      <c r="AY241" s="108" t="str">
        <f>IF(AY230&gt;20,"",SUM($G240:AY240))</f>
        <v/>
      </c>
      <c r="AZ241" s="108" t="str">
        <f>IF(AZ230&gt;20,"",SUM($G240:AZ240))</f>
        <v/>
      </c>
      <c r="BA241" s="108" t="str">
        <f>IF(BA230&gt;20,"",SUM($G240:BA240))</f>
        <v/>
      </c>
      <c r="BB241" s="108" t="str">
        <f>IF(BB230&gt;20,"",SUM($G240:BB240))</f>
        <v/>
      </c>
      <c r="BC241" s="111" t="str">
        <f>IF(BC230&gt;20,"",SUM($G240:BC240))</f>
        <v/>
      </c>
    </row>
    <row r="245" spans="6:55" x14ac:dyDescent="0.25">
      <c r="H245" s="185"/>
    </row>
    <row r="246" spans="6:55" x14ac:dyDescent="0.25">
      <c r="H246" s="185"/>
    </row>
    <row r="247" spans="6:55" x14ac:dyDescent="0.25">
      <c r="G247" s="197"/>
      <c r="H247" s="185"/>
    </row>
    <row r="248" spans="6:55" x14ac:dyDescent="0.25">
      <c r="G248" s="184"/>
      <c r="H248" s="185"/>
    </row>
    <row r="249" spans="6:55" x14ac:dyDescent="0.25">
      <c r="G249" s="194"/>
      <c r="H249" s="185"/>
    </row>
    <row r="250" spans="6:55" x14ac:dyDescent="0.25">
      <c r="G250" s="196"/>
    </row>
    <row r="251" spans="6:55" x14ac:dyDescent="0.25">
      <c r="G251" s="184"/>
    </row>
    <row r="252" spans="6:55" x14ac:dyDescent="0.25">
      <c r="G252" s="196"/>
    </row>
    <row r="253" spans="6:55" x14ac:dyDescent="0.25">
      <c r="G253" s="196"/>
    </row>
    <row r="254" spans="6:55" x14ac:dyDescent="0.25">
      <c r="G254" s="196"/>
    </row>
    <row r="255" spans="6:55" x14ac:dyDescent="0.25">
      <c r="G255" s="196"/>
    </row>
    <row r="256" spans="6:55" x14ac:dyDescent="0.25">
      <c r="G256" s="196"/>
    </row>
    <row r="261" spans="8:8" x14ac:dyDescent="0.25">
      <c r="H261" s="185"/>
    </row>
  </sheetData>
  <mergeCells count="1">
    <mergeCell ref="F7:N9"/>
  </mergeCells>
  <conditionalFormatting sqref="G230:BC230">
    <cfRule type="cellIs" dxfId="18" priority="11" operator="equal">
      <formula>21</formula>
    </cfRule>
  </conditionalFormatting>
  <conditionalFormatting sqref="G221:BC221">
    <cfRule type="cellIs" dxfId="17" priority="10" operator="equal">
      <formula>21</formula>
    </cfRule>
  </conditionalFormatting>
  <conditionalFormatting sqref="G204:BC204">
    <cfRule type="cellIs" dxfId="16" priority="9" operator="equal">
      <formula>21</formula>
    </cfRule>
  </conditionalFormatting>
  <conditionalFormatting sqref="G194:BC194 G189:BC189 G182:BC182">
    <cfRule type="cellIs" dxfId="15" priority="8" operator="equal">
      <formula>21</formula>
    </cfRule>
  </conditionalFormatting>
  <conditionalFormatting sqref="G175:BC175 G159:BC159 G132:BC132 G108:BC108 G84:BC84 G71:BC71">
    <cfRule type="cellIs" dxfId="14" priority="7" operator="equal">
      <formula>21</formula>
    </cfRule>
  </conditionalFormatting>
  <conditionalFormatting sqref="G53:BC53">
    <cfRule type="cellIs" dxfId="13" priority="6" operator="equal">
      <formula>21</formula>
    </cfRule>
  </conditionalFormatting>
  <conditionalFormatting sqref="G146:BC146">
    <cfRule type="cellIs" dxfId="12" priority="2" operator="equal">
      <formula>21</formula>
    </cfRule>
  </conditionalFormatting>
  <conditionalFormatting sqref="G199:BC199">
    <cfRule type="cellIs" dxfId="11" priority="1" operator="equal">
      <formula>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D3909-B7F7-4A40-8284-1CF535E4C35F}">
  <dimension ref="A2:CD318"/>
  <sheetViews>
    <sheetView topLeftCell="A248" zoomScale="80" zoomScaleNormal="80" workbookViewId="0">
      <selection activeCell="AG86" sqref="AG86"/>
    </sheetView>
  </sheetViews>
  <sheetFormatPr defaultColWidth="9.33203125" defaultRowHeight="13.2" x14ac:dyDescent="0.25"/>
  <cols>
    <col min="1" max="1" width="4.6640625" style="4" customWidth="1"/>
    <col min="2" max="2" width="9.33203125" style="4"/>
    <col min="3" max="4" width="14.33203125" style="4" bestFit="1" customWidth="1"/>
    <col min="5" max="5" width="4.6640625" style="4" customWidth="1"/>
    <col min="6" max="6" width="85.6640625" style="4" customWidth="1"/>
    <col min="7" max="33" width="20.6640625" style="4" customWidth="1"/>
    <col min="34" max="34" width="9.33203125" style="4"/>
    <col min="35" max="35" width="11" style="4" bestFit="1" customWidth="1"/>
    <col min="36" max="16384" width="9.33203125" style="4"/>
  </cols>
  <sheetData>
    <row r="2" spans="4:33" ht="29.4" x14ac:dyDescent="0.45">
      <c r="F2" s="2" t="s">
        <v>766</v>
      </c>
    </row>
    <row r="3" spans="4:33" ht="15" x14ac:dyDescent="0.25">
      <c r="F3" s="3" t="str">
        <f>UPFRONTS!F4</f>
        <v>ALTA PLANNING + DESIGN</v>
      </c>
    </row>
    <row r="4" spans="4:33" ht="15" x14ac:dyDescent="0.25">
      <c r="F4" s="3" t="str">
        <f>UPFRONTS!F5</f>
        <v>2022 RAISE GRANT</v>
      </c>
    </row>
    <row r="5" spans="4:33" ht="13.8" x14ac:dyDescent="0.25">
      <c r="F5" s="1"/>
    </row>
    <row r="6" spans="4:33" x14ac:dyDescent="0.25">
      <c r="F6" s="5" t="s">
        <v>148</v>
      </c>
    </row>
    <row r="7" spans="4:33" x14ac:dyDescent="0.25">
      <c r="F7" s="532" t="s">
        <v>744</v>
      </c>
      <c r="G7" s="532"/>
      <c r="H7" s="532"/>
      <c r="I7" s="532"/>
      <c r="J7" s="532"/>
      <c r="K7" s="532"/>
      <c r="L7" s="532"/>
      <c r="M7" s="532"/>
      <c r="N7" s="532"/>
    </row>
    <row r="8" spans="4:33" x14ac:dyDescent="0.25">
      <c r="F8" s="532"/>
      <c r="G8" s="532"/>
      <c r="H8" s="532"/>
      <c r="I8" s="532"/>
      <c r="J8" s="532"/>
      <c r="K8" s="532"/>
      <c r="L8" s="532"/>
      <c r="M8" s="532"/>
      <c r="N8" s="532"/>
    </row>
    <row r="9" spans="4:33" x14ac:dyDescent="0.25">
      <c r="F9" s="532"/>
      <c r="G9" s="532"/>
      <c r="H9" s="532"/>
      <c r="I9" s="532"/>
      <c r="J9" s="532"/>
      <c r="K9" s="532"/>
      <c r="L9" s="532"/>
      <c r="M9" s="532"/>
      <c r="N9" s="532"/>
    </row>
    <row r="10" spans="4:33" x14ac:dyDescent="0.25">
      <c r="F10" s="20">
        <f>COUNTA(#REF!)+13</f>
        <v>14</v>
      </c>
    </row>
    <row r="12" spans="4:33" x14ac:dyDescent="0.25">
      <c r="D12" s="27" t="s">
        <v>457</v>
      </c>
      <c r="F12" s="47" t="s">
        <v>406</v>
      </c>
      <c r="G12" s="48"/>
      <c r="H12" s="49"/>
      <c r="I12" s="45"/>
      <c r="K12" s="45"/>
      <c r="L12" s="45"/>
      <c r="M12" s="45"/>
      <c r="N12" s="45"/>
      <c r="O12" s="45"/>
      <c r="P12" s="45"/>
      <c r="Q12" s="45"/>
      <c r="R12" s="45"/>
      <c r="S12" s="45"/>
      <c r="T12" s="45"/>
      <c r="U12" s="45"/>
      <c r="V12" s="45"/>
      <c r="W12" s="45"/>
      <c r="X12" s="45"/>
      <c r="Y12" s="45"/>
      <c r="Z12" s="45"/>
      <c r="AA12" s="45"/>
      <c r="AB12" s="45"/>
      <c r="AC12" s="45"/>
      <c r="AD12" s="45"/>
      <c r="AE12" s="45"/>
      <c r="AF12" s="45"/>
      <c r="AG12" s="45"/>
    </row>
    <row r="13" spans="4:33" x14ac:dyDescent="0.25">
      <c r="F13" s="50" t="str">
        <f>CONCATENATE("BASELINE MODE SHARE (",UPFRONTS!F20,")")</f>
        <v>BASELINE MODE SHARE (2022)</v>
      </c>
      <c r="G13" s="42" t="s">
        <v>128</v>
      </c>
      <c r="H13" s="51" t="s">
        <v>129</v>
      </c>
      <c r="J13" s="4" t="str">
        <f>UPFRONTS!K27</f>
        <v>IS THIS THE BASELINE?</v>
      </c>
    </row>
    <row r="14" spans="4:33" x14ac:dyDescent="0.25">
      <c r="F14" s="55" t="s">
        <v>384</v>
      </c>
      <c r="G14" s="79">
        <f>'CBI - MULTIPLIERS'!H281</f>
        <v>1.0724111747709724E-2</v>
      </c>
      <c r="H14" s="80">
        <f>'CBI - MULTIPLIERS'!H275</f>
        <v>2.6269035532994922E-2</v>
      </c>
      <c r="J14" s="4" t="str">
        <f>UPFRONTS!O27</f>
        <v>No</v>
      </c>
    </row>
    <row r="15" spans="4:33" x14ac:dyDescent="0.25">
      <c r="F15" s="10" t="s">
        <v>385</v>
      </c>
      <c r="G15" s="61">
        <f>'CBI - MULTIPLIERS'!J295</f>
        <v>1.9258876265650815E-2</v>
      </c>
      <c r="H15" s="81">
        <f>'CBI - MULTIPLIERS'!J289</f>
        <v>0.10367593578341057</v>
      </c>
    </row>
    <row r="16" spans="4:33" x14ac:dyDescent="0.25">
      <c r="F16" s="10" t="s">
        <v>386</v>
      </c>
      <c r="G16" s="61">
        <f>'CBI - MULTIPLIERS'!J309</f>
        <v>1.053361681780174E-2</v>
      </c>
      <c r="H16" s="81">
        <f>'CBI - MULTIPLIERS'!J303</f>
        <v>2.6269035532994922E-2</v>
      </c>
    </row>
    <row r="17" spans="6:33" x14ac:dyDescent="0.25">
      <c r="F17" s="10" t="s">
        <v>504</v>
      </c>
      <c r="G17" s="61">
        <f>'CBI - MULTIPLIERS'!J323</f>
        <v>1.1468041074041363E-2</v>
      </c>
      <c r="H17" s="81">
        <f>'CBI - MULTIPLIERS'!J317</f>
        <v>2.8039282086014219E-2</v>
      </c>
    </row>
    <row r="18" spans="6:33" hidden="1" x14ac:dyDescent="0.25">
      <c r="F18" s="50"/>
      <c r="G18" s="53"/>
      <c r="H18" s="54"/>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6:33" hidden="1" x14ac:dyDescent="0.25">
      <c r="F19" s="55"/>
      <c r="G19" s="224"/>
      <c r="H19" s="225"/>
    </row>
    <row r="20" spans="6:33" hidden="1" x14ac:dyDescent="0.25">
      <c r="F20" s="10"/>
      <c r="G20" s="226"/>
      <c r="H20" s="227"/>
    </row>
    <row r="21" spans="6:33" hidden="1" x14ac:dyDescent="0.25">
      <c r="F21" s="10"/>
      <c r="G21" s="226"/>
      <c r="H21" s="227"/>
    </row>
    <row r="22" spans="6:33" hidden="1" x14ac:dyDescent="0.25">
      <c r="F22" s="10"/>
      <c r="G22" s="226"/>
      <c r="H22" s="227"/>
    </row>
    <row r="23" spans="6:33" x14ac:dyDescent="0.25">
      <c r="F23" s="50" t="s">
        <v>395</v>
      </c>
      <c r="G23" s="53" t="s">
        <v>164</v>
      </c>
      <c r="H23" s="54" t="s">
        <v>153</v>
      </c>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6:33" x14ac:dyDescent="0.25">
      <c r="F24" s="55" t="s">
        <v>788</v>
      </c>
      <c r="G24" s="466">
        <v>0.20100000000000001</v>
      </c>
      <c r="H24" s="225" t="s">
        <v>789</v>
      </c>
    </row>
    <row r="25" spans="6:33" x14ac:dyDescent="0.25">
      <c r="F25" s="50" t="s">
        <v>394</v>
      </c>
      <c r="G25" s="53" t="str">
        <f>G13</f>
        <v>BIKE</v>
      </c>
      <c r="H25" s="54" t="str">
        <f>H13</f>
        <v>WALK</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row>
    <row r="26" spans="6:33" x14ac:dyDescent="0.25">
      <c r="F26" s="55" t="s">
        <v>387</v>
      </c>
      <c r="G26" s="56">
        <f>'CBI - MULTIPLIERS'!J226</f>
        <v>2.4700000000000002</v>
      </c>
      <c r="H26" s="57">
        <f>'CBI - MULTIPLIERS'!J227</f>
        <v>0.72</v>
      </c>
    </row>
    <row r="27" spans="6:33" x14ac:dyDescent="0.25">
      <c r="F27" s="10" t="s">
        <v>388</v>
      </c>
      <c r="G27" s="22">
        <f>'CBI - MULTIPLIERS'!J228</f>
        <v>1.31</v>
      </c>
      <c r="H27" s="58">
        <f>'CBI - MULTIPLIERS'!J229</f>
        <v>0.43</v>
      </c>
    </row>
    <row r="28" spans="6:33" x14ac:dyDescent="0.25">
      <c r="F28" s="10" t="s">
        <v>389</v>
      </c>
      <c r="G28" s="22">
        <f>'CBI - MULTIPLIERS'!J230</f>
        <v>1.36</v>
      </c>
      <c r="H28" s="58">
        <f>'CBI - MULTIPLIERS'!J231</f>
        <v>0.69</v>
      </c>
    </row>
    <row r="29" spans="6:33" x14ac:dyDescent="0.25">
      <c r="F29" s="10" t="s">
        <v>414</v>
      </c>
      <c r="G29" s="61">
        <f>'CBI - MULTIPLIERS'!J232</f>
        <v>2.2806258148631029</v>
      </c>
      <c r="H29" s="81">
        <f>'CBI - MULTIPLIERS'!J233</f>
        <v>0.83261611522805545</v>
      </c>
    </row>
    <row r="30" spans="6:33" x14ac:dyDescent="0.25">
      <c r="F30" s="10" t="s">
        <v>390</v>
      </c>
      <c r="G30" s="22">
        <f>'CBI - MULTIPLIERS'!J234</f>
        <v>2.73</v>
      </c>
      <c r="H30" s="58">
        <f>'CBI - MULTIPLIERS'!J235</f>
        <v>1.1200000000000001</v>
      </c>
    </row>
    <row r="31" spans="6:33" x14ac:dyDescent="0.25">
      <c r="F31" s="84" t="s">
        <v>505</v>
      </c>
      <c r="G31" s="85" t="str">
        <f>G13</f>
        <v>BIKE</v>
      </c>
      <c r="H31" s="86" t="str">
        <f>H13</f>
        <v>WALK</v>
      </c>
    </row>
    <row r="32" spans="6:33" x14ac:dyDescent="0.25">
      <c r="F32" s="10" t="s">
        <v>391</v>
      </c>
      <c r="G32" s="61">
        <f>'CBI - MULTIPLIERS'!J415</f>
        <v>5.3318385650224212</v>
      </c>
      <c r="H32" s="81">
        <f>'CBI - MULTIPLIERS'!J414</f>
        <v>8.7738570113531757</v>
      </c>
    </row>
    <row r="33" spans="6:33" x14ac:dyDescent="0.25">
      <c r="F33" s="19" t="s">
        <v>392</v>
      </c>
      <c r="G33" s="82">
        <f>'CBI - MULTIPLIERS'!J403</f>
        <v>1.6838565022421526</v>
      </c>
      <c r="H33" s="83">
        <f>'CBI - MULTIPLIERS'!J402</f>
        <v>2.1764344891070881</v>
      </c>
    </row>
    <row r="34" spans="6:33" x14ac:dyDescent="0.25">
      <c r="F34" s="50" t="s">
        <v>393</v>
      </c>
      <c r="G34" s="53" t="s">
        <v>506</v>
      </c>
      <c r="H34" s="54" t="s">
        <v>507</v>
      </c>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row>
    <row r="35" spans="6:33" x14ac:dyDescent="0.25">
      <c r="F35" s="55" t="str">
        <f>'CBI - MULTIPLIERS'!G83</f>
        <v>PARTICUlATE MATTER (PM)</v>
      </c>
      <c r="G35" s="259">
        <f>'CBI - MULTIPLIERS'!H75</f>
        <v>4.4489907578881806E-9</v>
      </c>
      <c r="H35" s="241">
        <f>'CBI - MULTIPLIERS'!J83</f>
        <v>1.8422391983320376E-2</v>
      </c>
    </row>
    <row r="36" spans="6:33" x14ac:dyDescent="0.25">
      <c r="F36" s="10" t="str">
        <f>'CBI - MULTIPLIERS'!G84</f>
        <v>NITROUS OXIDES (NOx)</v>
      </c>
      <c r="G36" s="102">
        <f>'CBI - MULTIPLIERS'!H77</f>
        <v>8.2842445557149045E-7</v>
      </c>
      <c r="H36" s="99">
        <f>'CBI - MULTIPLIERS'!J84</f>
        <v>7.3447941421802242E-3</v>
      </c>
    </row>
    <row r="37" spans="6:33" x14ac:dyDescent="0.25">
      <c r="F37" s="10" t="str">
        <f>'CBI - MULTIPLIERS'!G86</f>
        <v>SULFUR OXIDES (SOx)</v>
      </c>
      <c r="G37" s="102">
        <f>'CBI - MULTIPLIERS'!H79</f>
        <v>7.6809714996901566E-9</v>
      </c>
      <c r="H37" s="99">
        <f>'CBI - MULTIPLIERS'!J86</f>
        <v>3.9671821869533696E-4</v>
      </c>
    </row>
    <row r="38" spans="6:33" x14ac:dyDescent="0.25">
      <c r="F38" s="10" t="str">
        <f>'CBI - MULTIPLIERS'!G87</f>
        <v>VOLATILE ORGANIC COMPOUNDS (VOC)</v>
      </c>
      <c r="G38" s="102">
        <f>'CBI - MULTIPLIERS'!H80</f>
        <v>1.1338632273989127E-6</v>
      </c>
      <c r="H38" s="99">
        <f>'CBI - MULTIPLIERS'!J87</f>
        <v>2.4547554407605325E-3</v>
      </c>
    </row>
    <row r="39" spans="6:33" x14ac:dyDescent="0.25">
      <c r="F39" s="19" t="str">
        <f>'CBI - MULTIPLIERS'!G88</f>
        <v>CARBON DIOXIDE</v>
      </c>
      <c r="G39" s="103">
        <f>'CBI - MULTIPLIERS'!J90</f>
        <v>4.2046615460289845E-4</v>
      </c>
      <c r="H39" s="100">
        <f>'CBI - MULTIPLIERS'!J88</f>
        <v>1.8345566515923745E-2</v>
      </c>
    </row>
    <row r="40" spans="6:33" x14ac:dyDescent="0.25">
      <c r="F40" s="50" t="s">
        <v>397</v>
      </c>
      <c r="G40" s="53" t="s">
        <v>785</v>
      </c>
      <c r="H40" s="53" t="s">
        <v>785</v>
      </c>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row>
    <row r="41" spans="6:33" hidden="1" x14ac:dyDescent="0.25">
      <c r="F41" s="55"/>
      <c r="G41" s="60"/>
      <c r="H41" s="57"/>
    </row>
    <row r="42" spans="6:33" x14ac:dyDescent="0.25">
      <c r="F42" s="10" t="s">
        <v>784</v>
      </c>
      <c r="G42" s="433">
        <f>'CBI - MULTIPLIERS'!H446*'CBI - MULTIPLIERS'!H448*'CBI - MULTIPLIERS'!H449</f>
        <v>3.3133809999999997</v>
      </c>
      <c r="H42" s="432">
        <f>'CBI - MULTIPLIERS'!H445*'CBI - MULTIPLIERS'!H447*'CBI - MULTIPLIERS'!H449</f>
        <v>4.2848160000000002</v>
      </c>
    </row>
    <row r="43" spans="6:33" x14ac:dyDescent="0.25">
      <c r="F43" s="50" t="s">
        <v>398</v>
      </c>
      <c r="G43" s="53" t="s">
        <v>164</v>
      </c>
      <c r="H43" s="54" t="s">
        <v>153</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row>
    <row r="44" spans="6:33" x14ac:dyDescent="0.25">
      <c r="F44" s="55" t="s">
        <v>383</v>
      </c>
      <c r="G44" s="62">
        <f>'CBI - MULTIPLIERS'!J423</f>
        <v>0.43</v>
      </c>
      <c r="H44" s="57" t="s">
        <v>396</v>
      </c>
    </row>
    <row r="45" spans="6:33" x14ac:dyDescent="0.25">
      <c r="F45" s="10" t="s">
        <v>399</v>
      </c>
      <c r="G45" s="63">
        <f>VLOOKUP('CBI - MULTIPLIERS'!H444,'CBI - MULTIPLIERS'!G439:J443,4,FALSE)</f>
        <v>6.2698953372471611E-2</v>
      </c>
      <c r="H45" s="58" t="s">
        <v>396</v>
      </c>
    </row>
    <row r="46" spans="6:33" hidden="1" x14ac:dyDescent="0.25">
      <c r="F46" s="19"/>
      <c r="G46" s="64"/>
      <c r="H46" s="59"/>
    </row>
    <row r="47" spans="6:33" x14ac:dyDescent="0.25">
      <c r="F47" s="50" t="s">
        <v>400</v>
      </c>
      <c r="G47" s="53" t="s">
        <v>164</v>
      </c>
      <c r="H47" s="54" t="s">
        <v>153</v>
      </c>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row>
    <row r="48" spans="6:33" x14ac:dyDescent="0.25">
      <c r="F48" s="65" t="s">
        <v>401</v>
      </c>
      <c r="G48" s="66" t="str">
        <f>IF(UPFRONTS!F38="General Estimates",VLOOKUP('CBI - MULTIPLIERS'!H444,'CBI - MULTIPLIERS'!G434:J438,4,FALSE),IF(J14="Yes",0,IF(UPFRONTS!F38="Specific Values",'CBI - MULTIPLIERS'!J463,"N/A")))</f>
        <v>N/A</v>
      </c>
      <c r="H48" s="67" t="s">
        <v>396</v>
      </c>
    </row>
    <row r="49" spans="4:33" x14ac:dyDescent="0.25">
      <c r="F49" s="50" t="s">
        <v>402</v>
      </c>
      <c r="G49" s="53" t="s">
        <v>164</v>
      </c>
      <c r="H49" s="54" t="s">
        <v>153</v>
      </c>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row>
    <row r="50" spans="4:33" x14ac:dyDescent="0.25">
      <c r="F50" s="68" t="s">
        <v>403</v>
      </c>
      <c r="G50" s="69">
        <f>'CBI - MULTIPLIERS'!J416</f>
        <v>6.4285714285714279E-2</v>
      </c>
      <c r="H50" s="70" t="s">
        <v>396</v>
      </c>
    </row>
    <row r="51" spans="4:33" x14ac:dyDescent="0.25">
      <c r="G51" s="44"/>
      <c r="H51" s="43"/>
    </row>
    <row r="52" spans="4:33" x14ac:dyDescent="0.25">
      <c r="D52" s="27" t="s">
        <v>458</v>
      </c>
      <c r="F52" s="27" t="s">
        <v>408</v>
      </c>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row>
    <row r="53" spans="4:33" x14ac:dyDescent="0.25">
      <c r="F53" s="42" t="s">
        <v>407</v>
      </c>
      <c r="G53" s="46">
        <f>-1*(UPFRONTS!O30-UPFRONTS!F20)</f>
        <v>-6</v>
      </c>
      <c r="H53" s="46">
        <f>IF(G53="","",IF(G53=20,"",G53+1))</f>
        <v>-5</v>
      </c>
      <c r="I53" s="46">
        <f t="shared" ref="I53:AG53" si="0">IF(H53="","",IF(H53=20,"",H53+1))</f>
        <v>-4</v>
      </c>
      <c r="J53" s="46">
        <f t="shared" si="0"/>
        <v>-3</v>
      </c>
      <c r="K53" s="46">
        <f t="shared" si="0"/>
        <v>-2</v>
      </c>
      <c r="L53" s="46">
        <f t="shared" si="0"/>
        <v>-1</v>
      </c>
      <c r="M53" s="46">
        <f t="shared" si="0"/>
        <v>0</v>
      </c>
      <c r="N53" s="46">
        <f t="shared" si="0"/>
        <v>1</v>
      </c>
      <c r="O53" s="46">
        <f t="shared" si="0"/>
        <v>2</v>
      </c>
      <c r="P53" s="46">
        <f t="shared" si="0"/>
        <v>3</v>
      </c>
      <c r="Q53" s="46">
        <f t="shared" si="0"/>
        <v>4</v>
      </c>
      <c r="R53" s="46">
        <f t="shared" si="0"/>
        <v>5</v>
      </c>
      <c r="S53" s="46">
        <f t="shared" si="0"/>
        <v>6</v>
      </c>
      <c r="T53" s="46">
        <f t="shared" si="0"/>
        <v>7</v>
      </c>
      <c r="U53" s="46">
        <f t="shared" si="0"/>
        <v>8</v>
      </c>
      <c r="V53" s="46">
        <f t="shared" si="0"/>
        <v>9</v>
      </c>
      <c r="W53" s="46">
        <f t="shared" si="0"/>
        <v>10</v>
      </c>
      <c r="X53" s="46">
        <f t="shared" si="0"/>
        <v>11</v>
      </c>
      <c r="Y53" s="46">
        <f t="shared" si="0"/>
        <v>12</v>
      </c>
      <c r="Z53" s="46">
        <f t="shared" si="0"/>
        <v>13</v>
      </c>
      <c r="AA53" s="46">
        <f t="shared" si="0"/>
        <v>14</v>
      </c>
      <c r="AB53" s="46">
        <f t="shared" si="0"/>
        <v>15</v>
      </c>
      <c r="AC53" s="46">
        <f t="shared" si="0"/>
        <v>16</v>
      </c>
      <c r="AD53" s="46">
        <f t="shared" si="0"/>
        <v>17</v>
      </c>
      <c r="AE53" s="46">
        <f t="shared" si="0"/>
        <v>18</v>
      </c>
      <c r="AF53" s="46">
        <f t="shared" si="0"/>
        <v>19</v>
      </c>
      <c r="AG53" s="46">
        <f t="shared" si="0"/>
        <v>20</v>
      </c>
    </row>
    <row r="54" spans="4:33" x14ac:dyDescent="0.25">
      <c r="F54" s="75" t="s">
        <v>409</v>
      </c>
      <c r="G54" s="76">
        <f>UPFRONTS!F20</f>
        <v>2022</v>
      </c>
      <c r="H54" s="76">
        <f>IF(H53="","",G54+1)</f>
        <v>2023</v>
      </c>
      <c r="I54" s="76">
        <f t="shared" ref="I54:AG54" si="1">IF(I53="","",H54+1)</f>
        <v>2024</v>
      </c>
      <c r="J54" s="76">
        <f t="shared" si="1"/>
        <v>2025</v>
      </c>
      <c r="K54" s="76">
        <f t="shared" si="1"/>
        <v>2026</v>
      </c>
      <c r="L54" s="76">
        <f t="shared" si="1"/>
        <v>2027</v>
      </c>
      <c r="M54" s="76">
        <f t="shared" si="1"/>
        <v>2028</v>
      </c>
      <c r="N54" s="76">
        <f t="shared" si="1"/>
        <v>2029</v>
      </c>
      <c r="O54" s="76">
        <f t="shared" si="1"/>
        <v>2030</v>
      </c>
      <c r="P54" s="76">
        <f t="shared" si="1"/>
        <v>2031</v>
      </c>
      <c r="Q54" s="76">
        <f t="shared" si="1"/>
        <v>2032</v>
      </c>
      <c r="R54" s="76">
        <f t="shared" si="1"/>
        <v>2033</v>
      </c>
      <c r="S54" s="76">
        <f t="shared" si="1"/>
        <v>2034</v>
      </c>
      <c r="T54" s="76">
        <f t="shared" si="1"/>
        <v>2035</v>
      </c>
      <c r="U54" s="76">
        <f t="shared" si="1"/>
        <v>2036</v>
      </c>
      <c r="V54" s="76">
        <f t="shared" si="1"/>
        <v>2037</v>
      </c>
      <c r="W54" s="76">
        <f t="shared" si="1"/>
        <v>2038</v>
      </c>
      <c r="X54" s="76">
        <f t="shared" si="1"/>
        <v>2039</v>
      </c>
      <c r="Y54" s="76">
        <f t="shared" si="1"/>
        <v>2040</v>
      </c>
      <c r="Z54" s="76">
        <f t="shared" si="1"/>
        <v>2041</v>
      </c>
      <c r="AA54" s="76">
        <f t="shared" si="1"/>
        <v>2042</v>
      </c>
      <c r="AB54" s="76">
        <f t="shared" si="1"/>
        <v>2043</v>
      </c>
      <c r="AC54" s="76">
        <f t="shared" si="1"/>
        <v>2044</v>
      </c>
      <c r="AD54" s="76">
        <f t="shared" si="1"/>
        <v>2045</v>
      </c>
      <c r="AE54" s="76">
        <f t="shared" si="1"/>
        <v>2046</v>
      </c>
      <c r="AF54" s="76">
        <f t="shared" si="1"/>
        <v>2047</v>
      </c>
      <c r="AG54" s="76">
        <f t="shared" si="1"/>
        <v>2048</v>
      </c>
    </row>
    <row r="55" spans="4:33" x14ac:dyDescent="0.25">
      <c r="F55" s="55" t="s">
        <v>410</v>
      </c>
      <c r="G55" s="87">
        <f>IF(G54="","",TAZ!$G$13+((TAZ!$S$13-TAZ!$G$13)/(TAZ!$S$11-TAZ!$G$11))*(G$54-TAZ!$G$11))</f>
        <v>21888.333333333332</v>
      </c>
      <c r="H55" s="87">
        <f>IF(H54="","",TAZ!$G$13+((TAZ!$S$13-TAZ!$G$13)/(TAZ!$S$11-TAZ!$G$11))*(H$54-TAZ!$G$11))</f>
        <v>22242.666666666668</v>
      </c>
      <c r="I55" s="87">
        <f>IF(I54="","",TAZ!$G$13+((TAZ!$S$13-TAZ!$G$13)/(TAZ!$S$11-TAZ!$G$11))*(I$54-TAZ!$G$11))</f>
        <v>22597</v>
      </c>
      <c r="J55" s="87">
        <f>IF(J54="","",TAZ!$G$13+((TAZ!$S$13-TAZ!$G$13)/(TAZ!$S$11-TAZ!$G$11))*(J$54-TAZ!$G$11))</f>
        <v>22951.333333333332</v>
      </c>
      <c r="K55" s="87">
        <f>IF(K54="","",TAZ!$G$13+((TAZ!$S$13-TAZ!$G$13)/(TAZ!$S$11-TAZ!$G$11))*(K$54-TAZ!$G$11))</f>
        <v>23305.666666666668</v>
      </c>
      <c r="L55" s="87">
        <f>IF(L54="","",TAZ!$G$13+((TAZ!$S$13-TAZ!$G$13)/(TAZ!$S$11-TAZ!$G$11))*(L$54-TAZ!$G$11))</f>
        <v>23660</v>
      </c>
      <c r="M55" s="87">
        <f>IF(M54="","",TAZ!$G$13+((TAZ!$S$13-TAZ!$G$13)/(TAZ!$S$11-TAZ!$G$11))*(M$54-TAZ!$G$11))</f>
        <v>24014.333333333332</v>
      </c>
      <c r="N55" s="87">
        <f>IF(N54="","",TAZ!$G$13+((TAZ!$S$13-TAZ!$G$13)/(TAZ!$S$11-TAZ!$G$11))*(N$54-TAZ!$G$11))</f>
        <v>24368.666666666664</v>
      </c>
      <c r="O55" s="87">
        <f>IF(O54="","",TAZ!$G$13+((TAZ!$S$13-TAZ!$G$13)/(TAZ!$S$11-TAZ!$G$11))*(O$54-TAZ!$G$11))</f>
        <v>24723</v>
      </c>
      <c r="P55" s="87">
        <f>IF(P54="","",TAZ!$G$13+((TAZ!$S$13-TAZ!$G$13)/(TAZ!$S$11-TAZ!$G$11))*(P$54-TAZ!$G$11))</f>
        <v>25077.333333333332</v>
      </c>
      <c r="Q55" s="87">
        <f>IF(Q54="","",TAZ!$G$13+((TAZ!$S$13-TAZ!$G$13)/(TAZ!$S$11-TAZ!$G$11))*(Q$54-TAZ!$G$11))</f>
        <v>25431.666666666664</v>
      </c>
      <c r="R55" s="87">
        <f>IF(R54="","",TAZ!$G$13+((TAZ!$S$13-TAZ!$G$13)/(TAZ!$S$11-TAZ!$G$11))*(R$54-TAZ!$G$11))</f>
        <v>25786</v>
      </c>
      <c r="S55" s="87">
        <f>IF(S54="","",TAZ!$G$13+((TAZ!$S$13-TAZ!$G$13)/(TAZ!$S$11-TAZ!$G$11))*(S$54-TAZ!$G$11))</f>
        <v>26140.333333333332</v>
      </c>
      <c r="T55" s="87">
        <f>IF(T54="","",TAZ!$G$13+((TAZ!$S$13-TAZ!$G$13)/(TAZ!$S$11-TAZ!$G$11))*(T$54-TAZ!$G$11))</f>
        <v>26494.666666666664</v>
      </c>
      <c r="U55" s="87">
        <f>IF(U54="","",TAZ!$G$13+((TAZ!$S$13-TAZ!$G$13)/(TAZ!$S$11-TAZ!$G$11))*(U$54-TAZ!$G$11))</f>
        <v>26849</v>
      </c>
      <c r="V55" s="87">
        <f>IF(V54="","",TAZ!$G$13+((TAZ!$S$13-TAZ!$G$13)/(TAZ!$S$11-TAZ!$G$11))*(V$54-TAZ!$G$11))</f>
        <v>27203.333333333332</v>
      </c>
      <c r="W55" s="87">
        <f>IF(W54="","",TAZ!$G$13+((TAZ!$S$13-TAZ!$G$13)/(TAZ!$S$11-TAZ!$G$11))*(W$54-TAZ!$G$11))</f>
        <v>27557.666666666664</v>
      </c>
      <c r="X55" s="87">
        <f>IF(X54="","",TAZ!$G$13+((TAZ!$S$13-TAZ!$G$13)/(TAZ!$S$11-TAZ!$G$11))*(X$54-TAZ!$G$11))</f>
        <v>27912</v>
      </c>
      <c r="Y55" s="87">
        <f>IF(Y54="","",TAZ!$G$13+((TAZ!$S$13-TAZ!$G$13)/(TAZ!$S$11-TAZ!$G$11))*(Y$54-TAZ!$G$11))</f>
        <v>28266.333333333332</v>
      </c>
      <c r="Z55" s="87">
        <f>IF(Z54="","",TAZ!$G$13+((TAZ!$S$13-TAZ!$G$13)/(TAZ!$S$11-TAZ!$G$11))*(Z$54-TAZ!$G$11))</f>
        <v>28620.666666666664</v>
      </c>
      <c r="AA55" s="87">
        <f>IF(AA54="","",TAZ!$G$13+((TAZ!$S$13-TAZ!$G$13)/(TAZ!$S$11-TAZ!$G$11))*(AA$54-TAZ!$G$11))</f>
        <v>28975</v>
      </c>
      <c r="AB55" s="87">
        <f>IF(AB54="","",TAZ!$G$13+((TAZ!$S$13-TAZ!$G$13)/(TAZ!$S$11-TAZ!$G$11))*(AB$54-TAZ!$G$11))</f>
        <v>29329.333333333332</v>
      </c>
      <c r="AC55" s="87">
        <f>IF(AC54="","",TAZ!$G$13+((TAZ!$S$13-TAZ!$G$13)/(TAZ!$S$11-TAZ!$G$11))*(AC$54-TAZ!$G$11))</f>
        <v>29683.666666666664</v>
      </c>
      <c r="AD55" s="87">
        <f>IF(AD54="","",TAZ!$G$13+((TAZ!$S$13-TAZ!$G$13)/(TAZ!$S$11-TAZ!$G$11))*(AD$54-TAZ!$G$11))</f>
        <v>30038</v>
      </c>
      <c r="AE55" s="87">
        <f>IF(AE54="","",TAZ!$G$13+((TAZ!$S$13-TAZ!$G$13)/(TAZ!$S$11-TAZ!$G$11))*(AE$54-TAZ!$G$11))</f>
        <v>30392.333333333332</v>
      </c>
      <c r="AF55" s="87">
        <f>IF(AF54="","",TAZ!$G$13+((TAZ!$S$13-TAZ!$G$13)/(TAZ!$S$11-TAZ!$G$11))*(AF$54-TAZ!$G$11))</f>
        <v>30746.666666666664</v>
      </c>
      <c r="AG55" s="87">
        <f>IF(AG54="","",TAZ!$G$13+((TAZ!$S$13-TAZ!$G$13)/(TAZ!$S$11-TAZ!$G$11))*(AG$54-TAZ!$G$11))</f>
        <v>31101</v>
      </c>
    </row>
    <row r="56" spans="4:33" x14ac:dyDescent="0.25">
      <c r="F56" s="10" t="s">
        <v>384</v>
      </c>
      <c r="G56" s="88">
        <f>IF(G54="","",TAZ!$H$13+((TAZ!$T$13-TAZ!$H$13)/(TAZ!$S$11-TAZ!$G$11))*(G$54-TAZ!$G$11))</f>
        <v>12335.066666666666</v>
      </c>
      <c r="H56" s="88">
        <f>IF(H54="","",TAZ!$H$13+((TAZ!$T$13-TAZ!$H$13)/(TAZ!$S$11-TAZ!$G$11))*(H$54-TAZ!$G$11))</f>
        <v>12444.933333333332</v>
      </c>
      <c r="I56" s="88">
        <f>IF(I54="","",TAZ!$H$13+((TAZ!$T$13-TAZ!$H$13)/(TAZ!$S$11-TAZ!$G$11))*(I$54-TAZ!$G$11))</f>
        <v>12554.8</v>
      </c>
      <c r="J56" s="88">
        <f>IF(J54="","",TAZ!$H$13+((TAZ!$T$13-TAZ!$H$13)/(TAZ!$S$11-TAZ!$G$11))*(J$54-TAZ!$G$11))</f>
        <v>12664.666666666666</v>
      </c>
      <c r="K56" s="88">
        <f>IF(K54="","",TAZ!$H$13+((TAZ!$T$13-TAZ!$H$13)/(TAZ!$S$11-TAZ!$G$11))*(K$54-TAZ!$G$11))</f>
        <v>12774.533333333333</v>
      </c>
      <c r="L56" s="88">
        <f>IF(L54="","",TAZ!$H$13+((TAZ!$T$13-TAZ!$H$13)/(TAZ!$S$11-TAZ!$G$11))*(L$54-TAZ!$G$11))</f>
        <v>12884.4</v>
      </c>
      <c r="M56" s="88">
        <f>IF(M54="","",TAZ!$H$13+((TAZ!$T$13-TAZ!$H$13)/(TAZ!$S$11-TAZ!$G$11))*(M$54-TAZ!$G$11))</f>
        <v>12994.266666666666</v>
      </c>
      <c r="N56" s="88">
        <f>IF(N54="","",TAZ!$H$13+((TAZ!$T$13-TAZ!$H$13)/(TAZ!$S$11-TAZ!$G$11))*(N$54-TAZ!$G$11))</f>
        <v>13104.133333333333</v>
      </c>
      <c r="O56" s="88">
        <f>IF(O54="","",TAZ!$H$13+((TAZ!$T$13-TAZ!$H$13)/(TAZ!$S$11-TAZ!$G$11))*(O$54-TAZ!$G$11))</f>
        <v>13214</v>
      </c>
      <c r="P56" s="88">
        <f>IF(P54="","",TAZ!$H$13+((TAZ!$T$13-TAZ!$H$13)/(TAZ!$S$11-TAZ!$G$11))*(P$54-TAZ!$G$11))</f>
        <v>13323.866666666667</v>
      </c>
      <c r="Q56" s="88">
        <f>IF(Q54="","",TAZ!$H$13+((TAZ!$T$13-TAZ!$H$13)/(TAZ!$S$11-TAZ!$G$11))*(Q$54-TAZ!$G$11))</f>
        <v>13433.733333333334</v>
      </c>
      <c r="R56" s="88">
        <f>IF(R54="","",TAZ!$H$13+((TAZ!$T$13-TAZ!$H$13)/(TAZ!$S$11-TAZ!$G$11))*(R$54-TAZ!$G$11))</f>
        <v>13543.6</v>
      </c>
      <c r="S56" s="88">
        <f>IF(S54="","",TAZ!$H$13+((TAZ!$T$13-TAZ!$H$13)/(TAZ!$S$11-TAZ!$G$11))*(S$54-TAZ!$G$11))</f>
        <v>13653.466666666667</v>
      </c>
      <c r="T56" s="88">
        <f>IF(T54="","",TAZ!$H$13+((TAZ!$T$13-TAZ!$H$13)/(TAZ!$S$11-TAZ!$G$11))*(T$54-TAZ!$G$11))</f>
        <v>13763.333333333332</v>
      </c>
      <c r="U56" s="88">
        <f>IF(U54="","",TAZ!$H$13+((TAZ!$T$13-TAZ!$H$13)/(TAZ!$S$11-TAZ!$G$11))*(U$54-TAZ!$G$11))</f>
        <v>13873.2</v>
      </c>
      <c r="V56" s="88">
        <f>IF(V54="","",TAZ!$H$13+((TAZ!$T$13-TAZ!$H$13)/(TAZ!$S$11-TAZ!$G$11))*(V$54-TAZ!$G$11))</f>
        <v>13983.066666666666</v>
      </c>
      <c r="W56" s="88">
        <f>IF(W54="","",TAZ!$H$13+((TAZ!$T$13-TAZ!$H$13)/(TAZ!$S$11-TAZ!$G$11))*(W$54-TAZ!$G$11))</f>
        <v>14092.933333333334</v>
      </c>
      <c r="X56" s="88">
        <f>IF(X54="","",TAZ!$H$13+((TAZ!$T$13-TAZ!$H$13)/(TAZ!$S$11-TAZ!$G$11))*(X$54-TAZ!$G$11))</f>
        <v>14202.8</v>
      </c>
      <c r="Y56" s="88">
        <f>IF(Y54="","",TAZ!$H$13+((TAZ!$T$13-TAZ!$H$13)/(TAZ!$S$11-TAZ!$G$11))*(Y$54-TAZ!$G$11))</f>
        <v>14312.666666666666</v>
      </c>
      <c r="Z56" s="88">
        <f>IF(Z54="","",TAZ!$H$13+((TAZ!$T$13-TAZ!$H$13)/(TAZ!$S$11-TAZ!$G$11))*(Z$54-TAZ!$G$11))</f>
        <v>14422.533333333333</v>
      </c>
      <c r="AA56" s="88">
        <f>IF(AA54="","",TAZ!$H$13+((TAZ!$T$13-TAZ!$H$13)/(TAZ!$S$11-TAZ!$G$11))*(AA$54-TAZ!$G$11))</f>
        <v>14532.4</v>
      </c>
      <c r="AB56" s="88">
        <f>IF(AB54="","",TAZ!$H$13+((TAZ!$T$13-TAZ!$H$13)/(TAZ!$S$11-TAZ!$G$11))*(AB$54-TAZ!$G$11))</f>
        <v>14642.266666666666</v>
      </c>
      <c r="AC56" s="88">
        <f>IF(AC54="","",TAZ!$H$13+((TAZ!$T$13-TAZ!$H$13)/(TAZ!$S$11-TAZ!$G$11))*(AC$54-TAZ!$G$11))</f>
        <v>14752.133333333333</v>
      </c>
      <c r="AD56" s="88">
        <f>IF(AD54="","",TAZ!$H$13+((TAZ!$T$13-TAZ!$H$13)/(TAZ!$S$11-TAZ!$G$11))*(AD$54-TAZ!$G$11))</f>
        <v>14862</v>
      </c>
      <c r="AE56" s="88">
        <f>IF(AE54="","",TAZ!$H$13+((TAZ!$T$13-TAZ!$H$13)/(TAZ!$S$11-TAZ!$G$11))*(AE$54-TAZ!$G$11))</f>
        <v>14971.866666666667</v>
      </c>
      <c r="AF56" s="88">
        <f>IF(AF54="","",TAZ!$H$13+((TAZ!$T$13-TAZ!$H$13)/(TAZ!$S$11-TAZ!$G$11))*(AF$54-TAZ!$G$11))</f>
        <v>15081.733333333334</v>
      </c>
      <c r="AG56" s="88">
        <f>IF(AG54="","",TAZ!$H$13+((TAZ!$T$13-TAZ!$H$13)/(TAZ!$S$11-TAZ!$G$11))*(AG$54-TAZ!$G$11))</f>
        <v>15191.6</v>
      </c>
    </row>
    <row r="57" spans="4:33" x14ac:dyDescent="0.25">
      <c r="F57" s="10" t="s">
        <v>385</v>
      </c>
      <c r="G57" s="88">
        <f>IF(G54="","",TAZ!$J$13+((TAZ!$U$13-TAZ!$J$13)/(TAZ!$S$11-TAZ!$G$11))*(G$54-TAZ!$G$11))</f>
        <v>1555.5666666666666</v>
      </c>
      <c r="H57" s="88">
        <f>IF(H54="","",TAZ!$J$13+((TAZ!$U$13-TAZ!$J$13)/(TAZ!$S$11-TAZ!$G$11))*(H$54-TAZ!$G$11))</f>
        <v>1578.9333333333334</v>
      </c>
      <c r="I57" s="88">
        <f>IF(I54="","",TAZ!$J$13+((TAZ!$U$13-TAZ!$J$13)/(TAZ!$S$11-TAZ!$G$11))*(I$54-TAZ!$G$11))</f>
        <v>1602.3</v>
      </c>
      <c r="J57" s="88">
        <f>IF(J54="","",TAZ!$J$13+((TAZ!$U$13-TAZ!$J$13)/(TAZ!$S$11-TAZ!$G$11))*(J$54-TAZ!$G$11))</f>
        <v>1625.6666666666667</v>
      </c>
      <c r="K57" s="88">
        <f>IF(K54="","",TAZ!$J$13+((TAZ!$U$13-TAZ!$J$13)/(TAZ!$S$11-TAZ!$G$11))*(K$54-TAZ!$G$11))</f>
        <v>1649.0333333333333</v>
      </c>
      <c r="L57" s="88">
        <f>IF(L54="","",TAZ!$J$13+((TAZ!$U$13-TAZ!$J$13)/(TAZ!$S$11-TAZ!$G$11))*(L$54-TAZ!$G$11))</f>
        <v>1672.4</v>
      </c>
      <c r="M57" s="88">
        <f>IF(M54="","",TAZ!$J$13+((TAZ!$U$13-TAZ!$J$13)/(TAZ!$S$11-TAZ!$G$11))*(M$54-TAZ!$G$11))</f>
        <v>1695.7666666666667</v>
      </c>
      <c r="N57" s="88">
        <f>IF(N54="","",TAZ!$J$13+((TAZ!$U$13-TAZ!$J$13)/(TAZ!$S$11-TAZ!$G$11))*(N$54-TAZ!$G$11))</f>
        <v>1719.1333333333332</v>
      </c>
      <c r="O57" s="88">
        <f>IF(O54="","",TAZ!$J$13+((TAZ!$U$13-TAZ!$J$13)/(TAZ!$S$11-TAZ!$G$11))*(O$54-TAZ!$G$11))</f>
        <v>1742.5</v>
      </c>
      <c r="P57" s="88">
        <f>IF(P54="","",TAZ!$J$13+((TAZ!$U$13-TAZ!$J$13)/(TAZ!$S$11-TAZ!$G$11))*(P$54-TAZ!$G$11))</f>
        <v>1765.8666666666668</v>
      </c>
      <c r="Q57" s="88">
        <f>IF(Q54="","",TAZ!$J$13+((TAZ!$U$13-TAZ!$J$13)/(TAZ!$S$11-TAZ!$G$11))*(Q$54-TAZ!$G$11))</f>
        <v>1789.2333333333333</v>
      </c>
      <c r="R57" s="88">
        <f>IF(R54="","",TAZ!$J$13+((TAZ!$U$13-TAZ!$J$13)/(TAZ!$S$11-TAZ!$G$11))*(R$54-TAZ!$G$11))</f>
        <v>1812.6</v>
      </c>
      <c r="S57" s="88">
        <f>IF(S54="","",TAZ!$J$13+((TAZ!$U$13-TAZ!$J$13)/(TAZ!$S$11-TAZ!$G$11))*(S$54-TAZ!$G$11))</f>
        <v>1835.9666666666667</v>
      </c>
      <c r="T57" s="88">
        <f>IF(T54="","",TAZ!$J$13+((TAZ!$U$13-TAZ!$J$13)/(TAZ!$S$11-TAZ!$G$11))*(T$54-TAZ!$G$11))</f>
        <v>1859.3333333333335</v>
      </c>
      <c r="U57" s="88">
        <f>IF(U54="","",TAZ!$J$13+((TAZ!$U$13-TAZ!$J$13)/(TAZ!$S$11-TAZ!$G$11))*(U$54-TAZ!$G$11))</f>
        <v>1882.7</v>
      </c>
      <c r="V57" s="88">
        <f>IF(V54="","",TAZ!$J$13+((TAZ!$U$13-TAZ!$J$13)/(TAZ!$S$11-TAZ!$G$11))*(V$54-TAZ!$G$11))</f>
        <v>1906.0666666666666</v>
      </c>
      <c r="W57" s="88">
        <f>IF(W54="","",TAZ!$J$13+((TAZ!$U$13-TAZ!$J$13)/(TAZ!$S$11-TAZ!$G$11))*(W$54-TAZ!$G$11))</f>
        <v>1929.4333333333334</v>
      </c>
      <c r="X57" s="88">
        <f>IF(X54="","",TAZ!$J$13+((TAZ!$U$13-TAZ!$J$13)/(TAZ!$S$11-TAZ!$G$11))*(X$54-TAZ!$G$11))</f>
        <v>1952.8</v>
      </c>
      <c r="Y57" s="88">
        <f>IF(Y54="","",TAZ!$J$13+((TAZ!$U$13-TAZ!$J$13)/(TAZ!$S$11-TAZ!$G$11))*(Y$54-TAZ!$G$11))</f>
        <v>1976.1666666666665</v>
      </c>
      <c r="Z57" s="88">
        <f>IF(Z54="","",TAZ!$J$13+((TAZ!$U$13-TAZ!$J$13)/(TAZ!$S$11-TAZ!$G$11))*(Z$54-TAZ!$G$11))</f>
        <v>1999.5333333333333</v>
      </c>
      <c r="AA57" s="88">
        <f>IF(AA54="","",TAZ!$J$13+((TAZ!$U$13-TAZ!$J$13)/(TAZ!$S$11-TAZ!$G$11))*(AA$54-TAZ!$G$11))</f>
        <v>2022.9</v>
      </c>
      <c r="AB57" s="88">
        <f>IF(AB54="","",TAZ!$J$13+((TAZ!$U$13-TAZ!$J$13)/(TAZ!$S$11-TAZ!$G$11))*(AB$54-TAZ!$G$11))</f>
        <v>2046.2666666666667</v>
      </c>
      <c r="AC57" s="88">
        <f>IF(AC54="","",TAZ!$J$13+((TAZ!$U$13-TAZ!$J$13)/(TAZ!$S$11-TAZ!$G$11))*(AC$54-TAZ!$G$11))</f>
        <v>2069.6333333333332</v>
      </c>
      <c r="AD57" s="88">
        <f>IF(AD54="","",TAZ!$J$13+((TAZ!$U$13-TAZ!$J$13)/(TAZ!$S$11-TAZ!$G$11))*(AD$54-TAZ!$G$11))</f>
        <v>2093</v>
      </c>
      <c r="AE57" s="88">
        <f>IF(AE54="","",TAZ!$J$13+((TAZ!$U$13-TAZ!$J$13)/(TAZ!$S$11-TAZ!$G$11))*(AE$54-TAZ!$G$11))</f>
        <v>2116.3666666666668</v>
      </c>
      <c r="AF57" s="88">
        <f>IF(AF54="","",TAZ!$J$13+((TAZ!$U$13-TAZ!$J$13)/(TAZ!$S$11-TAZ!$G$11))*(AF$54-TAZ!$G$11))</f>
        <v>2139.7333333333336</v>
      </c>
      <c r="AG57" s="88">
        <f>IF(AG54="","",TAZ!$J$13+((TAZ!$U$13-TAZ!$J$13)/(TAZ!$S$11-TAZ!$G$11))*(AG$54-TAZ!$G$11))</f>
        <v>2163.1</v>
      </c>
    </row>
    <row r="58" spans="4:33" x14ac:dyDescent="0.25">
      <c r="F58" s="16" t="s">
        <v>386</v>
      </c>
      <c r="G58" s="89">
        <f>IF(G$54="","",TAZ!$I$13+((TAZ!$U$13-TAZ!$I$13)/(TAZ!$S$11-TAZ!$G$11))*('CBI - BUILD_SCENARIO'!G$54-TAZ!$G$11))</f>
        <v>2691</v>
      </c>
      <c r="H58" s="89">
        <f>IF(H$54="","",TAZ!$I$13+((TAZ!$U$13-TAZ!$I$13)/(TAZ!$S$11-TAZ!$G$11))*('CBI - BUILD_SCENARIO'!H$54-TAZ!$G$11))</f>
        <v>2665</v>
      </c>
      <c r="I58" s="89">
        <f>IF(I$54="","",TAZ!$I$13+((TAZ!$U$13-TAZ!$I$13)/(TAZ!$S$11-TAZ!$G$11))*('CBI - BUILD_SCENARIO'!I$54-TAZ!$G$11))</f>
        <v>2639</v>
      </c>
      <c r="J58" s="89">
        <f>IF(J$54="","",TAZ!$I$13+((TAZ!$U$13-TAZ!$I$13)/(TAZ!$S$11-TAZ!$G$11))*('CBI - BUILD_SCENARIO'!J$54-TAZ!$G$11))</f>
        <v>2613</v>
      </c>
      <c r="K58" s="89">
        <f>IF(K$54="","",TAZ!$I$13+((TAZ!$U$13-TAZ!$I$13)/(TAZ!$S$11-TAZ!$G$11))*('CBI - BUILD_SCENARIO'!K$54-TAZ!$G$11))</f>
        <v>2587</v>
      </c>
      <c r="L58" s="89">
        <f>IF(L$54="","",TAZ!$I$13+((TAZ!$U$13-TAZ!$I$13)/(TAZ!$S$11-TAZ!$G$11))*('CBI - BUILD_SCENARIO'!L$54-TAZ!$G$11))</f>
        <v>2561</v>
      </c>
      <c r="M58" s="89">
        <f>IF(M$54="","",TAZ!$I$13+((TAZ!$U$13-TAZ!$I$13)/(TAZ!$S$11-TAZ!$G$11))*('CBI - BUILD_SCENARIO'!M$54-TAZ!$G$11))</f>
        <v>2535</v>
      </c>
      <c r="N58" s="89">
        <f>IF(N$54="","",TAZ!$I$13+((TAZ!$U$13-TAZ!$I$13)/(TAZ!$S$11-TAZ!$G$11))*('CBI - BUILD_SCENARIO'!N$54-TAZ!$G$11))</f>
        <v>2509</v>
      </c>
      <c r="O58" s="89">
        <f>IF(O$54="","",TAZ!$I$13+((TAZ!$U$13-TAZ!$I$13)/(TAZ!$S$11-TAZ!$G$11))*('CBI - BUILD_SCENARIO'!O$54-TAZ!$G$11))</f>
        <v>2483</v>
      </c>
      <c r="P58" s="89">
        <f>IF(P$54="","",TAZ!$I$13+((TAZ!$U$13-TAZ!$I$13)/(TAZ!$S$11-TAZ!$G$11))*('CBI - BUILD_SCENARIO'!P$54-TAZ!$G$11))</f>
        <v>2457</v>
      </c>
      <c r="Q58" s="89">
        <f>IF(Q$54="","",TAZ!$I$13+((TAZ!$U$13-TAZ!$I$13)/(TAZ!$S$11-TAZ!$G$11))*('CBI - BUILD_SCENARIO'!Q$54-TAZ!$G$11))</f>
        <v>2431</v>
      </c>
      <c r="R58" s="89">
        <f>IF(R$54="","",TAZ!$I$13+((TAZ!$U$13-TAZ!$I$13)/(TAZ!$S$11-TAZ!$G$11))*('CBI - BUILD_SCENARIO'!R$54-TAZ!$G$11))</f>
        <v>2405</v>
      </c>
      <c r="S58" s="89">
        <f>IF(S$54="","",TAZ!$I$13+((TAZ!$U$13-TAZ!$I$13)/(TAZ!$S$11-TAZ!$G$11))*('CBI - BUILD_SCENARIO'!S$54-TAZ!$G$11))</f>
        <v>2379</v>
      </c>
      <c r="T58" s="89">
        <f>IF(T$54="","",TAZ!$I$13+((TAZ!$U$13-TAZ!$I$13)/(TAZ!$S$11-TAZ!$G$11))*('CBI - BUILD_SCENARIO'!T$54-TAZ!$G$11))</f>
        <v>2353</v>
      </c>
      <c r="U58" s="89">
        <f>IF(U$54="","",TAZ!$I$13+((TAZ!$U$13-TAZ!$I$13)/(TAZ!$S$11-TAZ!$G$11))*('CBI - BUILD_SCENARIO'!U$54-TAZ!$G$11))</f>
        <v>2327</v>
      </c>
      <c r="V58" s="89">
        <f>IF(V$54="","",TAZ!$I$13+((TAZ!$U$13-TAZ!$I$13)/(TAZ!$S$11-TAZ!$G$11))*('CBI - BUILD_SCENARIO'!V$54-TAZ!$G$11))</f>
        <v>2301</v>
      </c>
      <c r="W58" s="89">
        <f>IF(W$54="","",TAZ!$I$13+((TAZ!$U$13-TAZ!$I$13)/(TAZ!$S$11-TAZ!$G$11))*('CBI - BUILD_SCENARIO'!W$54-TAZ!$G$11))</f>
        <v>2275</v>
      </c>
      <c r="X58" s="89">
        <f>IF(X$54="","",TAZ!$I$13+((TAZ!$U$13-TAZ!$I$13)/(TAZ!$S$11-TAZ!$G$11))*('CBI - BUILD_SCENARIO'!X$54-TAZ!$G$11))</f>
        <v>2249</v>
      </c>
      <c r="Y58" s="89">
        <f>IF(Y$54="","",TAZ!$I$13+((TAZ!$U$13-TAZ!$I$13)/(TAZ!$S$11-TAZ!$G$11))*('CBI - BUILD_SCENARIO'!Y$54-TAZ!$G$11))</f>
        <v>2223</v>
      </c>
      <c r="Z58" s="89">
        <f>IF(Z$54="","",TAZ!$I$13+((TAZ!$U$13-TAZ!$I$13)/(TAZ!$S$11-TAZ!$G$11))*('CBI - BUILD_SCENARIO'!Z$54-TAZ!$G$11))</f>
        <v>2197</v>
      </c>
      <c r="AA58" s="89">
        <f>IF(AA$54="","",TAZ!$I$13+((TAZ!$U$13-TAZ!$I$13)/(TAZ!$S$11-TAZ!$G$11))*('CBI - BUILD_SCENARIO'!AA$54-TAZ!$G$11))</f>
        <v>2171</v>
      </c>
      <c r="AB58" s="89">
        <f>IF(AB$54="","",TAZ!$I$13+((TAZ!$U$13-TAZ!$I$13)/(TAZ!$S$11-TAZ!$G$11))*('CBI - BUILD_SCENARIO'!AB$54-TAZ!$G$11))</f>
        <v>2145</v>
      </c>
      <c r="AC58" s="89">
        <f>IF(AC$54="","",TAZ!$I$13+((TAZ!$U$13-TAZ!$I$13)/(TAZ!$S$11-TAZ!$G$11))*('CBI - BUILD_SCENARIO'!AC$54-TAZ!$G$11))</f>
        <v>2119</v>
      </c>
      <c r="AD58" s="89">
        <f>IF(AD$54="","",TAZ!$I$13+((TAZ!$U$13-TAZ!$I$13)/(TAZ!$S$11-TAZ!$G$11))*('CBI - BUILD_SCENARIO'!AD$54-TAZ!$G$11))</f>
        <v>2093</v>
      </c>
      <c r="AE58" s="89">
        <f>IF(AE$54="","",TAZ!$I$13+((TAZ!$U$13-TAZ!$I$13)/(TAZ!$S$11-TAZ!$G$11))*('CBI - BUILD_SCENARIO'!AE$54-TAZ!$G$11))</f>
        <v>2067</v>
      </c>
      <c r="AF58" s="89">
        <f>IF(AF$54="","",TAZ!$I$13+((TAZ!$U$13-TAZ!$I$13)/(TAZ!$S$11-TAZ!$G$11))*('CBI - BUILD_SCENARIO'!AF$54-TAZ!$G$11))</f>
        <v>2041</v>
      </c>
      <c r="AG58" s="89">
        <f>IF(AG$54="","",TAZ!$I$13+((TAZ!$U$13-TAZ!$I$13)/(TAZ!$S$11-TAZ!$G$11))*('CBI - BUILD_SCENARIO'!AG$54-TAZ!$G$11))</f>
        <v>2015</v>
      </c>
    </row>
    <row r="59" spans="4:33" x14ac:dyDescent="0.25">
      <c r="F59" s="72" t="s">
        <v>411</v>
      </c>
      <c r="G59" s="73">
        <f>G54</f>
        <v>2022</v>
      </c>
      <c r="H59" s="73">
        <f t="shared" ref="H59:AG59" si="2">H54</f>
        <v>2023</v>
      </c>
      <c r="I59" s="73">
        <f t="shared" si="2"/>
        <v>2024</v>
      </c>
      <c r="J59" s="73">
        <f t="shared" si="2"/>
        <v>2025</v>
      </c>
      <c r="K59" s="73">
        <f t="shared" si="2"/>
        <v>2026</v>
      </c>
      <c r="L59" s="73">
        <f t="shared" si="2"/>
        <v>2027</v>
      </c>
      <c r="M59" s="73">
        <f t="shared" si="2"/>
        <v>2028</v>
      </c>
      <c r="N59" s="73">
        <f t="shared" si="2"/>
        <v>2029</v>
      </c>
      <c r="O59" s="73">
        <f t="shared" si="2"/>
        <v>2030</v>
      </c>
      <c r="P59" s="73">
        <f t="shared" si="2"/>
        <v>2031</v>
      </c>
      <c r="Q59" s="73">
        <f t="shared" si="2"/>
        <v>2032</v>
      </c>
      <c r="R59" s="73">
        <f t="shared" si="2"/>
        <v>2033</v>
      </c>
      <c r="S59" s="73">
        <f t="shared" si="2"/>
        <v>2034</v>
      </c>
      <c r="T59" s="73">
        <f t="shared" si="2"/>
        <v>2035</v>
      </c>
      <c r="U59" s="73">
        <f t="shared" si="2"/>
        <v>2036</v>
      </c>
      <c r="V59" s="73">
        <f t="shared" si="2"/>
        <v>2037</v>
      </c>
      <c r="W59" s="73">
        <f t="shared" si="2"/>
        <v>2038</v>
      </c>
      <c r="X59" s="73">
        <f t="shared" si="2"/>
        <v>2039</v>
      </c>
      <c r="Y59" s="73">
        <f t="shared" si="2"/>
        <v>2040</v>
      </c>
      <c r="Z59" s="73">
        <f t="shared" si="2"/>
        <v>2041</v>
      </c>
      <c r="AA59" s="73">
        <f t="shared" si="2"/>
        <v>2042</v>
      </c>
      <c r="AB59" s="73">
        <f t="shared" si="2"/>
        <v>2043</v>
      </c>
      <c r="AC59" s="73">
        <f t="shared" si="2"/>
        <v>2044</v>
      </c>
      <c r="AD59" s="73">
        <f t="shared" si="2"/>
        <v>2045</v>
      </c>
      <c r="AE59" s="73">
        <f t="shared" si="2"/>
        <v>2046</v>
      </c>
      <c r="AF59" s="73">
        <f t="shared" si="2"/>
        <v>2047</v>
      </c>
      <c r="AG59" s="73">
        <f t="shared" si="2"/>
        <v>2048</v>
      </c>
    </row>
    <row r="60" spans="4:33" x14ac:dyDescent="0.25">
      <c r="F60" s="55" t="str">
        <f>F55</f>
        <v>TOTAL POPULATION</v>
      </c>
      <c r="G60" s="87">
        <f>IF(G59="","",(((ACS!$O$14)*(TAZ!$S$13/TAZ!$G$13))-(ACS!$O$14))/(TAZ!$S$11-UPFRONTS!$F$21)*('CBI - BUILD_SCENARIO'!G59-UPFRONTS!$F$21)+(ACS!$O$14))</f>
        <v>21595.413898471688</v>
      </c>
      <c r="H60" s="87">
        <f>IF(H59="","",(((ACS!$O$14)*(TAZ!$S$13/TAZ!$G$13))-(ACS!$O$14))/(TAZ!$S$11-UPFRONTS!$F$21)*('CBI - BUILD_SCENARIO'!H59-UPFRONTS!$F$21)+(ACS!$O$14))</f>
        <v>22023.298531295583</v>
      </c>
      <c r="I60" s="87">
        <f>IF(I59="","",(((ACS!$O$14)*(TAZ!$S$13/TAZ!$G$13))-(ACS!$O$14))/(TAZ!$S$11-UPFRONTS!$F$21)*('CBI - BUILD_SCENARIO'!I59-UPFRONTS!$F$21)+(ACS!$O$14))</f>
        <v>22451.183164119477</v>
      </c>
      <c r="J60" s="87">
        <f>IF(J59="","",(((ACS!$O$14)*(TAZ!$S$13/TAZ!$G$13))-(ACS!$O$14))/(TAZ!$S$11-UPFRONTS!$F$21)*('CBI - BUILD_SCENARIO'!J59-UPFRONTS!$F$21)+(ACS!$O$14))</f>
        <v>22879.067796943371</v>
      </c>
      <c r="K60" s="87">
        <f>IF(K59="","",(((ACS!$O$14)*(TAZ!$S$13/TAZ!$G$13))-(ACS!$O$14))/(TAZ!$S$11-UPFRONTS!$F$21)*('CBI - BUILD_SCENARIO'!K59-UPFRONTS!$F$21)+(ACS!$O$14))</f>
        <v>23306.952429767269</v>
      </c>
      <c r="L60" s="87">
        <f>IF(L59="","",(((ACS!$O$14)*(TAZ!$S$13/TAZ!$G$13))-(ACS!$O$14))/(TAZ!$S$11-UPFRONTS!$F$21)*('CBI - BUILD_SCENARIO'!L59-UPFRONTS!$F$21)+(ACS!$O$14))</f>
        <v>23734.837062591163</v>
      </c>
      <c r="M60" s="87">
        <f>IF(M59="","",(((ACS!$O$14)*(TAZ!$S$13/TAZ!$G$13))-(ACS!$O$14))/(TAZ!$S$11-UPFRONTS!$F$21)*('CBI - BUILD_SCENARIO'!M59-UPFRONTS!$F$21)+(ACS!$O$14))</f>
        <v>24162.721695415057</v>
      </c>
      <c r="N60" s="87">
        <f>IF(N59="","",(((ACS!$O$14)*(TAZ!$S$13/TAZ!$G$13))-(ACS!$O$14))/(TAZ!$S$11-UPFRONTS!$F$21)*('CBI - BUILD_SCENARIO'!N59-UPFRONTS!$F$21)+(ACS!$O$14))</f>
        <v>24590.606328238951</v>
      </c>
      <c r="O60" s="87">
        <f>IF(O59="","",(((ACS!$O$14)*(TAZ!$S$13/TAZ!$G$13))-(ACS!$O$14))/(TAZ!$S$11-UPFRONTS!$F$21)*('CBI - BUILD_SCENARIO'!O59-UPFRONTS!$F$21)+(ACS!$O$14))</f>
        <v>25018.490961062846</v>
      </c>
      <c r="P60" s="87">
        <f>IF(P59="","",(((ACS!$O$14)*(TAZ!$S$13/TAZ!$G$13))-(ACS!$O$14))/(TAZ!$S$11-UPFRONTS!$F$21)*('CBI - BUILD_SCENARIO'!P59-UPFRONTS!$F$21)+(ACS!$O$14))</f>
        <v>25446.375593886743</v>
      </c>
      <c r="Q60" s="87">
        <f>IF(Q59="","",(((ACS!$O$14)*(TAZ!$S$13/TAZ!$G$13))-(ACS!$O$14))/(TAZ!$S$11-UPFRONTS!$F$21)*('CBI - BUILD_SCENARIO'!Q59-UPFRONTS!$F$21)+(ACS!$O$14))</f>
        <v>25874.260226710638</v>
      </c>
      <c r="R60" s="87">
        <f>IF(R59="","",(((ACS!$O$14)*(TAZ!$S$13/TAZ!$G$13))-(ACS!$O$14))/(TAZ!$S$11-UPFRONTS!$F$21)*('CBI - BUILD_SCENARIO'!R59-UPFRONTS!$F$21)+(ACS!$O$14))</f>
        <v>26302.144859534532</v>
      </c>
      <c r="S60" s="87">
        <f>IF(S59="","",(((ACS!$O$14)*(TAZ!$S$13/TAZ!$G$13))-(ACS!$O$14))/(TAZ!$S$11-UPFRONTS!$F$21)*('CBI - BUILD_SCENARIO'!S59-UPFRONTS!$F$21)+(ACS!$O$14))</f>
        <v>26730.02949235843</v>
      </c>
      <c r="T60" s="87">
        <f>IF(T59="","",(((ACS!$O$14)*(TAZ!$S$13/TAZ!$G$13))-(ACS!$O$14))/(TAZ!$S$11-UPFRONTS!$F$21)*('CBI - BUILD_SCENARIO'!T59-UPFRONTS!$F$21)+(ACS!$O$14))</f>
        <v>27157.914125182324</v>
      </c>
      <c r="U60" s="87">
        <f>IF(U59="","",(((ACS!$O$14)*(TAZ!$S$13/TAZ!$G$13))-(ACS!$O$14))/(TAZ!$S$11-UPFRONTS!$F$21)*('CBI - BUILD_SCENARIO'!U59-UPFRONTS!$F$21)+(ACS!$O$14))</f>
        <v>27585.798758006218</v>
      </c>
      <c r="V60" s="87">
        <f>IF(V59="","",(((ACS!$O$14)*(TAZ!$S$13/TAZ!$G$13))-(ACS!$O$14))/(TAZ!$S$11-UPFRONTS!$F$21)*('CBI - BUILD_SCENARIO'!V59-UPFRONTS!$F$21)+(ACS!$O$14))</f>
        <v>28013.683390830112</v>
      </c>
      <c r="W60" s="87">
        <f>IF(W59="","",(((ACS!$O$14)*(TAZ!$S$13/TAZ!$G$13))-(ACS!$O$14))/(TAZ!$S$11-UPFRONTS!$F$21)*('CBI - BUILD_SCENARIO'!W59-UPFRONTS!$F$21)+(ACS!$O$14))</f>
        <v>28441.568023654007</v>
      </c>
      <c r="X60" s="87">
        <f>IF(X59="","",(((ACS!$O$14)*(TAZ!$S$13/TAZ!$G$13))-(ACS!$O$14))/(TAZ!$S$11-UPFRONTS!$F$21)*('CBI - BUILD_SCENARIO'!X59-UPFRONTS!$F$21)+(ACS!$O$14))</f>
        <v>28869.452656477901</v>
      </c>
      <c r="Y60" s="87">
        <f>IF(Y59="","",(((ACS!$O$14)*(TAZ!$S$13/TAZ!$G$13))-(ACS!$O$14))/(TAZ!$S$11-UPFRONTS!$F$21)*('CBI - BUILD_SCENARIO'!Y59-UPFRONTS!$F$21)+(ACS!$O$14))</f>
        <v>29297.337289301799</v>
      </c>
      <c r="Z60" s="87">
        <f>IF(Z59="","",(((ACS!$O$14)*(TAZ!$S$13/TAZ!$G$13))-(ACS!$O$14))/(TAZ!$S$11-UPFRONTS!$F$21)*('CBI - BUILD_SCENARIO'!Z59-UPFRONTS!$F$21)+(ACS!$O$14))</f>
        <v>29725.221922125693</v>
      </c>
      <c r="AA60" s="87">
        <f>IF(AA59="","",(((ACS!$O$14)*(TAZ!$S$13/TAZ!$G$13))-(ACS!$O$14))/(TAZ!$S$11-UPFRONTS!$F$21)*('CBI - BUILD_SCENARIO'!AA59-UPFRONTS!$F$21)+(ACS!$O$14))</f>
        <v>30153.106554949591</v>
      </c>
      <c r="AB60" s="87">
        <f>IF(AB59="","",(((ACS!$O$14)*(TAZ!$S$13/TAZ!$G$13))-(ACS!$O$14))/(TAZ!$S$11-UPFRONTS!$F$21)*('CBI - BUILD_SCENARIO'!AB59-UPFRONTS!$F$21)+(ACS!$O$14))</f>
        <v>30580.991187773485</v>
      </c>
      <c r="AC60" s="87">
        <f>IF(AC59="","",(((ACS!$O$14)*(TAZ!$S$13/TAZ!$G$13))-(ACS!$O$14))/(TAZ!$S$11-UPFRONTS!$F$21)*('CBI - BUILD_SCENARIO'!AC59-UPFRONTS!$F$21)+(ACS!$O$14))</f>
        <v>31008.875820597379</v>
      </c>
      <c r="AD60" s="87">
        <f>IF(AD59="","",(((ACS!$O$14)*(TAZ!$S$13/TAZ!$G$13))-(ACS!$O$14))/(TAZ!$S$11-UPFRONTS!$F$21)*('CBI - BUILD_SCENARIO'!AD59-UPFRONTS!$F$21)+(ACS!$O$14))</f>
        <v>31436.760453421273</v>
      </c>
      <c r="AE60" s="87">
        <f>IF(AE59="","",(((ACS!$O$14)*(TAZ!$S$13/TAZ!$G$13))-(ACS!$O$14))/(TAZ!$S$11-UPFRONTS!$F$21)*('CBI - BUILD_SCENARIO'!AE59-UPFRONTS!$F$21)+(ACS!$O$14))</f>
        <v>31864.645086245167</v>
      </c>
      <c r="AF60" s="87">
        <f>IF(AF59="","",(((ACS!$O$14)*(TAZ!$S$13/TAZ!$G$13))-(ACS!$O$14))/(TAZ!$S$11-UPFRONTS!$F$21)*('CBI - BUILD_SCENARIO'!AF59-UPFRONTS!$F$21)+(ACS!$O$14))</f>
        <v>32292.529719069062</v>
      </c>
      <c r="AG60" s="87">
        <f>IF(AG59="","",(((ACS!$O$14)*(TAZ!$S$13/TAZ!$G$13))-(ACS!$O$14))/(TAZ!$S$11-UPFRONTS!$F$21)*('CBI - BUILD_SCENARIO'!AG59-UPFRONTS!$F$21)+(ACS!$O$14))</f>
        <v>32720.41435189296</v>
      </c>
    </row>
    <row r="61" spans="4:33" x14ac:dyDescent="0.25">
      <c r="F61" s="10" t="str">
        <f>F56</f>
        <v>EMPLOYED POPULATION</v>
      </c>
      <c r="G61" s="88">
        <f>IF(G59="","",(((ACS!$G$14)*(TAZ!$T$13/TAZ!$H$13))-(ACS!$G$14))/(TAZ!$S$11-UPFRONTS!$F$21)*('CBI - BUILD_SCENARIO'!G59-UPFRONTS!$F$21)+(ACS!$G$14))</f>
        <v>8379.3133263278305</v>
      </c>
      <c r="H61" s="88">
        <f>IF(H59="","",(((ACS!$G$14)*(TAZ!$T$13/TAZ!$H$13))-(ACS!$G$14))/(TAZ!$S$11-UPFRONTS!$F$21)*('CBI - BUILD_SCENARIO'!H59-UPFRONTS!$F$21)+(ACS!$G$14))</f>
        <v>8468.2311017704415</v>
      </c>
      <c r="I61" s="88">
        <f>IF(I59="","",(((ACS!$G$14)*(TAZ!$T$13/TAZ!$H$13))-(ACS!$G$14))/(TAZ!$S$11-UPFRONTS!$F$21)*('CBI - BUILD_SCENARIO'!I59-UPFRONTS!$F$21)+(ACS!$G$14))</f>
        <v>8557.1488772130524</v>
      </c>
      <c r="J61" s="88">
        <f>IF(J59="","",(((ACS!$G$14)*(TAZ!$T$13/TAZ!$H$13))-(ACS!$G$14))/(TAZ!$S$11-UPFRONTS!$F$21)*('CBI - BUILD_SCENARIO'!J59-UPFRONTS!$F$21)+(ACS!$G$14))</f>
        <v>8646.0666526556615</v>
      </c>
      <c r="K61" s="88">
        <f>IF(K59="","",(((ACS!$G$14)*(TAZ!$T$13/TAZ!$H$13))-(ACS!$G$14))/(TAZ!$S$11-UPFRONTS!$F$21)*('CBI - BUILD_SCENARIO'!K59-UPFRONTS!$F$21)+(ACS!$G$14))</f>
        <v>8734.9844280982725</v>
      </c>
      <c r="L61" s="88">
        <f>IF(L59="","",(((ACS!$G$14)*(TAZ!$T$13/TAZ!$H$13))-(ACS!$G$14))/(TAZ!$S$11-UPFRONTS!$F$21)*('CBI - BUILD_SCENARIO'!L59-UPFRONTS!$F$21)+(ACS!$G$14))</f>
        <v>8823.9022035408834</v>
      </c>
      <c r="M61" s="88">
        <f>IF(M59="","",(((ACS!$G$14)*(TAZ!$T$13/TAZ!$H$13))-(ACS!$G$14))/(TAZ!$S$11-UPFRONTS!$F$21)*('CBI - BUILD_SCENARIO'!M59-UPFRONTS!$F$21)+(ACS!$G$14))</f>
        <v>8912.8199789834925</v>
      </c>
      <c r="N61" s="88">
        <f>IF(N59="","",(((ACS!$G$14)*(TAZ!$T$13/TAZ!$H$13))-(ACS!$G$14))/(TAZ!$S$11-UPFRONTS!$F$21)*('CBI - BUILD_SCENARIO'!N59-UPFRONTS!$F$21)+(ACS!$G$14))</f>
        <v>9001.7377544261035</v>
      </c>
      <c r="O61" s="88">
        <f>IF(O59="","",(((ACS!$G$14)*(TAZ!$T$13/TAZ!$H$13))-(ACS!$G$14))/(TAZ!$S$11-UPFRONTS!$F$21)*('CBI - BUILD_SCENARIO'!O59-UPFRONTS!$F$21)+(ACS!$G$14))</f>
        <v>9090.6555298687126</v>
      </c>
      <c r="P61" s="88">
        <f>IF(P59="","",(((ACS!$G$14)*(TAZ!$T$13/TAZ!$H$13))-(ACS!$G$14))/(TAZ!$S$11-UPFRONTS!$F$21)*('CBI - BUILD_SCENARIO'!P59-UPFRONTS!$F$21)+(ACS!$G$14))</f>
        <v>9179.5733053113236</v>
      </c>
      <c r="Q61" s="88">
        <f>IF(Q59="","",(((ACS!$G$14)*(TAZ!$T$13/TAZ!$H$13))-(ACS!$G$14))/(TAZ!$S$11-UPFRONTS!$F$21)*('CBI - BUILD_SCENARIO'!Q59-UPFRONTS!$F$21)+(ACS!$G$14))</f>
        <v>9268.4910807539345</v>
      </c>
      <c r="R61" s="88">
        <f>IF(R59="","",(((ACS!$G$14)*(TAZ!$T$13/TAZ!$H$13))-(ACS!$G$14))/(TAZ!$S$11-UPFRONTS!$F$21)*('CBI - BUILD_SCENARIO'!R59-UPFRONTS!$F$21)+(ACS!$G$14))</f>
        <v>9357.4088561965436</v>
      </c>
      <c r="S61" s="88">
        <f>IF(S59="","",(((ACS!$G$14)*(TAZ!$T$13/TAZ!$H$13))-(ACS!$G$14))/(TAZ!$S$11-UPFRONTS!$F$21)*('CBI - BUILD_SCENARIO'!S59-UPFRONTS!$F$21)+(ACS!$G$14))</f>
        <v>9446.3266316391546</v>
      </c>
      <c r="T61" s="88">
        <f>IF(T59="","",(((ACS!$G$14)*(TAZ!$T$13/TAZ!$H$13))-(ACS!$G$14))/(TAZ!$S$11-UPFRONTS!$F$21)*('CBI - BUILD_SCENARIO'!T59-UPFRONTS!$F$21)+(ACS!$G$14))</f>
        <v>9535.2444070817655</v>
      </c>
      <c r="U61" s="88">
        <f>IF(U59="","",(((ACS!$G$14)*(TAZ!$T$13/TAZ!$H$13))-(ACS!$G$14))/(TAZ!$S$11-UPFRONTS!$F$21)*('CBI - BUILD_SCENARIO'!U59-UPFRONTS!$F$21)+(ACS!$G$14))</f>
        <v>9624.1621825243747</v>
      </c>
      <c r="V61" s="88">
        <f>IF(V59="","",(((ACS!$G$14)*(TAZ!$T$13/TAZ!$H$13))-(ACS!$G$14))/(TAZ!$S$11-UPFRONTS!$F$21)*('CBI - BUILD_SCENARIO'!V59-UPFRONTS!$F$21)+(ACS!$G$14))</f>
        <v>9713.0799579669856</v>
      </c>
      <c r="W61" s="88">
        <f>IF(W59="","",(((ACS!$G$14)*(TAZ!$T$13/TAZ!$H$13))-(ACS!$G$14))/(TAZ!$S$11-UPFRONTS!$F$21)*('CBI - BUILD_SCENARIO'!W59-UPFRONTS!$F$21)+(ACS!$G$14))</f>
        <v>9801.9977334095965</v>
      </c>
      <c r="X61" s="88">
        <f>IF(X59="","",(((ACS!$G$14)*(TAZ!$T$13/TAZ!$H$13))-(ACS!$G$14))/(TAZ!$S$11-UPFRONTS!$F$21)*('CBI - BUILD_SCENARIO'!X59-UPFRONTS!$F$21)+(ACS!$G$14))</f>
        <v>9890.9155088522057</v>
      </c>
      <c r="Y61" s="88">
        <f>IF(Y59="","",(((ACS!$G$14)*(TAZ!$T$13/TAZ!$H$13))-(ACS!$G$14))/(TAZ!$S$11-UPFRONTS!$F$21)*('CBI - BUILD_SCENARIO'!Y59-UPFRONTS!$F$21)+(ACS!$G$14))</f>
        <v>9979.8332842948166</v>
      </c>
      <c r="Z61" s="88">
        <f>IF(Z59="","",(((ACS!$G$14)*(TAZ!$T$13/TAZ!$H$13))-(ACS!$G$14))/(TAZ!$S$11-UPFRONTS!$F$21)*('CBI - BUILD_SCENARIO'!Z59-UPFRONTS!$F$21)+(ACS!$G$14))</f>
        <v>10068.751059737426</v>
      </c>
      <c r="AA61" s="88">
        <f>IF(AA59="","",(((ACS!$G$14)*(TAZ!$T$13/TAZ!$H$13))-(ACS!$G$14))/(TAZ!$S$11-UPFRONTS!$F$21)*('CBI - BUILD_SCENARIO'!AA59-UPFRONTS!$F$21)+(ACS!$G$14))</f>
        <v>10157.668835180037</v>
      </c>
      <c r="AB61" s="88">
        <f>IF(AB59="","",(((ACS!$G$14)*(TAZ!$T$13/TAZ!$H$13))-(ACS!$G$14))/(TAZ!$S$11-UPFRONTS!$F$21)*('CBI - BUILD_SCENARIO'!AB59-UPFRONTS!$F$21)+(ACS!$G$14))</f>
        <v>10246.586610622648</v>
      </c>
      <c r="AC61" s="88">
        <f>IF(AC59="","",(((ACS!$G$14)*(TAZ!$T$13/TAZ!$H$13))-(ACS!$G$14))/(TAZ!$S$11-UPFRONTS!$F$21)*('CBI - BUILD_SCENARIO'!AC59-UPFRONTS!$F$21)+(ACS!$G$14))</f>
        <v>10335.504386065257</v>
      </c>
      <c r="AD61" s="88">
        <f>IF(AD59="","",(((ACS!$G$14)*(TAZ!$T$13/TAZ!$H$13))-(ACS!$G$14))/(TAZ!$S$11-UPFRONTS!$F$21)*('CBI - BUILD_SCENARIO'!AD59-UPFRONTS!$F$21)+(ACS!$G$14))</f>
        <v>10424.422161507868</v>
      </c>
      <c r="AE61" s="88">
        <f>IF(AE59="","",(((ACS!$G$14)*(TAZ!$T$13/TAZ!$H$13))-(ACS!$G$14))/(TAZ!$S$11-UPFRONTS!$F$21)*('CBI - BUILD_SCENARIO'!AE59-UPFRONTS!$F$21)+(ACS!$G$14))</f>
        <v>10513.339936950477</v>
      </c>
      <c r="AF61" s="88">
        <f>IF(AF59="","",(((ACS!$G$14)*(TAZ!$T$13/TAZ!$H$13))-(ACS!$G$14))/(TAZ!$S$11-UPFRONTS!$F$21)*('CBI - BUILD_SCENARIO'!AF59-UPFRONTS!$F$21)+(ACS!$G$14))</f>
        <v>10602.257712393088</v>
      </c>
      <c r="AG61" s="88">
        <f>IF(AG59="","",(((ACS!$G$14)*(TAZ!$T$13/TAZ!$H$13))-(ACS!$G$14))/(TAZ!$S$11-UPFRONTS!$F$21)*('CBI - BUILD_SCENARIO'!AG59-UPFRONTS!$F$21)+(ACS!$G$14))</f>
        <v>10691.175487835699</v>
      </c>
    </row>
    <row r="62" spans="4:33" x14ac:dyDescent="0.25">
      <c r="F62" s="10" t="str">
        <f>F57</f>
        <v>COLLEGE STUDENT POPULATION</v>
      </c>
      <c r="G62" s="88">
        <f>IF(G59="","",(((ACS!$R$14)*(TAZ!$V$13/TAZ!$J$13))-(ACS!$R$14))/(TAZ!$S$11-UPFRONTS!$F$21)*('CBI - BUILD_SCENARIO'!G59-UPFRONTS!$F$21)+(ACS!$R$14))</f>
        <v>838.3844413129973</v>
      </c>
      <c r="H62" s="88">
        <f>IF(H59="","",(((ACS!$R$14)*(TAZ!$V$13/TAZ!$J$13))-(ACS!$R$14))/(TAZ!$S$11-UPFRONTS!$F$21)*('CBI - BUILD_SCENARIO'!H59-UPFRONTS!$F$21)+(ACS!$R$14))</f>
        <v>812.62925508399644</v>
      </c>
      <c r="I62" s="88">
        <f>IF(I59="","",(((ACS!$R$14)*(TAZ!$V$13/TAZ!$J$13))-(ACS!$R$14))/(TAZ!$S$11-UPFRONTS!$F$21)*('CBI - BUILD_SCENARIO'!I59-UPFRONTS!$F$21)+(ACS!$R$14))</f>
        <v>786.87406885499558</v>
      </c>
      <c r="J62" s="88">
        <f>IF(J59="","",(((ACS!$R$14)*(TAZ!$V$13/TAZ!$J$13))-(ACS!$R$14))/(TAZ!$S$11-UPFRONTS!$F$21)*('CBI - BUILD_SCENARIO'!J59-UPFRONTS!$F$21)+(ACS!$R$14))</f>
        <v>761.11888262599473</v>
      </c>
      <c r="K62" s="88">
        <f>IF(K59="","",(((ACS!$R$14)*(TAZ!$V$13/TAZ!$J$13))-(ACS!$R$14))/(TAZ!$S$11-UPFRONTS!$F$21)*('CBI - BUILD_SCENARIO'!K59-UPFRONTS!$F$21)+(ACS!$R$14))</f>
        <v>735.36369639699387</v>
      </c>
      <c r="L62" s="88">
        <f>IF(L59="","",(((ACS!$R$14)*(TAZ!$V$13/TAZ!$J$13))-(ACS!$R$14))/(TAZ!$S$11-UPFRONTS!$F$21)*('CBI - BUILD_SCENARIO'!L59-UPFRONTS!$F$21)+(ACS!$R$14))</f>
        <v>709.6085101679929</v>
      </c>
      <c r="M62" s="88">
        <f>IF(M59="","",(((ACS!$R$14)*(TAZ!$V$13/TAZ!$J$13))-(ACS!$R$14))/(TAZ!$S$11-UPFRONTS!$F$21)*('CBI - BUILD_SCENARIO'!M59-UPFRONTS!$F$21)+(ACS!$R$14))</f>
        <v>683.85332393899205</v>
      </c>
      <c r="N62" s="88">
        <f>IF(N59="","",(((ACS!$R$14)*(TAZ!$V$13/TAZ!$J$13))-(ACS!$R$14))/(TAZ!$S$11-UPFRONTS!$F$21)*('CBI - BUILD_SCENARIO'!N59-UPFRONTS!$F$21)+(ACS!$R$14))</f>
        <v>658.09813770999119</v>
      </c>
      <c r="O62" s="88">
        <f>IF(O59="","",(((ACS!$R$14)*(TAZ!$V$13/TAZ!$J$13))-(ACS!$R$14))/(TAZ!$S$11-UPFRONTS!$F$21)*('CBI - BUILD_SCENARIO'!O59-UPFRONTS!$F$21)+(ACS!$R$14))</f>
        <v>632.34295148099022</v>
      </c>
      <c r="P62" s="88">
        <f>IF(P59="","",(((ACS!$R$14)*(TAZ!$V$13/TAZ!$J$13))-(ACS!$R$14))/(TAZ!$S$11-UPFRONTS!$F$21)*('CBI - BUILD_SCENARIO'!P59-UPFRONTS!$F$21)+(ACS!$R$14))</f>
        <v>606.58776525198937</v>
      </c>
      <c r="Q62" s="88">
        <f>IF(Q59="","",(((ACS!$R$14)*(TAZ!$V$13/TAZ!$J$13))-(ACS!$R$14))/(TAZ!$S$11-UPFRONTS!$F$21)*('CBI - BUILD_SCENARIO'!Q59-UPFRONTS!$F$21)+(ACS!$R$14))</f>
        <v>580.83257902298851</v>
      </c>
      <c r="R62" s="88">
        <f>IF(R59="","",(((ACS!$R$14)*(TAZ!$V$13/TAZ!$J$13))-(ACS!$R$14))/(TAZ!$S$11-UPFRONTS!$F$21)*('CBI - BUILD_SCENARIO'!R59-UPFRONTS!$F$21)+(ACS!$R$14))</f>
        <v>555.07739279398766</v>
      </c>
      <c r="S62" s="88">
        <f>IF(S59="","",(((ACS!$R$14)*(TAZ!$V$13/TAZ!$J$13))-(ACS!$R$14))/(TAZ!$S$11-UPFRONTS!$F$21)*('CBI - BUILD_SCENARIO'!S59-UPFRONTS!$F$21)+(ACS!$R$14))</f>
        <v>529.3222065649868</v>
      </c>
      <c r="T62" s="88">
        <f>IF(T59="","",(((ACS!$R$14)*(TAZ!$V$13/TAZ!$J$13))-(ACS!$R$14))/(TAZ!$S$11-UPFRONTS!$F$21)*('CBI - BUILD_SCENARIO'!T59-UPFRONTS!$F$21)+(ACS!$R$14))</f>
        <v>503.56702033598589</v>
      </c>
      <c r="U62" s="88">
        <f>IF(U59="","",(((ACS!$R$14)*(TAZ!$V$13/TAZ!$J$13))-(ACS!$R$14))/(TAZ!$S$11-UPFRONTS!$F$21)*('CBI - BUILD_SCENARIO'!U59-UPFRONTS!$F$21)+(ACS!$R$14))</f>
        <v>477.81183410698503</v>
      </c>
      <c r="V62" s="88">
        <f>IF(V59="","",(((ACS!$R$14)*(TAZ!$V$13/TAZ!$J$13))-(ACS!$R$14))/(TAZ!$S$11-UPFRONTS!$F$21)*('CBI - BUILD_SCENARIO'!V59-UPFRONTS!$F$21)+(ACS!$R$14))</f>
        <v>452.05664787798412</v>
      </c>
      <c r="W62" s="88">
        <f>IF(W59="","",(((ACS!$R$14)*(TAZ!$V$13/TAZ!$J$13))-(ACS!$R$14))/(TAZ!$S$11-UPFRONTS!$F$21)*('CBI - BUILD_SCENARIO'!W59-UPFRONTS!$F$21)+(ACS!$R$14))</f>
        <v>426.30146164898326</v>
      </c>
      <c r="X62" s="88">
        <f>IF(X59="","",(((ACS!$R$14)*(TAZ!$V$13/TAZ!$J$13))-(ACS!$R$14))/(TAZ!$S$11-UPFRONTS!$F$21)*('CBI - BUILD_SCENARIO'!X59-UPFRONTS!$F$21)+(ACS!$R$14))</f>
        <v>400.54627541998241</v>
      </c>
      <c r="Y62" s="88">
        <f>IF(Y59="","",(((ACS!$R$14)*(TAZ!$V$13/TAZ!$J$13))-(ACS!$R$14))/(TAZ!$S$11-UPFRONTS!$F$21)*('CBI - BUILD_SCENARIO'!Y59-UPFRONTS!$F$21)+(ACS!$R$14))</f>
        <v>374.79108919098144</v>
      </c>
      <c r="Z62" s="88">
        <f>IF(Z59="","",(((ACS!$R$14)*(TAZ!$V$13/TAZ!$J$13))-(ACS!$R$14))/(TAZ!$S$11-UPFRONTS!$F$21)*('CBI - BUILD_SCENARIO'!Z59-UPFRONTS!$F$21)+(ACS!$R$14))</f>
        <v>349.03590296198058</v>
      </c>
      <c r="AA62" s="88">
        <f>IF(AA59="","",(((ACS!$R$14)*(TAZ!$V$13/TAZ!$J$13))-(ACS!$R$14))/(TAZ!$S$11-UPFRONTS!$F$21)*('CBI - BUILD_SCENARIO'!AA59-UPFRONTS!$F$21)+(ACS!$R$14))</f>
        <v>323.28071673297973</v>
      </c>
      <c r="AB62" s="88">
        <f>IF(AB59="","",(((ACS!$R$14)*(TAZ!$V$13/TAZ!$J$13))-(ACS!$R$14))/(TAZ!$S$11-UPFRONTS!$F$21)*('CBI - BUILD_SCENARIO'!AB59-UPFRONTS!$F$21)+(ACS!$R$14))</f>
        <v>297.52553050397887</v>
      </c>
      <c r="AC62" s="88">
        <f>IF(AC59="","",(((ACS!$R$14)*(TAZ!$V$13/TAZ!$J$13))-(ACS!$R$14))/(TAZ!$S$11-UPFRONTS!$F$21)*('CBI - BUILD_SCENARIO'!AC59-UPFRONTS!$F$21)+(ACS!$R$14))</f>
        <v>271.77034427497802</v>
      </c>
      <c r="AD62" s="88">
        <f>IF(AD59="","",(((ACS!$R$14)*(TAZ!$V$13/TAZ!$J$13))-(ACS!$R$14))/(TAZ!$S$11-UPFRONTS!$F$21)*('CBI - BUILD_SCENARIO'!AD59-UPFRONTS!$F$21)+(ACS!$R$14))</f>
        <v>246.01515804597705</v>
      </c>
      <c r="AE62" s="88">
        <f>IF(AE59="","",(((ACS!$R$14)*(TAZ!$V$13/TAZ!$J$13))-(ACS!$R$14))/(TAZ!$S$11-UPFRONTS!$F$21)*('CBI - BUILD_SCENARIO'!AE59-UPFRONTS!$F$21)+(ACS!$R$14))</f>
        <v>220.25997181697619</v>
      </c>
      <c r="AF62" s="88">
        <f>IF(AF59="","",(((ACS!$R$14)*(TAZ!$V$13/TAZ!$J$13))-(ACS!$R$14))/(TAZ!$S$11-UPFRONTS!$F$21)*('CBI - BUILD_SCENARIO'!AF59-UPFRONTS!$F$21)+(ACS!$R$14))</f>
        <v>194.50478558797533</v>
      </c>
      <c r="AG62" s="88">
        <f>IF(AG59="","",(((ACS!$R$14)*(TAZ!$V$13/TAZ!$J$13))-(ACS!$R$14))/(TAZ!$S$11-UPFRONTS!$F$21)*('CBI - BUILD_SCENARIO'!AG59-UPFRONTS!$F$21)+(ACS!$R$14))</f>
        <v>168.74959935897448</v>
      </c>
    </row>
    <row r="63" spans="4:33" x14ac:dyDescent="0.25">
      <c r="F63" s="16" t="str">
        <f>F58</f>
        <v>K-12 STUDENT POPULATION</v>
      </c>
      <c r="G63" s="89">
        <f>IF(G59="","",(((ACS!$P$14+ACS!$Q$14)*(TAZ!$U$13/TAZ!$I$13))-(ACS!$P$14+ACS!$Q$14))/(TAZ!$S$11-UPFRONTS!$F$21)*('CBI - BUILD_SCENARIO'!G59-UPFRONTS!$F$21)+(ACS!$P$14+ACS!$Q$14))</f>
        <v>2538.0805012182386</v>
      </c>
      <c r="H63" s="89">
        <f>IF(H59="","",(((ACS!$P$14+ACS!$Q$14)*(TAZ!$U$13/TAZ!$I$13))-(ACS!$P$14+ACS!$Q$14))/(TAZ!$S$11-UPFRONTS!$F$21)*('CBI - BUILD_SCENARIO'!H59-UPFRONTS!$F$21)+(ACS!$P$14+ACS!$Q$14))</f>
        <v>2510.720668290985</v>
      </c>
      <c r="I63" s="89">
        <f>IF(I59="","",(((ACS!$P$14+ACS!$Q$14)*(TAZ!$U$13/TAZ!$I$13))-(ACS!$P$14+ACS!$Q$14))/(TAZ!$S$11-UPFRONTS!$F$21)*('CBI - BUILD_SCENARIO'!I59-UPFRONTS!$F$21)+(ACS!$P$14+ACS!$Q$14))</f>
        <v>2483.360835363731</v>
      </c>
      <c r="J63" s="89">
        <f>IF(J59="","",(((ACS!$P$14+ACS!$Q$14)*(TAZ!$U$13/TAZ!$I$13))-(ACS!$P$14+ACS!$Q$14))/(TAZ!$S$11-UPFRONTS!$F$21)*('CBI - BUILD_SCENARIO'!J59-UPFRONTS!$F$21)+(ACS!$P$14+ACS!$Q$14))</f>
        <v>2456.0010024364774</v>
      </c>
      <c r="K63" s="89">
        <f>IF(K59="","",(((ACS!$P$14+ACS!$Q$14)*(TAZ!$U$13/TAZ!$I$13))-(ACS!$P$14+ACS!$Q$14))/(TAZ!$S$11-UPFRONTS!$F$21)*('CBI - BUILD_SCENARIO'!K59-UPFRONTS!$F$21)+(ACS!$P$14+ACS!$Q$14))</f>
        <v>2428.6411695092238</v>
      </c>
      <c r="L63" s="89">
        <f>IF(L59="","",(((ACS!$P$14+ACS!$Q$14)*(TAZ!$U$13/TAZ!$I$13))-(ACS!$P$14+ACS!$Q$14))/(TAZ!$S$11-UPFRONTS!$F$21)*('CBI - BUILD_SCENARIO'!L59-UPFRONTS!$F$21)+(ACS!$P$14+ACS!$Q$14))</f>
        <v>2401.2813365819698</v>
      </c>
      <c r="M63" s="89">
        <f>IF(M59="","",(((ACS!$P$14+ACS!$Q$14)*(TAZ!$U$13/TAZ!$I$13))-(ACS!$P$14+ACS!$Q$14))/(TAZ!$S$11-UPFRONTS!$F$21)*('CBI - BUILD_SCENARIO'!M59-UPFRONTS!$F$21)+(ACS!$P$14+ACS!$Q$14))</f>
        <v>2373.9215036547162</v>
      </c>
      <c r="N63" s="89">
        <f>IF(N59="","",(((ACS!$P$14+ACS!$Q$14)*(TAZ!$U$13/TAZ!$I$13))-(ACS!$P$14+ACS!$Q$14))/(TAZ!$S$11-UPFRONTS!$F$21)*('CBI - BUILD_SCENARIO'!N59-UPFRONTS!$F$21)+(ACS!$P$14+ACS!$Q$14))</f>
        <v>2346.5616707274626</v>
      </c>
      <c r="O63" s="89">
        <f>IF(O59="","",(((ACS!$P$14+ACS!$Q$14)*(TAZ!$U$13/TAZ!$I$13))-(ACS!$P$14+ACS!$Q$14))/(TAZ!$S$11-UPFRONTS!$F$21)*('CBI - BUILD_SCENARIO'!O59-UPFRONTS!$F$21)+(ACS!$P$14+ACS!$Q$14))</f>
        <v>2319.2018378002085</v>
      </c>
      <c r="P63" s="89">
        <f>IF(P59="","",(((ACS!$P$14+ACS!$Q$14)*(TAZ!$U$13/TAZ!$I$13))-(ACS!$P$14+ACS!$Q$14))/(TAZ!$S$11-UPFRONTS!$F$21)*('CBI - BUILD_SCENARIO'!P59-UPFRONTS!$F$21)+(ACS!$P$14+ACS!$Q$14))</f>
        <v>2291.8420048729549</v>
      </c>
      <c r="Q63" s="89">
        <f>IF(Q59="","",(((ACS!$P$14+ACS!$Q$14)*(TAZ!$U$13/TAZ!$I$13))-(ACS!$P$14+ACS!$Q$14))/(TAZ!$S$11-UPFRONTS!$F$21)*('CBI - BUILD_SCENARIO'!Q59-UPFRONTS!$F$21)+(ACS!$P$14+ACS!$Q$14))</f>
        <v>2264.4821719457013</v>
      </c>
      <c r="R63" s="89">
        <f>IF(R59="","",(((ACS!$P$14+ACS!$Q$14)*(TAZ!$U$13/TAZ!$I$13))-(ACS!$P$14+ACS!$Q$14))/(TAZ!$S$11-UPFRONTS!$F$21)*('CBI - BUILD_SCENARIO'!R59-UPFRONTS!$F$21)+(ACS!$P$14+ACS!$Q$14))</f>
        <v>2237.1223390184473</v>
      </c>
      <c r="S63" s="89">
        <f>IF(S59="","",(((ACS!$P$14+ACS!$Q$14)*(TAZ!$U$13/TAZ!$I$13))-(ACS!$P$14+ACS!$Q$14))/(TAZ!$S$11-UPFRONTS!$F$21)*('CBI - BUILD_SCENARIO'!S59-UPFRONTS!$F$21)+(ACS!$P$14+ACS!$Q$14))</f>
        <v>2209.7625060911937</v>
      </c>
      <c r="T63" s="89">
        <f>IF(T59="","",(((ACS!$P$14+ACS!$Q$14)*(TAZ!$U$13/TAZ!$I$13))-(ACS!$P$14+ACS!$Q$14))/(TAZ!$S$11-UPFRONTS!$F$21)*('CBI - BUILD_SCENARIO'!T59-UPFRONTS!$F$21)+(ACS!$P$14+ACS!$Q$14))</f>
        <v>2182.4026731639401</v>
      </c>
      <c r="U63" s="89">
        <f>IF(U59="","",(((ACS!$P$14+ACS!$Q$14)*(TAZ!$U$13/TAZ!$I$13))-(ACS!$P$14+ACS!$Q$14))/(TAZ!$S$11-UPFRONTS!$F$21)*('CBI - BUILD_SCENARIO'!U59-UPFRONTS!$F$21)+(ACS!$P$14+ACS!$Q$14))</f>
        <v>2155.0428402366861</v>
      </c>
      <c r="V63" s="89">
        <f>IF(V59="","",(((ACS!$P$14+ACS!$Q$14)*(TAZ!$U$13/TAZ!$I$13))-(ACS!$P$14+ACS!$Q$14))/(TAZ!$S$11-UPFRONTS!$F$21)*('CBI - BUILD_SCENARIO'!V59-UPFRONTS!$F$21)+(ACS!$P$14+ACS!$Q$14))</f>
        <v>2127.6830073094325</v>
      </c>
      <c r="W63" s="89">
        <f>IF(W59="","",(((ACS!$P$14+ACS!$Q$14)*(TAZ!$U$13/TAZ!$I$13))-(ACS!$P$14+ACS!$Q$14))/(TAZ!$S$11-UPFRONTS!$F$21)*('CBI - BUILD_SCENARIO'!W59-UPFRONTS!$F$21)+(ACS!$P$14+ACS!$Q$14))</f>
        <v>2100.3231743821789</v>
      </c>
      <c r="X63" s="89">
        <f>IF(X59="","",(((ACS!$P$14+ACS!$Q$14)*(TAZ!$U$13/TAZ!$I$13))-(ACS!$P$14+ACS!$Q$14))/(TAZ!$S$11-UPFRONTS!$F$21)*('CBI - BUILD_SCENARIO'!X59-UPFRONTS!$F$21)+(ACS!$P$14+ACS!$Q$14))</f>
        <v>2072.9633414549253</v>
      </c>
      <c r="Y63" s="89">
        <f>IF(Y59="","",(((ACS!$P$14+ACS!$Q$14)*(TAZ!$U$13/TAZ!$I$13))-(ACS!$P$14+ACS!$Q$14))/(TAZ!$S$11-UPFRONTS!$F$21)*('CBI - BUILD_SCENARIO'!Y59-UPFRONTS!$F$21)+(ACS!$P$14+ACS!$Q$14))</f>
        <v>2045.6035085276712</v>
      </c>
      <c r="Z63" s="89">
        <f>IF(Z59="","",(((ACS!$P$14+ACS!$Q$14)*(TAZ!$U$13/TAZ!$I$13))-(ACS!$P$14+ACS!$Q$14))/(TAZ!$S$11-UPFRONTS!$F$21)*('CBI - BUILD_SCENARIO'!Z59-UPFRONTS!$F$21)+(ACS!$P$14+ACS!$Q$14))</f>
        <v>2018.2436756004176</v>
      </c>
      <c r="AA63" s="89">
        <f>IF(AA59="","",(((ACS!$P$14+ACS!$Q$14)*(TAZ!$U$13/TAZ!$I$13))-(ACS!$P$14+ACS!$Q$14))/(TAZ!$S$11-UPFRONTS!$F$21)*('CBI - BUILD_SCENARIO'!AA59-UPFRONTS!$F$21)+(ACS!$P$14+ACS!$Q$14))</f>
        <v>1990.8838426731638</v>
      </c>
      <c r="AB63" s="89">
        <f>IF(AB59="","",(((ACS!$P$14+ACS!$Q$14)*(TAZ!$U$13/TAZ!$I$13))-(ACS!$P$14+ACS!$Q$14))/(TAZ!$S$11-UPFRONTS!$F$21)*('CBI - BUILD_SCENARIO'!AB59-UPFRONTS!$F$21)+(ACS!$P$14+ACS!$Q$14))</f>
        <v>1963.52400974591</v>
      </c>
      <c r="AC63" s="89">
        <f>IF(AC59="","",(((ACS!$P$14+ACS!$Q$14)*(TAZ!$U$13/TAZ!$I$13))-(ACS!$P$14+ACS!$Q$14))/(TAZ!$S$11-UPFRONTS!$F$21)*('CBI - BUILD_SCENARIO'!AC59-UPFRONTS!$F$21)+(ACS!$P$14+ACS!$Q$14))</f>
        <v>1936.1641768186564</v>
      </c>
      <c r="AD63" s="89">
        <f>IF(AD59="","",(((ACS!$P$14+ACS!$Q$14)*(TAZ!$U$13/TAZ!$I$13))-(ACS!$P$14+ACS!$Q$14))/(TAZ!$S$11-UPFRONTS!$F$21)*('CBI - BUILD_SCENARIO'!AD59-UPFRONTS!$F$21)+(ACS!$P$14+ACS!$Q$14))</f>
        <v>1908.8043438914026</v>
      </c>
      <c r="AE63" s="89">
        <f>IF(AE59="","",(((ACS!$P$14+ACS!$Q$14)*(TAZ!$U$13/TAZ!$I$13))-(ACS!$P$14+ACS!$Q$14))/(TAZ!$S$11-UPFRONTS!$F$21)*('CBI - BUILD_SCENARIO'!AE59-UPFRONTS!$F$21)+(ACS!$P$14+ACS!$Q$14))</f>
        <v>1881.4445109641488</v>
      </c>
      <c r="AF63" s="89">
        <f>IF(AF59="","",(((ACS!$P$14+ACS!$Q$14)*(TAZ!$U$13/TAZ!$I$13))-(ACS!$P$14+ACS!$Q$14))/(TAZ!$S$11-UPFRONTS!$F$21)*('CBI - BUILD_SCENARIO'!AF59-UPFRONTS!$F$21)+(ACS!$P$14+ACS!$Q$14))</f>
        <v>1854.0846780368952</v>
      </c>
      <c r="AG63" s="89">
        <f>IF(AG59="","",(((ACS!$P$14+ACS!$Q$14)*(TAZ!$U$13/TAZ!$I$13))-(ACS!$P$14+ACS!$Q$14))/(TAZ!$S$11-UPFRONTS!$F$21)*('CBI - BUILD_SCENARIO'!AG59-UPFRONTS!$F$21)+(ACS!$P$14+ACS!$Q$14))</f>
        <v>1826.7248451096414</v>
      </c>
    </row>
    <row r="64" spans="4:33" x14ac:dyDescent="0.25">
      <c r="F64" s="72" t="s">
        <v>412</v>
      </c>
      <c r="G64" s="73">
        <f>G54</f>
        <v>2022</v>
      </c>
      <c r="H64" s="73">
        <f t="shared" ref="H64:AG64" si="3">H54</f>
        <v>2023</v>
      </c>
      <c r="I64" s="73">
        <f t="shared" si="3"/>
        <v>2024</v>
      </c>
      <c r="J64" s="73">
        <f t="shared" si="3"/>
        <v>2025</v>
      </c>
      <c r="K64" s="73">
        <f t="shared" si="3"/>
        <v>2026</v>
      </c>
      <c r="L64" s="73">
        <f t="shared" si="3"/>
        <v>2027</v>
      </c>
      <c r="M64" s="73">
        <f t="shared" si="3"/>
        <v>2028</v>
      </c>
      <c r="N64" s="73">
        <f t="shared" si="3"/>
        <v>2029</v>
      </c>
      <c r="O64" s="73">
        <f t="shared" si="3"/>
        <v>2030</v>
      </c>
      <c r="P64" s="73">
        <f t="shared" si="3"/>
        <v>2031</v>
      </c>
      <c r="Q64" s="73">
        <f t="shared" si="3"/>
        <v>2032</v>
      </c>
      <c r="R64" s="73">
        <f t="shared" si="3"/>
        <v>2033</v>
      </c>
      <c r="S64" s="73">
        <f t="shared" si="3"/>
        <v>2034</v>
      </c>
      <c r="T64" s="73">
        <f t="shared" si="3"/>
        <v>2035</v>
      </c>
      <c r="U64" s="73">
        <f t="shared" si="3"/>
        <v>2036</v>
      </c>
      <c r="V64" s="73">
        <f t="shared" si="3"/>
        <v>2037</v>
      </c>
      <c r="W64" s="73">
        <f t="shared" si="3"/>
        <v>2038</v>
      </c>
      <c r="X64" s="73">
        <f t="shared" si="3"/>
        <v>2039</v>
      </c>
      <c r="Y64" s="73">
        <f t="shared" si="3"/>
        <v>2040</v>
      </c>
      <c r="Z64" s="73">
        <f t="shared" si="3"/>
        <v>2041</v>
      </c>
      <c r="AA64" s="73">
        <f t="shared" si="3"/>
        <v>2042</v>
      </c>
      <c r="AB64" s="73">
        <f t="shared" si="3"/>
        <v>2043</v>
      </c>
      <c r="AC64" s="73">
        <f t="shared" si="3"/>
        <v>2044</v>
      </c>
      <c r="AD64" s="73">
        <f t="shared" si="3"/>
        <v>2045</v>
      </c>
      <c r="AE64" s="73">
        <f t="shared" si="3"/>
        <v>2046</v>
      </c>
      <c r="AF64" s="73">
        <f t="shared" si="3"/>
        <v>2047</v>
      </c>
      <c r="AG64" s="73">
        <f t="shared" si="3"/>
        <v>2048</v>
      </c>
    </row>
    <row r="65" spans="4:33" x14ac:dyDescent="0.25">
      <c r="F65" s="55" t="str">
        <f>F55</f>
        <v>TOTAL POPULATION</v>
      </c>
      <c r="G65" s="87">
        <f>IF(G64="","",(((ACS!$O$13)*(TAZ!$S$13/TAZ!$G$13))-(ACS!$O$13))/(TAZ!$S$11-UPFRONTS!$F$21)*(G64-UPFRONTS!$F$21)+(ACS!$O$13))</f>
        <v>2127.2988603034432</v>
      </c>
      <c r="H65" s="87">
        <f>IF(H64="","",(((ACS!$O$13)*(TAZ!$S$13/TAZ!$G$13))-(ACS!$O$13))/(TAZ!$S$11-UPFRONTS!$F$21)*(H64-UPFRONTS!$F$21)+(ACS!$O$13))</f>
        <v>2169.448480404591</v>
      </c>
      <c r="I65" s="87">
        <f>IF(I64="","",(((ACS!$O$13)*(TAZ!$S$13/TAZ!$G$13))-(ACS!$O$13))/(TAZ!$S$11-UPFRONTS!$F$21)*(I64-UPFRONTS!$F$21)+(ACS!$O$13))</f>
        <v>2211.5981005057392</v>
      </c>
      <c r="J65" s="87">
        <f>IF(J64="","",(((ACS!$O$13)*(TAZ!$S$13/TAZ!$G$13))-(ACS!$O$13))/(TAZ!$S$11-UPFRONTS!$F$21)*(J64-UPFRONTS!$F$21)+(ACS!$O$13))</f>
        <v>2253.747720606887</v>
      </c>
      <c r="K65" s="87">
        <f>IF(K64="","",(((ACS!$O$13)*(TAZ!$S$13/TAZ!$G$13))-(ACS!$O$13))/(TAZ!$S$11-UPFRONTS!$F$21)*(K64-UPFRONTS!$F$21)+(ACS!$O$13))</f>
        <v>2295.8973407080348</v>
      </c>
      <c r="L65" s="87">
        <f>IF(L64="","",(((ACS!$O$13)*(TAZ!$S$13/TAZ!$G$13))-(ACS!$O$13))/(TAZ!$S$11-UPFRONTS!$F$21)*(L64-UPFRONTS!$F$21)+(ACS!$O$13))</f>
        <v>2338.0469608091826</v>
      </c>
      <c r="M65" s="87">
        <f>IF(M64="","",(((ACS!$O$13)*(TAZ!$S$13/TAZ!$G$13))-(ACS!$O$13))/(TAZ!$S$11-UPFRONTS!$F$21)*(M64-UPFRONTS!$F$21)+(ACS!$O$13))</f>
        <v>2380.1965809103303</v>
      </c>
      <c r="N65" s="87">
        <f>IF(N64="","",(((ACS!$O$13)*(TAZ!$S$13/TAZ!$G$13))-(ACS!$O$13))/(TAZ!$S$11-UPFRONTS!$F$21)*(N64-UPFRONTS!$F$21)+(ACS!$O$13))</f>
        <v>2422.3462010114781</v>
      </c>
      <c r="O65" s="87">
        <f>IF(O64="","",(((ACS!$O$13)*(TAZ!$S$13/TAZ!$G$13))-(ACS!$O$13))/(TAZ!$S$11-UPFRONTS!$F$21)*(O64-UPFRONTS!$F$21)+(ACS!$O$13))</f>
        <v>2464.4958211126259</v>
      </c>
      <c r="P65" s="87">
        <f>IF(P64="","",(((ACS!$O$13)*(TAZ!$S$13/TAZ!$G$13))-(ACS!$O$13))/(TAZ!$S$11-UPFRONTS!$F$21)*(P64-UPFRONTS!$F$21)+(ACS!$O$13))</f>
        <v>2506.6454412137737</v>
      </c>
      <c r="Q65" s="87">
        <f>IF(Q64="","",(((ACS!$O$13)*(TAZ!$S$13/TAZ!$G$13))-(ACS!$O$13))/(TAZ!$S$11-UPFRONTS!$F$21)*(Q64-UPFRONTS!$F$21)+(ACS!$O$13))</f>
        <v>2548.7950613149214</v>
      </c>
      <c r="R65" s="87">
        <f>IF(R64="","",(((ACS!$O$13)*(TAZ!$S$13/TAZ!$G$13))-(ACS!$O$13))/(TAZ!$S$11-UPFRONTS!$F$21)*(R64-UPFRONTS!$F$21)+(ACS!$O$13))</f>
        <v>2590.9446814160692</v>
      </c>
      <c r="S65" s="87">
        <f>IF(S64="","",(((ACS!$O$13)*(TAZ!$S$13/TAZ!$G$13))-(ACS!$O$13))/(TAZ!$S$11-UPFRONTS!$F$21)*(S64-UPFRONTS!$F$21)+(ACS!$O$13))</f>
        <v>2633.0943015172174</v>
      </c>
      <c r="T65" s="87">
        <f>IF(T64="","",(((ACS!$O$13)*(TAZ!$S$13/TAZ!$G$13))-(ACS!$O$13))/(TAZ!$S$11-UPFRONTS!$F$21)*(T64-UPFRONTS!$F$21)+(ACS!$O$13))</f>
        <v>2675.2439216183652</v>
      </c>
      <c r="U65" s="87">
        <f>IF(U64="","",(((ACS!$O$13)*(TAZ!$S$13/TAZ!$G$13))-(ACS!$O$13))/(TAZ!$S$11-UPFRONTS!$F$21)*(U64-UPFRONTS!$F$21)+(ACS!$O$13))</f>
        <v>2717.393541719513</v>
      </c>
      <c r="V65" s="87">
        <f>IF(V64="","",(((ACS!$O$13)*(TAZ!$S$13/TAZ!$G$13))-(ACS!$O$13))/(TAZ!$S$11-UPFRONTS!$F$21)*(V64-UPFRONTS!$F$21)+(ACS!$O$13))</f>
        <v>2759.5431618206608</v>
      </c>
      <c r="W65" s="87">
        <f>IF(W64="","",(((ACS!$O$13)*(TAZ!$S$13/TAZ!$G$13))-(ACS!$O$13))/(TAZ!$S$11-UPFRONTS!$F$21)*(W64-UPFRONTS!$F$21)+(ACS!$O$13))</f>
        <v>2801.6927819218085</v>
      </c>
      <c r="X65" s="87">
        <f>IF(X64="","",(((ACS!$O$13)*(TAZ!$S$13/TAZ!$G$13))-(ACS!$O$13))/(TAZ!$S$11-UPFRONTS!$F$21)*(X64-UPFRONTS!$F$21)+(ACS!$O$13))</f>
        <v>2843.8424020229563</v>
      </c>
      <c r="Y65" s="87">
        <f>IF(Y64="","",(((ACS!$O$13)*(TAZ!$S$13/TAZ!$G$13))-(ACS!$O$13))/(TAZ!$S$11-UPFRONTS!$F$21)*(Y64-UPFRONTS!$F$21)+(ACS!$O$13))</f>
        <v>2885.9920221241041</v>
      </c>
      <c r="Z65" s="87">
        <f>IF(Z64="","",(((ACS!$O$13)*(TAZ!$S$13/TAZ!$G$13))-(ACS!$O$13))/(TAZ!$S$11-UPFRONTS!$F$21)*(Z64-UPFRONTS!$F$21)+(ACS!$O$13))</f>
        <v>2928.1416422252523</v>
      </c>
      <c r="AA65" s="87">
        <f>IF(AA64="","",(((ACS!$O$13)*(TAZ!$S$13/TAZ!$G$13))-(ACS!$O$13))/(TAZ!$S$11-UPFRONTS!$F$21)*(AA64-UPFRONTS!$F$21)+(ACS!$O$13))</f>
        <v>2970.2912623264001</v>
      </c>
      <c r="AB65" s="87">
        <f>IF(AB64="","",(((ACS!$O$13)*(TAZ!$S$13/TAZ!$G$13))-(ACS!$O$13))/(TAZ!$S$11-UPFRONTS!$F$21)*(AB64-UPFRONTS!$F$21)+(ACS!$O$13))</f>
        <v>3012.4408824275479</v>
      </c>
      <c r="AC65" s="87">
        <f>IF(AC64="","",(((ACS!$O$13)*(TAZ!$S$13/TAZ!$G$13))-(ACS!$O$13))/(TAZ!$S$11-UPFRONTS!$F$21)*(AC64-UPFRONTS!$F$21)+(ACS!$O$13))</f>
        <v>3054.5905025286957</v>
      </c>
      <c r="AD65" s="87">
        <f>IF(AD64="","",(((ACS!$O$13)*(TAZ!$S$13/TAZ!$G$13))-(ACS!$O$13))/(TAZ!$S$11-UPFRONTS!$F$21)*(AD64-UPFRONTS!$F$21)+(ACS!$O$13))</f>
        <v>3096.7401226298434</v>
      </c>
      <c r="AE65" s="87">
        <f>IF(AE64="","",(((ACS!$O$13)*(TAZ!$S$13/TAZ!$G$13))-(ACS!$O$13))/(TAZ!$S$11-UPFRONTS!$F$21)*(AE64-UPFRONTS!$F$21)+(ACS!$O$13))</f>
        <v>3138.8897427309912</v>
      </c>
      <c r="AF65" s="87">
        <f>IF(AF64="","",(((ACS!$O$13)*(TAZ!$S$13/TAZ!$G$13))-(ACS!$O$13))/(TAZ!$S$11-UPFRONTS!$F$21)*(AF64-UPFRONTS!$F$21)+(ACS!$O$13))</f>
        <v>3181.039362832139</v>
      </c>
      <c r="AG65" s="87">
        <f>IF(AG64="","",(((ACS!$O$13)*(TAZ!$S$13/TAZ!$G$13))-(ACS!$O$13))/(TAZ!$S$11-UPFRONTS!$F$21)*(AG64-UPFRONTS!$F$21)+(ACS!$O$13))</f>
        <v>3223.1889829332868</v>
      </c>
    </row>
    <row r="66" spans="4:33" x14ac:dyDescent="0.25">
      <c r="F66" s="10" t="str">
        <f>F56</f>
        <v>EMPLOYED POPULATION</v>
      </c>
      <c r="G66" s="88">
        <f>IF(G64="","",(((ACS!$G$13)*(TAZ!$T$13/TAZ!$H$13))-(ACS!$G$13))/(TAZ!$S$11-UPFRONTS!$F$21)*(G64-UPFRONTS!$F$21)+(ACS!$G$13))</f>
        <v>813.91063993934472</v>
      </c>
      <c r="H66" s="88">
        <f>IF(H64="","",(((ACS!$G$13)*(TAZ!$T$13/TAZ!$H$13))-(ACS!$G$13))/(TAZ!$S$11-UPFRONTS!$F$21)*(H64-UPFRONTS!$F$21)+(ACS!$G$13))</f>
        <v>822.54751991912633</v>
      </c>
      <c r="I66" s="88">
        <f>IF(I64="","",(((ACS!$G$13)*(TAZ!$T$13/TAZ!$H$13))-(ACS!$G$13))/(TAZ!$S$11-UPFRONTS!$F$21)*(I64-UPFRONTS!$F$21)+(ACS!$G$13))</f>
        <v>831.18439989890794</v>
      </c>
      <c r="J66" s="88">
        <f>IF(J64="","",(((ACS!$G$13)*(TAZ!$T$13/TAZ!$H$13))-(ACS!$G$13))/(TAZ!$S$11-UPFRONTS!$F$21)*(J64-UPFRONTS!$F$21)+(ACS!$G$13))</f>
        <v>839.82127987868955</v>
      </c>
      <c r="K66" s="88">
        <f>IF(K64="","",(((ACS!$G$13)*(TAZ!$T$13/TAZ!$H$13))-(ACS!$G$13))/(TAZ!$S$11-UPFRONTS!$F$21)*(K64-UPFRONTS!$F$21)+(ACS!$G$13))</f>
        <v>848.45815985847105</v>
      </c>
      <c r="L66" s="88">
        <f>IF(L64="","",(((ACS!$G$13)*(TAZ!$T$13/TAZ!$H$13))-(ACS!$G$13))/(TAZ!$S$11-UPFRONTS!$F$21)*(L64-UPFRONTS!$F$21)+(ACS!$G$13))</f>
        <v>857.09503983825266</v>
      </c>
      <c r="M66" s="88">
        <f>IF(M64="","",(((ACS!$G$13)*(TAZ!$T$13/TAZ!$H$13))-(ACS!$G$13))/(TAZ!$S$11-UPFRONTS!$F$21)*(M64-UPFRONTS!$F$21)+(ACS!$G$13))</f>
        <v>865.73191981803427</v>
      </c>
      <c r="N66" s="88">
        <f>IF(N64="","",(((ACS!$G$13)*(TAZ!$T$13/TAZ!$H$13))-(ACS!$G$13))/(TAZ!$S$11-UPFRONTS!$F$21)*(N64-UPFRONTS!$F$21)+(ACS!$G$13))</f>
        <v>874.36879979781588</v>
      </c>
      <c r="O66" s="88">
        <f>IF(O64="","",(((ACS!$G$13)*(TAZ!$T$13/TAZ!$H$13))-(ACS!$G$13))/(TAZ!$S$11-UPFRONTS!$F$21)*(O64-UPFRONTS!$F$21)+(ACS!$G$13))</f>
        <v>883.00567977759738</v>
      </c>
      <c r="P66" s="88">
        <f>IF(P64="","",(((ACS!$G$13)*(TAZ!$T$13/TAZ!$H$13))-(ACS!$G$13))/(TAZ!$S$11-UPFRONTS!$F$21)*(P64-UPFRONTS!$F$21)+(ACS!$G$13))</f>
        <v>891.64255975737899</v>
      </c>
      <c r="Q66" s="88">
        <f>IF(Q64="","",(((ACS!$G$13)*(TAZ!$T$13/TAZ!$H$13))-(ACS!$G$13))/(TAZ!$S$11-UPFRONTS!$F$21)*(Q64-UPFRONTS!$F$21)+(ACS!$G$13))</f>
        <v>900.2794397371606</v>
      </c>
      <c r="R66" s="88">
        <f>IF(R64="","",(((ACS!$G$13)*(TAZ!$T$13/TAZ!$H$13))-(ACS!$G$13))/(TAZ!$S$11-UPFRONTS!$F$21)*(R64-UPFRONTS!$F$21)+(ACS!$G$13))</f>
        <v>908.91631971694221</v>
      </c>
      <c r="S66" s="88">
        <f>IF(S64="","",(((ACS!$G$13)*(TAZ!$T$13/TAZ!$H$13))-(ACS!$G$13))/(TAZ!$S$11-UPFRONTS!$F$21)*(S64-UPFRONTS!$F$21)+(ACS!$G$13))</f>
        <v>917.55319969672382</v>
      </c>
      <c r="T66" s="88">
        <f>IF(T64="","",(((ACS!$G$13)*(TAZ!$T$13/TAZ!$H$13))-(ACS!$G$13))/(TAZ!$S$11-UPFRONTS!$F$21)*(T64-UPFRONTS!$F$21)+(ACS!$G$13))</f>
        <v>926.19007967650532</v>
      </c>
      <c r="U66" s="88">
        <f>IF(U64="","",(((ACS!$G$13)*(TAZ!$T$13/TAZ!$H$13))-(ACS!$G$13))/(TAZ!$S$11-UPFRONTS!$F$21)*(U64-UPFRONTS!$F$21)+(ACS!$G$13))</f>
        <v>934.82695965628693</v>
      </c>
      <c r="V66" s="88">
        <f>IF(V64="","",(((ACS!$G$13)*(TAZ!$T$13/TAZ!$H$13))-(ACS!$G$13))/(TAZ!$S$11-UPFRONTS!$F$21)*(V64-UPFRONTS!$F$21)+(ACS!$G$13))</f>
        <v>943.46383963606854</v>
      </c>
      <c r="W66" s="88">
        <f>IF(W64="","",(((ACS!$G$13)*(TAZ!$T$13/TAZ!$H$13))-(ACS!$G$13))/(TAZ!$S$11-UPFRONTS!$F$21)*(W64-UPFRONTS!$F$21)+(ACS!$G$13))</f>
        <v>952.10071961585004</v>
      </c>
      <c r="X66" s="88">
        <f>IF(X64="","",(((ACS!$G$13)*(TAZ!$T$13/TAZ!$H$13))-(ACS!$G$13))/(TAZ!$S$11-UPFRONTS!$F$21)*(X64-UPFRONTS!$F$21)+(ACS!$G$13))</f>
        <v>960.73759959563165</v>
      </c>
      <c r="Y66" s="88">
        <f>IF(Y64="","",(((ACS!$G$13)*(TAZ!$T$13/TAZ!$H$13))-(ACS!$G$13))/(TAZ!$S$11-UPFRONTS!$F$21)*(Y64-UPFRONTS!$F$21)+(ACS!$G$13))</f>
        <v>969.37447957541326</v>
      </c>
      <c r="Z66" s="88">
        <f>IF(Z64="","",(((ACS!$G$13)*(TAZ!$T$13/TAZ!$H$13))-(ACS!$G$13))/(TAZ!$S$11-UPFRONTS!$F$21)*(Z64-UPFRONTS!$F$21)+(ACS!$G$13))</f>
        <v>978.01135955519487</v>
      </c>
      <c r="AA66" s="88">
        <f>IF(AA64="","",(((ACS!$G$13)*(TAZ!$T$13/TAZ!$H$13))-(ACS!$G$13))/(TAZ!$S$11-UPFRONTS!$F$21)*(AA64-UPFRONTS!$F$21)+(ACS!$G$13))</f>
        <v>986.64823953497648</v>
      </c>
      <c r="AB66" s="88">
        <f>IF(AB64="","",(((ACS!$G$13)*(TAZ!$T$13/TAZ!$H$13))-(ACS!$G$13))/(TAZ!$S$11-UPFRONTS!$F$21)*(AB64-UPFRONTS!$F$21)+(ACS!$G$13))</f>
        <v>995.28511951475798</v>
      </c>
      <c r="AC66" s="88">
        <f>IF(AC64="","",(((ACS!$G$13)*(TAZ!$T$13/TAZ!$H$13))-(ACS!$G$13))/(TAZ!$S$11-UPFRONTS!$F$21)*(AC64-UPFRONTS!$F$21)+(ACS!$G$13))</f>
        <v>1003.9219994945396</v>
      </c>
      <c r="AD66" s="88">
        <f>IF(AD64="","",(((ACS!$G$13)*(TAZ!$T$13/TAZ!$H$13))-(ACS!$G$13))/(TAZ!$S$11-UPFRONTS!$F$21)*(AD64-UPFRONTS!$F$21)+(ACS!$G$13))</f>
        <v>1012.5588794743212</v>
      </c>
      <c r="AE66" s="88">
        <f>IF(AE64="","",(((ACS!$G$13)*(TAZ!$T$13/TAZ!$H$13))-(ACS!$G$13))/(TAZ!$S$11-UPFRONTS!$F$21)*(AE64-UPFRONTS!$F$21)+(ACS!$G$13))</f>
        <v>1021.1957594541028</v>
      </c>
      <c r="AF66" s="88">
        <f>IF(AF64="","",(((ACS!$G$13)*(TAZ!$T$13/TAZ!$H$13))-(ACS!$G$13))/(TAZ!$S$11-UPFRONTS!$F$21)*(AF64-UPFRONTS!$F$21)+(ACS!$G$13))</f>
        <v>1029.8326394338844</v>
      </c>
      <c r="AG66" s="88">
        <f>IF(AG64="","",(((ACS!$G$13)*(TAZ!$T$13/TAZ!$H$13))-(ACS!$G$13))/(TAZ!$S$11-UPFRONTS!$F$21)*(AG64-UPFRONTS!$F$21)+(ACS!$G$13))</f>
        <v>1038.4695194136659</v>
      </c>
    </row>
    <row r="67" spans="4:33" x14ac:dyDescent="0.25">
      <c r="F67" s="10" t="str">
        <f>F57</f>
        <v>COLLEGE STUDENT POPULATION</v>
      </c>
      <c r="G67" s="88">
        <f>IF(G64="","",(((ACS!$R$13)*(TAZ!$V$13/TAZ!$J$13))-(ACS!$R$13))/(TAZ!$S$11-UPFRONTS!$F$21)*(G64-UPFRONTS!$F$21)+(ACS!$R$13))</f>
        <v>97.146933023872691</v>
      </c>
      <c r="H67" s="88">
        <f>IF(H64="","",(((ACS!$R$13)*(TAZ!$V$13/TAZ!$J$13))-(ACS!$R$13))/(TAZ!$S$11-UPFRONTS!$F$21)*(H64-UPFRONTS!$F$21)+(ACS!$R$13))</f>
        <v>94.162577365163571</v>
      </c>
      <c r="I67" s="88">
        <f>IF(I64="","",(((ACS!$R$13)*(TAZ!$V$13/TAZ!$J$13))-(ACS!$R$13))/(TAZ!$S$11-UPFRONTS!$F$21)*(I64-UPFRONTS!$F$21)+(ACS!$R$13))</f>
        <v>91.178221706454465</v>
      </c>
      <c r="J67" s="88">
        <f>IF(J64="","",(((ACS!$R$13)*(TAZ!$V$13/TAZ!$J$13))-(ACS!$R$13))/(TAZ!$S$11-UPFRONTS!$F$21)*(J64-UPFRONTS!$F$21)+(ACS!$R$13))</f>
        <v>88.19386604774536</v>
      </c>
      <c r="K67" s="88">
        <f>IF(K64="","",(((ACS!$R$13)*(TAZ!$V$13/TAZ!$J$13))-(ACS!$R$13))/(TAZ!$S$11-UPFRONTS!$F$21)*(K64-UPFRONTS!$F$21)+(ACS!$R$13))</f>
        <v>85.209510389036254</v>
      </c>
      <c r="L67" s="88">
        <f>IF(L64="","",(((ACS!$R$13)*(TAZ!$V$13/TAZ!$J$13))-(ACS!$R$13))/(TAZ!$S$11-UPFRONTS!$F$21)*(L64-UPFRONTS!$F$21)+(ACS!$R$13))</f>
        <v>82.225154730327148</v>
      </c>
      <c r="M67" s="88">
        <f>IF(M64="","",(((ACS!$R$13)*(TAZ!$V$13/TAZ!$J$13))-(ACS!$R$13))/(TAZ!$S$11-UPFRONTS!$F$21)*(M64-UPFRONTS!$F$21)+(ACS!$R$13))</f>
        <v>79.240799071618042</v>
      </c>
      <c r="N67" s="88">
        <f>IF(N64="","",(((ACS!$R$13)*(TAZ!$V$13/TAZ!$J$13))-(ACS!$R$13))/(TAZ!$S$11-UPFRONTS!$F$21)*(N64-UPFRONTS!$F$21)+(ACS!$R$13))</f>
        <v>76.256443412908936</v>
      </c>
      <c r="O67" s="88">
        <f>IF(O64="","",(((ACS!$R$13)*(TAZ!$V$13/TAZ!$J$13))-(ACS!$R$13))/(TAZ!$S$11-UPFRONTS!$F$21)*(O64-UPFRONTS!$F$21)+(ACS!$R$13))</f>
        <v>73.272087754199816</v>
      </c>
      <c r="P67" s="88">
        <f>IF(P64="","",(((ACS!$R$13)*(TAZ!$V$13/TAZ!$J$13))-(ACS!$R$13))/(TAZ!$S$11-UPFRONTS!$F$21)*(P64-UPFRONTS!$F$21)+(ACS!$R$13))</f>
        <v>70.287732095490725</v>
      </c>
      <c r="Q67" s="88">
        <f>IF(Q64="","",(((ACS!$R$13)*(TAZ!$V$13/TAZ!$J$13))-(ACS!$R$13))/(TAZ!$S$11-UPFRONTS!$F$21)*(Q64-UPFRONTS!$F$21)+(ACS!$R$13))</f>
        <v>67.303376436781605</v>
      </c>
      <c r="R67" s="88">
        <f>IF(R64="","",(((ACS!$R$13)*(TAZ!$V$13/TAZ!$J$13))-(ACS!$R$13))/(TAZ!$S$11-UPFRONTS!$F$21)*(R64-UPFRONTS!$F$21)+(ACS!$R$13))</f>
        <v>64.319020778072499</v>
      </c>
      <c r="S67" s="88">
        <f>IF(S64="","",(((ACS!$R$13)*(TAZ!$V$13/TAZ!$J$13))-(ACS!$R$13))/(TAZ!$S$11-UPFRONTS!$F$21)*(S64-UPFRONTS!$F$21)+(ACS!$R$13))</f>
        <v>61.334665119363393</v>
      </c>
      <c r="T67" s="88">
        <f>IF(T64="","",(((ACS!$R$13)*(TAZ!$V$13/TAZ!$J$13))-(ACS!$R$13))/(TAZ!$S$11-UPFRONTS!$F$21)*(T64-UPFRONTS!$F$21)+(ACS!$R$13))</f>
        <v>58.350309460654287</v>
      </c>
      <c r="U67" s="88">
        <f>IF(U64="","",(((ACS!$R$13)*(TAZ!$V$13/TAZ!$J$13))-(ACS!$R$13))/(TAZ!$S$11-UPFRONTS!$F$21)*(U64-UPFRONTS!$F$21)+(ACS!$R$13))</f>
        <v>55.365953801945182</v>
      </c>
      <c r="V67" s="88">
        <f>IF(V64="","",(((ACS!$R$13)*(TAZ!$V$13/TAZ!$J$13))-(ACS!$R$13))/(TAZ!$S$11-UPFRONTS!$F$21)*(V64-UPFRONTS!$F$21)+(ACS!$R$13))</f>
        <v>52.381598143236076</v>
      </c>
      <c r="W67" s="88">
        <f>IF(W64="","",(((ACS!$R$13)*(TAZ!$V$13/TAZ!$J$13))-(ACS!$R$13))/(TAZ!$S$11-UPFRONTS!$F$21)*(W64-UPFRONTS!$F$21)+(ACS!$R$13))</f>
        <v>49.397242484526963</v>
      </c>
      <c r="X67" s="88">
        <f>IF(X64="","",(((ACS!$R$13)*(TAZ!$V$13/TAZ!$J$13))-(ACS!$R$13))/(TAZ!$S$11-UPFRONTS!$F$21)*(X64-UPFRONTS!$F$21)+(ACS!$R$13))</f>
        <v>46.412886825817857</v>
      </c>
      <c r="Y67" s="88">
        <f>IF(Y64="","",(((ACS!$R$13)*(TAZ!$V$13/TAZ!$J$13))-(ACS!$R$13))/(TAZ!$S$11-UPFRONTS!$F$21)*(Y64-UPFRONTS!$F$21)+(ACS!$R$13))</f>
        <v>43.428531167108751</v>
      </c>
      <c r="Z67" s="88">
        <f>IF(Z64="","",(((ACS!$R$13)*(TAZ!$V$13/TAZ!$J$13))-(ACS!$R$13))/(TAZ!$S$11-UPFRONTS!$F$21)*(Z64-UPFRONTS!$F$21)+(ACS!$R$13))</f>
        <v>40.444175508399638</v>
      </c>
      <c r="AA67" s="88">
        <f>IF(AA64="","",(((ACS!$R$13)*(TAZ!$V$13/TAZ!$J$13))-(ACS!$R$13))/(TAZ!$S$11-UPFRONTS!$F$21)*(AA64-UPFRONTS!$F$21)+(ACS!$R$13))</f>
        <v>37.459819849690533</v>
      </c>
      <c r="AB67" s="88">
        <f>IF(AB64="","",(((ACS!$R$13)*(TAZ!$V$13/TAZ!$J$13))-(ACS!$R$13))/(TAZ!$S$11-UPFRONTS!$F$21)*(AB64-UPFRONTS!$F$21)+(ACS!$R$13))</f>
        <v>34.475464190981427</v>
      </c>
      <c r="AC67" s="88">
        <f>IF(AC64="","",(((ACS!$R$13)*(TAZ!$V$13/TAZ!$J$13))-(ACS!$R$13))/(TAZ!$S$11-UPFRONTS!$F$21)*(AC64-UPFRONTS!$F$21)+(ACS!$R$13))</f>
        <v>31.491108532272321</v>
      </c>
      <c r="AD67" s="88">
        <f>IF(AD64="","",(((ACS!$R$13)*(TAZ!$V$13/TAZ!$J$13))-(ACS!$R$13))/(TAZ!$S$11-UPFRONTS!$F$21)*(AD64-UPFRONTS!$F$21)+(ACS!$R$13))</f>
        <v>28.506752873563215</v>
      </c>
      <c r="AE67" s="88">
        <f>IF(AE64="","",(((ACS!$R$13)*(TAZ!$V$13/TAZ!$J$13))-(ACS!$R$13))/(TAZ!$S$11-UPFRONTS!$F$21)*(AE64-UPFRONTS!$F$21)+(ACS!$R$13))</f>
        <v>25.522397214854109</v>
      </c>
      <c r="AF67" s="88">
        <f>IF(AF64="","",(((ACS!$R$13)*(TAZ!$V$13/TAZ!$J$13))-(ACS!$R$13))/(TAZ!$S$11-UPFRONTS!$F$21)*(AF64-UPFRONTS!$F$21)+(ACS!$R$13))</f>
        <v>22.538041556144989</v>
      </c>
      <c r="AG67" s="88">
        <f>IF(AG64="","",(((ACS!$R$13)*(TAZ!$V$13/TAZ!$J$13))-(ACS!$R$13))/(TAZ!$S$11-UPFRONTS!$F$21)*(AG64-UPFRONTS!$F$21)+(ACS!$R$13))</f>
        <v>19.553685897435884</v>
      </c>
    </row>
    <row r="68" spans="4:33" x14ac:dyDescent="0.25">
      <c r="F68" s="16" t="str">
        <f>F58</f>
        <v>K-12 STUDENT POPULATION</v>
      </c>
      <c r="G68" s="89">
        <f>IF(G59="","",(((ACS!$P$13+ACS!$Q$13)*(TAZ!$U$13/TAZ!$I$13))-(ACS!$P$13+ACS!$Q$13))/(TAZ!$S$11-UPFRONTS!$F$21)*('CBI - BUILD_SCENARIO'!G59-UPFRONTS!$F$21)+(ACS!$P$13+ACS!$Q$13))</f>
        <v>249.72412112774106</v>
      </c>
      <c r="H68" s="89">
        <f>IF(H59="","",(((ACS!$P$13+ACS!$Q$13)*(TAZ!$U$13/TAZ!$I$13))-(ACS!$P$13+ACS!$Q$13))/(TAZ!$S$11-UPFRONTS!$F$21)*('CBI - BUILD_SCENARIO'!H59-UPFRONTS!$F$21)+(ACS!$P$13+ACS!$Q$13))</f>
        <v>247.03216150365472</v>
      </c>
      <c r="I68" s="89">
        <f>IF(I59="","",(((ACS!$P$13+ACS!$Q$13)*(TAZ!$U$13/TAZ!$I$13))-(ACS!$P$13+ACS!$Q$13))/(TAZ!$S$11-UPFRONTS!$F$21)*('CBI - BUILD_SCENARIO'!I59-UPFRONTS!$F$21)+(ACS!$P$13+ACS!$Q$13))</f>
        <v>244.34020187956841</v>
      </c>
      <c r="J68" s="89">
        <f>IF(J59="","",(((ACS!$P$13+ACS!$Q$13)*(TAZ!$U$13/TAZ!$I$13))-(ACS!$P$13+ACS!$Q$13))/(TAZ!$S$11-UPFRONTS!$F$21)*('CBI - BUILD_SCENARIO'!J59-UPFRONTS!$F$21)+(ACS!$P$13+ACS!$Q$13))</f>
        <v>241.64824225548207</v>
      </c>
      <c r="K68" s="89">
        <f>IF(K59="","",(((ACS!$P$13+ACS!$Q$13)*(TAZ!$U$13/TAZ!$I$13))-(ACS!$P$13+ACS!$Q$13))/(TAZ!$S$11-UPFRONTS!$F$21)*('CBI - BUILD_SCENARIO'!K59-UPFRONTS!$F$21)+(ACS!$P$13+ACS!$Q$13))</f>
        <v>238.95628263139577</v>
      </c>
      <c r="L68" s="89">
        <f>IF(L59="","",(((ACS!$P$13+ACS!$Q$13)*(TAZ!$U$13/TAZ!$I$13))-(ACS!$P$13+ACS!$Q$13))/(TAZ!$S$11-UPFRONTS!$F$21)*('CBI - BUILD_SCENARIO'!L59-UPFRONTS!$F$21)+(ACS!$P$13+ACS!$Q$13))</f>
        <v>236.26432300730943</v>
      </c>
      <c r="M68" s="89">
        <f>IF(M59="","",(((ACS!$P$13+ACS!$Q$13)*(TAZ!$U$13/TAZ!$I$13))-(ACS!$P$13+ACS!$Q$13))/(TAZ!$S$11-UPFRONTS!$F$21)*('CBI - BUILD_SCENARIO'!M59-UPFRONTS!$F$21)+(ACS!$P$13+ACS!$Q$13))</f>
        <v>233.57236338322312</v>
      </c>
      <c r="N68" s="89">
        <f>IF(N59="","",(((ACS!$P$13+ACS!$Q$13)*(TAZ!$U$13/TAZ!$I$13))-(ACS!$P$13+ACS!$Q$13))/(TAZ!$S$11-UPFRONTS!$F$21)*('CBI - BUILD_SCENARIO'!N59-UPFRONTS!$F$21)+(ACS!$P$13+ACS!$Q$13))</f>
        <v>230.88040375913678</v>
      </c>
      <c r="O68" s="89">
        <f>IF(O59="","",(((ACS!$P$13+ACS!$Q$13)*(TAZ!$U$13/TAZ!$I$13))-(ACS!$P$13+ACS!$Q$13))/(TAZ!$S$11-UPFRONTS!$F$21)*('CBI - BUILD_SCENARIO'!O59-UPFRONTS!$F$21)+(ACS!$P$13+ACS!$Q$13))</f>
        <v>228.18844413505047</v>
      </c>
      <c r="P68" s="89">
        <f>IF(P59="","",(((ACS!$P$13+ACS!$Q$13)*(TAZ!$U$13/TAZ!$I$13))-(ACS!$P$13+ACS!$Q$13))/(TAZ!$S$11-UPFRONTS!$F$21)*('CBI - BUILD_SCENARIO'!P59-UPFRONTS!$F$21)+(ACS!$P$13+ACS!$Q$13))</f>
        <v>225.49648451096414</v>
      </c>
      <c r="Q68" s="89">
        <f>IF(Q59="","",(((ACS!$P$13+ACS!$Q$13)*(TAZ!$U$13/TAZ!$I$13))-(ACS!$P$13+ACS!$Q$13))/(TAZ!$S$11-UPFRONTS!$F$21)*('CBI - BUILD_SCENARIO'!Q59-UPFRONTS!$F$21)+(ACS!$P$13+ACS!$Q$13))</f>
        <v>222.80452488687783</v>
      </c>
      <c r="R68" s="89">
        <f>IF(R59="","",(((ACS!$P$13+ACS!$Q$13)*(TAZ!$U$13/TAZ!$I$13))-(ACS!$P$13+ACS!$Q$13))/(TAZ!$S$11-UPFRONTS!$F$21)*('CBI - BUILD_SCENARIO'!R59-UPFRONTS!$F$21)+(ACS!$P$13+ACS!$Q$13))</f>
        <v>220.11256526279152</v>
      </c>
      <c r="S68" s="89">
        <f>IF(S59="","",(((ACS!$P$13+ACS!$Q$13)*(TAZ!$U$13/TAZ!$I$13))-(ACS!$P$13+ACS!$Q$13))/(TAZ!$S$11-UPFRONTS!$F$21)*('CBI - BUILD_SCENARIO'!S59-UPFRONTS!$F$21)+(ACS!$P$13+ACS!$Q$13))</f>
        <v>217.42060563870518</v>
      </c>
      <c r="T68" s="89">
        <f>IF(T59="","",(((ACS!$P$13+ACS!$Q$13)*(TAZ!$U$13/TAZ!$I$13))-(ACS!$P$13+ACS!$Q$13))/(TAZ!$S$11-UPFRONTS!$F$21)*('CBI - BUILD_SCENARIO'!T59-UPFRONTS!$F$21)+(ACS!$P$13+ACS!$Q$13))</f>
        <v>214.72864601461885</v>
      </c>
      <c r="U68" s="89">
        <f>IF(U59="","",(((ACS!$P$13+ACS!$Q$13)*(TAZ!$U$13/TAZ!$I$13))-(ACS!$P$13+ACS!$Q$13))/(TAZ!$S$11-UPFRONTS!$F$21)*('CBI - BUILD_SCENARIO'!U59-UPFRONTS!$F$21)+(ACS!$P$13+ACS!$Q$13))</f>
        <v>212.03668639053254</v>
      </c>
      <c r="V68" s="89">
        <f>IF(V59="","",(((ACS!$P$13+ACS!$Q$13)*(TAZ!$U$13/TAZ!$I$13))-(ACS!$P$13+ACS!$Q$13))/(TAZ!$S$11-UPFRONTS!$F$21)*('CBI - BUILD_SCENARIO'!V59-UPFRONTS!$F$21)+(ACS!$P$13+ACS!$Q$13))</f>
        <v>209.34472676644623</v>
      </c>
      <c r="W68" s="89">
        <f>IF(W59="","",(((ACS!$P$13+ACS!$Q$13)*(TAZ!$U$13/TAZ!$I$13))-(ACS!$P$13+ACS!$Q$13))/(TAZ!$S$11-UPFRONTS!$F$21)*('CBI - BUILD_SCENARIO'!W59-UPFRONTS!$F$21)+(ACS!$P$13+ACS!$Q$13))</f>
        <v>206.65276714235989</v>
      </c>
      <c r="X68" s="89">
        <f>IF(X59="","",(((ACS!$P$13+ACS!$Q$13)*(TAZ!$U$13/TAZ!$I$13))-(ACS!$P$13+ACS!$Q$13))/(TAZ!$S$11-UPFRONTS!$F$21)*('CBI - BUILD_SCENARIO'!X59-UPFRONTS!$F$21)+(ACS!$P$13+ACS!$Q$13))</f>
        <v>203.96080751827355</v>
      </c>
      <c r="Y68" s="89">
        <f>IF(Y59="","",(((ACS!$P$13+ACS!$Q$13)*(TAZ!$U$13/TAZ!$I$13))-(ACS!$P$13+ACS!$Q$13))/(TAZ!$S$11-UPFRONTS!$F$21)*('CBI - BUILD_SCENARIO'!Y59-UPFRONTS!$F$21)+(ACS!$P$13+ACS!$Q$13))</f>
        <v>201.26884789418725</v>
      </c>
      <c r="Z68" s="89">
        <f>IF(Z59="","",(((ACS!$P$13+ACS!$Q$13)*(TAZ!$U$13/TAZ!$I$13))-(ACS!$P$13+ACS!$Q$13))/(TAZ!$S$11-UPFRONTS!$F$21)*('CBI - BUILD_SCENARIO'!Z59-UPFRONTS!$F$21)+(ACS!$P$13+ACS!$Q$13))</f>
        <v>198.57688827010094</v>
      </c>
      <c r="AA68" s="89">
        <f>IF(AA59="","",(((ACS!$P$13+ACS!$Q$13)*(TAZ!$U$13/TAZ!$I$13))-(ACS!$P$13+ACS!$Q$13))/(TAZ!$S$11-UPFRONTS!$F$21)*('CBI - BUILD_SCENARIO'!AA59-UPFRONTS!$F$21)+(ACS!$P$13+ACS!$Q$13))</f>
        <v>195.8849286460146</v>
      </c>
      <c r="AB68" s="89">
        <f>IF(AB59="","",(((ACS!$P$13+ACS!$Q$13)*(TAZ!$U$13/TAZ!$I$13))-(ACS!$P$13+ACS!$Q$13))/(TAZ!$S$11-UPFRONTS!$F$21)*('CBI - BUILD_SCENARIO'!AB59-UPFRONTS!$F$21)+(ACS!$P$13+ACS!$Q$13))</f>
        <v>193.19296902192829</v>
      </c>
      <c r="AC68" s="89">
        <f>IF(AC59="","",(((ACS!$P$13+ACS!$Q$13)*(TAZ!$U$13/TAZ!$I$13))-(ACS!$P$13+ACS!$Q$13))/(TAZ!$S$11-UPFRONTS!$F$21)*('CBI - BUILD_SCENARIO'!AC59-UPFRONTS!$F$21)+(ACS!$P$13+ACS!$Q$13))</f>
        <v>190.50100939784198</v>
      </c>
      <c r="AD68" s="89">
        <f>IF(AD59="","",(((ACS!$P$13+ACS!$Q$13)*(TAZ!$U$13/TAZ!$I$13))-(ACS!$P$13+ACS!$Q$13))/(TAZ!$S$11-UPFRONTS!$F$21)*('CBI - BUILD_SCENARIO'!AD59-UPFRONTS!$F$21)+(ACS!$P$13+ACS!$Q$13))</f>
        <v>187.80904977375565</v>
      </c>
      <c r="AE68" s="89">
        <f>IF(AE59="","",(((ACS!$P$13+ACS!$Q$13)*(TAZ!$U$13/TAZ!$I$13))-(ACS!$P$13+ACS!$Q$13))/(TAZ!$S$11-UPFRONTS!$F$21)*('CBI - BUILD_SCENARIO'!AE59-UPFRONTS!$F$21)+(ACS!$P$13+ACS!$Q$13))</f>
        <v>185.11709014966931</v>
      </c>
      <c r="AF68" s="89">
        <f>IF(AF59="","",(((ACS!$P$13+ACS!$Q$13)*(TAZ!$U$13/TAZ!$I$13))-(ACS!$P$13+ACS!$Q$13))/(TAZ!$S$11-UPFRONTS!$F$21)*('CBI - BUILD_SCENARIO'!AF59-UPFRONTS!$F$21)+(ACS!$P$13+ACS!$Q$13))</f>
        <v>182.425130525583</v>
      </c>
      <c r="AG68" s="89">
        <f>IF(AG59="","",(((ACS!$P$13+ACS!$Q$13)*(TAZ!$U$13/TAZ!$I$13))-(ACS!$P$13+ACS!$Q$13))/(TAZ!$S$11-UPFRONTS!$F$21)*('CBI - BUILD_SCENARIO'!AG59-UPFRONTS!$F$21)+(ACS!$P$13+ACS!$Q$13))</f>
        <v>179.73317090149669</v>
      </c>
    </row>
    <row r="69" spans="4:33" x14ac:dyDescent="0.25">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4:33" x14ac:dyDescent="0.25">
      <c r="D70" s="27" t="s">
        <v>459</v>
      </c>
      <c r="F70" s="27" t="s">
        <v>416</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row>
    <row r="71" spans="4:33" x14ac:dyDescent="0.25">
      <c r="F71" s="42" t="s">
        <v>407</v>
      </c>
      <c r="G71" s="46">
        <f>G53</f>
        <v>-6</v>
      </c>
      <c r="H71" s="46">
        <f t="shared" ref="H71:AG72" si="4">H53</f>
        <v>-5</v>
      </c>
      <c r="I71" s="46">
        <f t="shared" si="4"/>
        <v>-4</v>
      </c>
      <c r="J71" s="46">
        <f t="shared" si="4"/>
        <v>-3</v>
      </c>
      <c r="K71" s="46">
        <f t="shared" si="4"/>
        <v>-2</v>
      </c>
      <c r="L71" s="46">
        <f t="shared" si="4"/>
        <v>-1</v>
      </c>
      <c r="M71" s="46">
        <f t="shared" si="4"/>
        <v>0</v>
      </c>
      <c r="N71" s="46">
        <f t="shared" si="4"/>
        <v>1</v>
      </c>
      <c r="O71" s="46">
        <f t="shared" si="4"/>
        <v>2</v>
      </c>
      <c r="P71" s="46">
        <f t="shared" si="4"/>
        <v>3</v>
      </c>
      <c r="Q71" s="46">
        <f t="shared" si="4"/>
        <v>4</v>
      </c>
      <c r="R71" s="46">
        <f t="shared" si="4"/>
        <v>5</v>
      </c>
      <c r="S71" s="46">
        <f t="shared" si="4"/>
        <v>6</v>
      </c>
      <c r="T71" s="46">
        <f t="shared" si="4"/>
        <v>7</v>
      </c>
      <c r="U71" s="46">
        <f t="shared" si="4"/>
        <v>8</v>
      </c>
      <c r="V71" s="46">
        <f t="shared" si="4"/>
        <v>9</v>
      </c>
      <c r="W71" s="46">
        <f t="shared" si="4"/>
        <v>10</v>
      </c>
      <c r="X71" s="46">
        <f t="shared" si="4"/>
        <v>11</v>
      </c>
      <c r="Y71" s="46">
        <f t="shared" si="4"/>
        <v>12</v>
      </c>
      <c r="Z71" s="46">
        <f t="shared" si="4"/>
        <v>13</v>
      </c>
      <c r="AA71" s="46">
        <f t="shared" si="4"/>
        <v>14</v>
      </c>
      <c r="AB71" s="46">
        <f t="shared" si="4"/>
        <v>15</v>
      </c>
      <c r="AC71" s="46">
        <f t="shared" si="4"/>
        <v>16</v>
      </c>
      <c r="AD71" s="46">
        <f t="shared" si="4"/>
        <v>17</v>
      </c>
      <c r="AE71" s="46">
        <f t="shared" si="4"/>
        <v>18</v>
      </c>
      <c r="AF71" s="46">
        <f t="shared" si="4"/>
        <v>19</v>
      </c>
      <c r="AG71" s="46">
        <f t="shared" si="4"/>
        <v>20</v>
      </c>
    </row>
    <row r="72" spans="4:33" x14ac:dyDescent="0.25">
      <c r="F72" s="72" t="s">
        <v>413</v>
      </c>
      <c r="G72" s="73">
        <f>G54</f>
        <v>2022</v>
      </c>
      <c r="H72" s="73">
        <f t="shared" si="4"/>
        <v>2023</v>
      </c>
      <c r="I72" s="73">
        <f t="shared" si="4"/>
        <v>2024</v>
      </c>
      <c r="J72" s="73">
        <f t="shared" si="4"/>
        <v>2025</v>
      </c>
      <c r="K72" s="73">
        <f t="shared" si="4"/>
        <v>2026</v>
      </c>
      <c r="L72" s="73">
        <f t="shared" si="4"/>
        <v>2027</v>
      </c>
      <c r="M72" s="73">
        <f t="shared" si="4"/>
        <v>2028</v>
      </c>
      <c r="N72" s="73">
        <f t="shared" si="4"/>
        <v>2029</v>
      </c>
      <c r="O72" s="73">
        <f t="shared" si="4"/>
        <v>2030</v>
      </c>
      <c r="P72" s="73">
        <f t="shared" si="4"/>
        <v>2031</v>
      </c>
      <c r="Q72" s="73">
        <f t="shared" si="4"/>
        <v>2032</v>
      </c>
      <c r="R72" s="73">
        <f t="shared" si="4"/>
        <v>2033</v>
      </c>
      <c r="S72" s="73">
        <f t="shared" si="4"/>
        <v>2034</v>
      </c>
      <c r="T72" s="73">
        <f t="shared" si="4"/>
        <v>2035</v>
      </c>
      <c r="U72" s="73">
        <f t="shared" si="4"/>
        <v>2036</v>
      </c>
      <c r="V72" s="73">
        <f t="shared" si="4"/>
        <v>2037</v>
      </c>
      <c r="W72" s="73">
        <f t="shared" si="4"/>
        <v>2038</v>
      </c>
      <c r="X72" s="73">
        <f t="shared" si="4"/>
        <v>2039</v>
      </c>
      <c r="Y72" s="73">
        <f t="shared" si="4"/>
        <v>2040</v>
      </c>
      <c r="Z72" s="73">
        <f t="shared" si="4"/>
        <v>2041</v>
      </c>
      <c r="AA72" s="73">
        <f t="shared" si="4"/>
        <v>2042</v>
      </c>
      <c r="AB72" s="73">
        <f t="shared" si="4"/>
        <v>2043</v>
      </c>
      <c r="AC72" s="73">
        <f t="shared" si="4"/>
        <v>2044</v>
      </c>
      <c r="AD72" s="73">
        <f t="shared" si="4"/>
        <v>2045</v>
      </c>
      <c r="AE72" s="73">
        <f t="shared" si="4"/>
        <v>2046</v>
      </c>
      <c r="AF72" s="73">
        <f t="shared" si="4"/>
        <v>2047</v>
      </c>
      <c r="AG72" s="73">
        <f t="shared" si="4"/>
        <v>2048</v>
      </c>
    </row>
    <row r="73" spans="4:33" x14ac:dyDescent="0.25">
      <c r="F73" s="29" t="s">
        <v>387</v>
      </c>
      <c r="G73" s="90">
        <f>IF(G71="","",IF(G71&lt;1,$G$14,($G$14+((G$72-UPFRONTS!$F$30)*(('CBI - BUILD_SCENARIO'!$G$19-'CBI - BUILD_SCENARIO'!$G14)/(20))))))</f>
        <v>1.0724111747709724E-2</v>
      </c>
      <c r="H73" s="90">
        <f>IF(H71="","",IF(H71&lt;1,$G$14,($G$14+((H$72-UPFRONTS!$F$30)*(('CBI - BUILD_SCENARIO'!$G$19-'CBI - BUILD_SCENARIO'!$G14)/(20))))))</f>
        <v>1.0724111747709724E-2</v>
      </c>
      <c r="I73" s="90">
        <f>IF(I71="","",IF(I71&lt;1,$G$14,($G$14+((I$72-UPFRONTS!$F$30)*(('CBI - BUILD_SCENARIO'!$G$19-'CBI - BUILD_SCENARIO'!$G14)/(20))))))</f>
        <v>1.0724111747709724E-2</v>
      </c>
      <c r="J73" s="90">
        <f>IF(J71="","",IF(J71&lt;1,$G$14,($G$14+((J$72-UPFRONTS!$F$30)*(('CBI - BUILD_SCENARIO'!$G$19-'CBI - BUILD_SCENARIO'!$G14)/(20))))))</f>
        <v>1.0724111747709724E-2</v>
      </c>
      <c r="K73" s="90">
        <f>IF(K71="","",IF(K71&lt;1,$G$14,($G$14+((K$72-UPFRONTS!$F$30)*(('CBI - BUILD_SCENARIO'!$G$19-'CBI - BUILD_SCENARIO'!$G14)/(20))))))</f>
        <v>1.0724111747709724E-2</v>
      </c>
      <c r="L73" s="90">
        <f>IF(L71="","",IF(L71&lt;1,$G$14,($G$14+((L$72-UPFRONTS!$F$30)*(('CBI - BUILD_SCENARIO'!$G$19-'CBI - BUILD_SCENARIO'!$G14)/(20))))))</f>
        <v>1.0724111747709724E-2</v>
      </c>
      <c r="M73" s="90">
        <f>IF(M71="","",IF(M71&lt;1,$G$14,($G$14+((M$72-UPFRONTS!$F$30)*(('CBI - BUILD_SCENARIO'!$G$19-'CBI - BUILD_SCENARIO'!$G14)/(20))))))</f>
        <v>1.0724111747709724E-2</v>
      </c>
      <c r="N73" s="90">
        <f>IF(N71="","",IF(N71&lt;1,$G$14,($G$14+((N$72-UPFRONTS!$F$30)*(('CBI - BUILD_SCENARIO'!$G$19-'CBI - BUILD_SCENARIO'!$G14)/(20))))))</f>
        <v>1.0187906160324238E-2</v>
      </c>
      <c r="O73" s="90">
        <f>IF(O71="","",IF(O71&lt;1,$G$14,($G$14+((O$72-UPFRONTS!$F$30)*(('CBI - BUILD_SCENARIO'!$G$19-'CBI - BUILD_SCENARIO'!$G14)/(20))))))</f>
        <v>9.6517005729387512E-3</v>
      </c>
      <c r="P73" s="90">
        <f>IF(P71="","",IF(P71&lt;1,$G$14,($G$14+((P$72-UPFRONTS!$F$30)*(('CBI - BUILD_SCENARIO'!$G$19-'CBI - BUILD_SCENARIO'!$G14)/(20))))))</f>
        <v>9.1154949855532658E-3</v>
      </c>
      <c r="Q73" s="90">
        <f>IF(Q71="","",IF(Q71&lt;1,$G$14,($G$14+((Q$72-UPFRONTS!$F$30)*(('CBI - BUILD_SCENARIO'!$G$19-'CBI - BUILD_SCENARIO'!$G14)/(20))))))</f>
        <v>8.5792893981677786E-3</v>
      </c>
      <c r="R73" s="90">
        <f>IF(R71="","",IF(R71&lt;1,$G$14,($G$14+((R$72-UPFRONTS!$F$30)*(('CBI - BUILD_SCENARIO'!$G$19-'CBI - BUILD_SCENARIO'!$G14)/(20))))))</f>
        <v>8.0430838107822932E-3</v>
      </c>
      <c r="S73" s="90">
        <f>IF(S71="","",IF(S71&lt;1,$G$14,($G$14+((S$72-UPFRONTS!$F$30)*(('CBI - BUILD_SCENARIO'!$G$19-'CBI - BUILD_SCENARIO'!$G14)/(20))))))</f>
        <v>7.5068782233968069E-3</v>
      </c>
      <c r="T73" s="90">
        <f>IF(T71="","",IF(T71&lt;1,$G$14,($G$14+((T$72-UPFRONTS!$F$30)*(('CBI - BUILD_SCENARIO'!$G$19-'CBI - BUILD_SCENARIO'!$G14)/(20))))))</f>
        <v>6.9706726360113207E-3</v>
      </c>
      <c r="U73" s="90">
        <f>IF(U71="","",IF(U71&lt;1,$G$14,($G$14+((U$72-UPFRONTS!$F$30)*(('CBI - BUILD_SCENARIO'!$G$19-'CBI - BUILD_SCENARIO'!$G14)/(20))))))</f>
        <v>6.4344670486258344E-3</v>
      </c>
      <c r="V73" s="90">
        <f>IF(V71="","",IF(V71&lt;1,$G$14,($G$14+((V$72-UPFRONTS!$F$30)*(('CBI - BUILD_SCENARIO'!$G$19-'CBI - BUILD_SCENARIO'!$G14)/(20))))))</f>
        <v>5.8982614612403481E-3</v>
      </c>
      <c r="W73" s="209">
        <f>IF(W71="","",IF(W71&lt;1,$G$14,($G$14+((W$72-UPFRONTS!$F$30)*(('CBI - BUILD_SCENARIO'!$G$19-'CBI - BUILD_SCENARIO'!$G14)/(20))))))</f>
        <v>5.3620558738548619E-3</v>
      </c>
      <c r="X73" s="209">
        <f>IF(X71="","",IF(X71&lt;1,$G$14,($G$14+((X$72-UPFRONTS!$F$30)*(('CBI - BUILD_SCENARIO'!$G$19-'CBI - BUILD_SCENARIO'!$G14)/(20))))))</f>
        <v>4.8258502864693756E-3</v>
      </c>
      <c r="Y73" s="209">
        <f>IF(Y71="","",IF(Y71&lt;1,$G$14,($G$14+((Y$72-UPFRONTS!$F$30)*(('CBI - BUILD_SCENARIO'!$G$19-'CBI - BUILD_SCENARIO'!$G14)/(20))))))</f>
        <v>4.2896446990838902E-3</v>
      </c>
      <c r="Z73" s="209">
        <f>IF(Z71="","",IF(Z71&lt;1,$G$14,($G$14+((Z$72-UPFRONTS!$F$30)*(('CBI - BUILD_SCENARIO'!$G$19-'CBI - BUILD_SCENARIO'!$G14)/(20))))))</f>
        <v>3.7534391116984039E-3</v>
      </c>
      <c r="AA73" s="209">
        <f>IF(AA71="","",IF(AA71&lt;1,$G$14,($G$14+((AA$72-UPFRONTS!$F$30)*(('CBI - BUILD_SCENARIO'!$G$19-'CBI - BUILD_SCENARIO'!$G14)/(20))))))</f>
        <v>3.2172335243129176E-3</v>
      </c>
      <c r="AB73" s="209">
        <f>IF(AB71="","",IF(AB71&lt;1,$G$14,($G$14+((AB$72-UPFRONTS!$F$30)*(('CBI - BUILD_SCENARIO'!$G$19-'CBI - BUILD_SCENARIO'!$G14)/(20))))))</f>
        <v>2.6810279369274305E-3</v>
      </c>
      <c r="AC73" s="90">
        <f>IF(AC71="","",IF(AC71&lt;1,$G$14,($G$14+((AC$72-UPFRONTS!$F$30)*(('CBI - BUILD_SCENARIO'!$G$19-'CBI - BUILD_SCENARIO'!$G14)/(20))))))</f>
        <v>2.1448223495419451E-3</v>
      </c>
      <c r="AD73" s="90">
        <f>IF(AD71="","",IF(AD71&lt;1,$G$14,($G$14+((AD$72-UPFRONTS!$F$30)*(('CBI - BUILD_SCENARIO'!$G$19-'CBI - BUILD_SCENARIO'!$G14)/(20))))))</f>
        <v>1.6086167621564597E-3</v>
      </c>
      <c r="AE73" s="90">
        <f>IF(AE71="","",IF(AE71&lt;1,$G$14,($G$14+((AE$72-UPFRONTS!$F$30)*(('CBI - BUILD_SCENARIO'!$G$19-'CBI - BUILD_SCENARIO'!$G14)/(20))))))</f>
        <v>1.0724111747709725E-3</v>
      </c>
      <c r="AF73" s="90">
        <f>IF(AF71="","",IF(AF71&lt;1,$G$14,($G$14+((AF$72-UPFRONTS!$F$30)*(('CBI - BUILD_SCENARIO'!$G$19-'CBI - BUILD_SCENARIO'!$G14)/(20))))))</f>
        <v>5.3620558738548714E-4</v>
      </c>
      <c r="AG73" s="90">
        <f>IF(AG71="","",IF(AG71&lt;1,$G$14,($G$14+((AG$72-UPFRONTS!$F$30)*(('CBI - BUILD_SCENARIO'!$G$19-'CBI - BUILD_SCENARIO'!$G14)/(20))))))</f>
        <v>0</v>
      </c>
    </row>
    <row r="74" spans="4:33" x14ac:dyDescent="0.25">
      <c r="F74" s="10" t="s">
        <v>388</v>
      </c>
      <c r="G74" s="91">
        <f>IF(G71="","",IF(G71&lt;1,$G$15,($G$15+((G$72-UPFRONTS!$F$30)*(('CBI - BUILD_SCENARIO'!$G$20-'CBI - BUILD_SCENARIO'!$G15)/(20))))))</f>
        <v>1.9258876265650815E-2</v>
      </c>
      <c r="H74" s="91">
        <f>IF(H71="","",IF(H71&lt;1,$G$15,($G$15+((H$72-UPFRONTS!$F$30)*(('CBI - BUILD_SCENARIO'!$G$20-'CBI - BUILD_SCENARIO'!$G15)/(20))))))</f>
        <v>1.9258876265650815E-2</v>
      </c>
      <c r="I74" s="91">
        <f>IF(I71="","",IF(I71&lt;1,$G$15,($G$15+((I$72-UPFRONTS!$F$30)*(('CBI - BUILD_SCENARIO'!$G$20-'CBI - BUILD_SCENARIO'!$G15)/(20))))))</f>
        <v>1.9258876265650815E-2</v>
      </c>
      <c r="J74" s="91">
        <f>IF(J71="","",IF(J71&lt;1,$G$15,($G$15+((J$72-UPFRONTS!$F$30)*(('CBI - BUILD_SCENARIO'!$G$20-'CBI - BUILD_SCENARIO'!$G15)/(20))))))</f>
        <v>1.9258876265650815E-2</v>
      </c>
      <c r="K74" s="91">
        <f>IF(K71="","",IF(K71&lt;1,$G$15,($G$15+((K$72-UPFRONTS!$F$30)*(('CBI - BUILD_SCENARIO'!$G$20-'CBI - BUILD_SCENARIO'!$G15)/(20))))))</f>
        <v>1.9258876265650815E-2</v>
      </c>
      <c r="L74" s="91">
        <f>IF(L71="","",IF(L71&lt;1,$G$15,($G$15+((L$72-UPFRONTS!$F$30)*(('CBI - BUILD_SCENARIO'!$G$20-'CBI - BUILD_SCENARIO'!$G15)/(20))))))</f>
        <v>1.9258876265650815E-2</v>
      </c>
      <c r="M74" s="91">
        <f>IF(M71="","",IF(M71&lt;1,$G$15,($G$15+((M$72-UPFRONTS!$F$30)*(('CBI - BUILD_SCENARIO'!$G$20-'CBI - BUILD_SCENARIO'!$G15)/(20))))))</f>
        <v>1.9258876265650815E-2</v>
      </c>
      <c r="N74" s="91">
        <f>IF(N71="","",IF(N71&lt;1,$G$15,($G$15+((N$72-UPFRONTS!$F$30)*(('CBI - BUILD_SCENARIO'!$G$20-'CBI - BUILD_SCENARIO'!$G15)/(20))))))</f>
        <v>1.8295932452368276E-2</v>
      </c>
      <c r="O74" s="91">
        <f>IF(O71="","",IF(O71&lt;1,$G$15,($G$15+((O$72-UPFRONTS!$F$30)*(('CBI - BUILD_SCENARIO'!$G$20-'CBI - BUILD_SCENARIO'!$G15)/(20))))))</f>
        <v>1.7332988639085733E-2</v>
      </c>
      <c r="P74" s="91">
        <f>IF(P71="","",IF(P71&lt;1,$G$15,($G$15+((P$72-UPFRONTS!$F$30)*(('CBI - BUILD_SCENARIO'!$G$20-'CBI - BUILD_SCENARIO'!$G15)/(20))))))</f>
        <v>1.6370044825803193E-2</v>
      </c>
      <c r="Q74" s="91">
        <f>IF(Q71="","",IF(Q71&lt;1,$G$15,($G$15+((Q$72-UPFRONTS!$F$30)*(('CBI - BUILD_SCENARIO'!$G$20-'CBI - BUILD_SCENARIO'!$G15)/(20))))))</f>
        <v>1.5407101012520652E-2</v>
      </c>
      <c r="R74" s="91">
        <f>IF(R71="","",IF(R71&lt;1,$G$15,($G$15+((R$72-UPFRONTS!$F$30)*(('CBI - BUILD_SCENARIO'!$G$20-'CBI - BUILD_SCENARIO'!$G15)/(20))))))</f>
        <v>1.4444157199238111E-2</v>
      </c>
      <c r="S74" s="91">
        <f>IF(S71="","",IF(S71&lt;1,$G$15,($G$15+((S$72-UPFRONTS!$F$30)*(('CBI - BUILD_SCENARIO'!$G$20-'CBI - BUILD_SCENARIO'!$G15)/(20))))))</f>
        <v>1.348121338595557E-2</v>
      </c>
      <c r="T74" s="91">
        <f>IF(T71="","",IF(T71&lt;1,$G$15,($G$15+((T$72-UPFRONTS!$F$30)*(('CBI - BUILD_SCENARIO'!$G$20-'CBI - BUILD_SCENARIO'!$G15)/(20))))))</f>
        <v>1.2518269572673029E-2</v>
      </c>
      <c r="U74" s="91">
        <f>IF(U71="","",IF(U71&lt;1,$G$15,($G$15+((U$72-UPFRONTS!$F$30)*(('CBI - BUILD_SCENARIO'!$G$20-'CBI - BUILD_SCENARIO'!$G15)/(20))))))</f>
        <v>1.155532575939049E-2</v>
      </c>
      <c r="V74" s="91">
        <f>IF(V71="","",IF(V71&lt;1,$G$15,($G$15+((V$72-UPFRONTS!$F$30)*(('CBI - BUILD_SCENARIO'!$G$20-'CBI - BUILD_SCENARIO'!$G15)/(20))))))</f>
        <v>1.0592381946107949E-2</v>
      </c>
      <c r="W74" s="210">
        <f>IF(W71="","",IF(W71&lt;1,$G$15,($G$15+((W$72-UPFRONTS!$F$30)*(('CBI - BUILD_SCENARIO'!$G$20-'CBI - BUILD_SCENARIO'!$G15)/(20))))))</f>
        <v>9.6294381328254075E-3</v>
      </c>
      <c r="X74" s="210">
        <f>IF(X71="","",IF(X71&lt;1,$G$15,($G$15+((X$72-UPFRONTS!$F$30)*(('CBI - BUILD_SCENARIO'!$G$20-'CBI - BUILD_SCENARIO'!$G15)/(20))))))</f>
        <v>8.6664943195428664E-3</v>
      </c>
      <c r="Y74" s="210">
        <f>IF(Y71="","",IF(Y71&lt;1,$G$15,($G$15+((Y$72-UPFRONTS!$F$30)*(('CBI - BUILD_SCENARIO'!$G$20-'CBI - BUILD_SCENARIO'!$G15)/(20))))))</f>
        <v>7.7035505062603253E-3</v>
      </c>
      <c r="Z74" s="210">
        <f>IF(Z71="","",IF(Z71&lt;1,$G$15,($G$15+((Z$72-UPFRONTS!$F$30)*(('CBI - BUILD_SCENARIO'!$G$20-'CBI - BUILD_SCENARIO'!$G15)/(20))))))</f>
        <v>6.7406066929777842E-3</v>
      </c>
      <c r="AA74" s="210">
        <f>IF(AA71="","",IF(AA71&lt;1,$G$15,($G$15+((AA$72-UPFRONTS!$F$30)*(('CBI - BUILD_SCENARIO'!$G$20-'CBI - BUILD_SCENARIO'!$G15)/(20))))))</f>
        <v>5.7776628796952448E-3</v>
      </c>
      <c r="AB74" s="210">
        <f>IF(AB71="","",IF(AB71&lt;1,$G$15,($G$15+((AB$72-UPFRONTS!$F$30)*(('CBI - BUILD_SCENARIO'!$G$20-'CBI - BUILD_SCENARIO'!$G15)/(20))))))</f>
        <v>4.8147190664127038E-3</v>
      </c>
      <c r="AC74" s="91">
        <f>IF(AC71="","",IF(AC71&lt;1,$G$15,($G$15+((AC$72-UPFRONTS!$F$30)*(('CBI - BUILD_SCENARIO'!$G$20-'CBI - BUILD_SCENARIO'!$G15)/(20))))))</f>
        <v>3.8517752531301627E-3</v>
      </c>
      <c r="AD74" s="91">
        <f>IF(AD71="","",IF(AD71&lt;1,$G$15,($G$15+((AD$72-UPFRONTS!$F$30)*(('CBI - BUILD_SCENARIO'!$G$20-'CBI - BUILD_SCENARIO'!$G15)/(20))))))</f>
        <v>2.8888314398476216E-3</v>
      </c>
      <c r="AE74" s="91">
        <f>IF(AE71="","",IF(AE71&lt;1,$G$15,($G$15+((AE$72-UPFRONTS!$F$30)*(('CBI - BUILD_SCENARIO'!$G$20-'CBI - BUILD_SCENARIO'!$G15)/(20))))))</f>
        <v>1.9258876265650822E-3</v>
      </c>
      <c r="AF74" s="91">
        <f>IF(AF71="","",IF(AF71&lt;1,$G$15,($G$15+((AF$72-UPFRONTS!$F$30)*(('CBI - BUILD_SCENARIO'!$G$20-'CBI - BUILD_SCENARIO'!$G15)/(20))))))</f>
        <v>9.6294381328253936E-4</v>
      </c>
      <c r="AG74" s="91">
        <f>IF(AG71="","",IF(AG71&lt;1,$G$15,($G$15+((AG$72-UPFRONTS!$F$30)*(('CBI - BUILD_SCENARIO'!$G$20-'CBI - BUILD_SCENARIO'!$G15)/(20))))))</f>
        <v>0</v>
      </c>
    </row>
    <row r="75" spans="4:33" x14ac:dyDescent="0.25">
      <c r="F75" s="10" t="s">
        <v>389</v>
      </c>
      <c r="G75" s="91">
        <f>IF(G71="","",IF(G71&lt;1,$G$16,($G$16+((G$72-UPFRONTS!$F$30)*(('CBI - BUILD_SCENARIO'!$G$21-'CBI - BUILD_SCENARIO'!$G16)/(20))))))</f>
        <v>1.053361681780174E-2</v>
      </c>
      <c r="H75" s="91">
        <f>IF(H71="","",IF(H71&lt;1,$G$16,($G$16+((H$72-UPFRONTS!$F$30)*(('CBI - BUILD_SCENARIO'!$G$21-'CBI - BUILD_SCENARIO'!$G16)/(20))))))</f>
        <v>1.053361681780174E-2</v>
      </c>
      <c r="I75" s="91">
        <f>IF(I71="","",IF(I71&lt;1,$G$16,($G$16+((I$72-UPFRONTS!$F$30)*(('CBI - BUILD_SCENARIO'!$G$21-'CBI - BUILD_SCENARIO'!$G16)/(20))))))</f>
        <v>1.053361681780174E-2</v>
      </c>
      <c r="J75" s="91">
        <f>IF(J71="","",IF(J71&lt;1,$G$16,($G$16+((J$72-UPFRONTS!$F$30)*(('CBI - BUILD_SCENARIO'!$G$21-'CBI - BUILD_SCENARIO'!$G16)/(20))))))</f>
        <v>1.053361681780174E-2</v>
      </c>
      <c r="K75" s="91">
        <f>IF(K71="","",IF(K71&lt;1,$G$16,($G$16+((K$72-UPFRONTS!$F$30)*(('CBI - BUILD_SCENARIO'!$G$21-'CBI - BUILD_SCENARIO'!$G16)/(20))))))</f>
        <v>1.053361681780174E-2</v>
      </c>
      <c r="L75" s="91">
        <f>IF(L71="","",IF(L71&lt;1,$G$16,($G$16+((L$72-UPFRONTS!$F$30)*(('CBI - BUILD_SCENARIO'!$G$21-'CBI - BUILD_SCENARIO'!$G16)/(20))))))</f>
        <v>1.053361681780174E-2</v>
      </c>
      <c r="M75" s="91">
        <f>IF(M71="","",IF(M71&lt;1,$G$16,($G$16+((M$72-UPFRONTS!$F$30)*(('CBI - BUILD_SCENARIO'!$G$21-'CBI - BUILD_SCENARIO'!$G16)/(20))))))</f>
        <v>1.053361681780174E-2</v>
      </c>
      <c r="N75" s="91">
        <f>IF(N71="","",IF(N71&lt;1,$G$16,($G$16+((N$72-UPFRONTS!$F$30)*(('CBI - BUILD_SCENARIO'!$G$21-'CBI - BUILD_SCENARIO'!$G16)/(20))))))</f>
        <v>1.0006935976911654E-2</v>
      </c>
      <c r="O75" s="91">
        <f>IF(O71="","",IF(O71&lt;1,$G$16,($G$16+((O$72-UPFRONTS!$F$30)*(('CBI - BUILD_SCENARIO'!$G$21-'CBI - BUILD_SCENARIO'!$G16)/(20))))))</f>
        <v>9.4802551360215655E-3</v>
      </c>
      <c r="P75" s="91">
        <f>IF(P71="","",IF(P71&lt;1,$G$16,($G$16+((P$72-UPFRONTS!$F$30)*(('CBI - BUILD_SCENARIO'!$G$21-'CBI - BUILD_SCENARIO'!$G16)/(20))))))</f>
        <v>8.9535742951314789E-3</v>
      </c>
      <c r="Q75" s="91">
        <f>IF(Q71="","",IF(Q71&lt;1,$G$16,($G$16+((Q$72-UPFRONTS!$F$30)*(('CBI - BUILD_SCENARIO'!$G$21-'CBI - BUILD_SCENARIO'!$G16)/(20))))))</f>
        <v>8.4268934542413923E-3</v>
      </c>
      <c r="R75" s="91">
        <f>IF(R71="","",IF(R71&lt;1,$G$16,($G$16+((R$72-UPFRONTS!$F$30)*(('CBI - BUILD_SCENARIO'!$G$21-'CBI - BUILD_SCENARIO'!$G16)/(20))))))</f>
        <v>7.9002126133513057E-3</v>
      </c>
      <c r="S75" s="91">
        <f>IF(S71="","",IF(S71&lt;1,$G$16,($G$16+((S$72-UPFRONTS!$F$30)*(('CBI - BUILD_SCENARIO'!$G$21-'CBI - BUILD_SCENARIO'!$G16)/(20))))))</f>
        <v>7.3735317724612183E-3</v>
      </c>
      <c r="T75" s="91">
        <f>IF(T71="","",IF(T71&lt;1,$G$16,($G$16+((T$72-UPFRONTS!$F$30)*(('CBI - BUILD_SCENARIO'!$G$21-'CBI - BUILD_SCENARIO'!$G16)/(20))))))</f>
        <v>6.8468509315711308E-3</v>
      </c>
      <c r="U75" s="91">
        <f>IF(U71="","",IF(U71&lt;1,$G$16,($G$16+((U$72-UPFRONTS!$F$30)*(('CBI - BUILD_SCENARIO'!$G$21-'CBI - BUILD_SCENARIO'!$G16)/(20))))))</f>
        <v>6.3201700906810442E-3</v>
      </c>
      <c r="V75" s="91">
        <f>IF(V71="","",IF(V71&lt;1,$G$16,($G$16+((V$72-UPFRONTS!$F$30)*(('CBI - BUILD_SCENARIO'!$G$21-'CBI - BUILD_SCENARIO'!$G16)/(20))))))</f>
        <v>5.7934892497909576E-3</v>
      </c>
      <c r="W75" s="210">
        <f>IF(W71="","",IF(W71&lt;1,$G$16,($G$16+((W$72-UPFRONTS!$F$30)*(('CBI - BUILD_SCENARIO'!$G$21-'CBI - BUILD_SCENARIO'!$G16)/(20))))))</f>
        <v>5.2668084089008702E-3</v>
      </c>
      <c r="X75" s="210">
        <f>IF(X71="","",IF(X71&lt;1,$G$16,($G$16+((X$72-UPFRONTS!$F$30)*(('CBI - BUILD_SCENARIO'!$G$21-'CBI - BUILD_SCENARIO'!$G16)/(20))))))</f>
        <v>4.7401275680107827E-3</v>
      </c>
      <c r="Y75" s="210">
        <f>IF(Y71="","",IF(Y71&lt;1,$G$16,($G$16+((Y$72-UPFRONTS!$F$30)*(('CBI - BUILD_SCENARIO'!$G$21-'CBI - BUILD_SCENARIO'!$G16)/(20))))))</f>
        <v>4.2134467271206962E-3</v>
      </c>
      <c r="Z75" s="210">
        <f>IF(Z71="","",IF(Z71&lt;1,$G$16,($G$16+((Z$72-UPFRONTS!$F$30)*(('CBI - BUILD_SCENARIO'!$G$21-'CBI - BUILD_SCENARIO'!$G16)/(20))))))</f>
        <v>3.6867658862306096E-3</v>
      </c>
      <c r="AA75" s="210">
        <f>IF(AA71="","",IF(AA71&lt;1,$G$16,($G$16+((AA$72-UPFRONTS!$F$30)*(('CBI - BUILD_SCENARIO'!$G$21-'CBI - BUILD_SCENARIO'!$G16)/(20))))))</f>
        <v>3.1600850453405221E-3</v>
      </c>
      <c r="AB75" s="210">
        <f>IF(AB71="","",IF(AB71&lt;1,$G$16,($G$16+((AB$72-UPFRONTS!$F$30)*(('CBI - BUILD_SCENARIO'!$G$21-'CBI - BUILD_SCENARIO'!$G16)/(20))))))</f>
        <v>2.6334042044504347E-3</v>
      </c>
      <c r="AC75" s="91">
        <f>IF(AC71="","",IF(AC71&lt;1,$G$16,($G$16+((AC$72-UPFRONTS!$F$30)*(('CBI - BUILD_SCENARIO'!$G$21-'CBI - BUILD_SCENARIO'!$G16)/(20))))))</f>
        <v>2.1067233635603481E-3</v>
      </c>
      <c r="AD75" s="91">
        <f>IF(AD71="","",IF(AD71&lt;1,$G$16,($G$16+((AD$72-UPFRONTS!$F$30)*(('CBI - BUILD_SCENARIO'!$G$21-'CBI - BUILD_SCENARIO'!$G16)/(20))))))</f>
        <v>1.5800425226702615E-3</v>
      </c>
      <c r="AE75" s="91">
        <f>IF(AE71="","",IF(AE71&lt;1,$G$16,($G$16+((AE$72-UPFRONTS!$F$30)*(('CBI - BUILD_SCENARIO'!$G$21-'CBI - BUILD_SCENARIO'!$G16)/(20))))))</f>
        <v>1.0533616817801749E-3</v>
      </c>
      <c r="AF75" s="91">
        <f>IF(AF71="","",IF(AF71&lt;1,$G$16,($G$16+((AF$72-UPFRONTS!$F$30)*(('CBI - BUILD_SCENARIO'!$G$21-'CBI - BUILD_SCENARIO'!$G16)/(20))))))</f>
        <v>5.2668084089008659E-4</v>
      </c>
      <c r="AG75" s="91">
        <f>IF(AG71="","",IF(AG71&lt;1,$G$16,($G$16+((AG$72-UPFRONTS!$F$30)*(('CBI - BUILD_SCENARIO'!$G$21-'CBI - BUILD_SCENARIO'!$G16)/(20))))))</f>
        <v>0</v>
      </c>
    </row>
    <row r="76" spans="4:33" x14ac:dyDescent="0.25">
      <c r="F76" s="10" t="s">
        <v>414</v>
      </c>
      <c r="G76" s="91">
        <f>IF(G71="","",IF(G71&lt;1,$G$17,($G$17+((G$72-UPFRONTS!$F$30)*(('CBI - BUILD_SCENARIO'!$G$22-'CBI - BUILD_SCENARIO'!$G17)/(20))))))</f>
        <v>1.1468041074041363E-2</v>
      </c>
      <c r="H76" s="91">
        <f>IF(H71="","",IF(H71&lt;1,$G$17,($G$17+((H$72-UPFRONTS!$F$30)*(('CBI - BUILD_SCENARIO'!$G$22-'CBI - BUILD_SCENARIO'!$G17)/(20))))))</f>
        <v>1.1468041074041363E-2</v>
      </c>
      <c r="I76" s="91">
        <f>IF(I71="","",IF(I71&lt;1,$G$17,($G$17+((I$72-UPFRONTS!$F$30)*(('CBI - BUILD_SCENARIO'!$G$22-'CBI - BUILD_SCENARIO'!$G17)/(20))))))</f>
        <v>1.1468041074041363E-2</v>
      </c>
      <c r="J76" s="91">
        <f>IF(J71="","",IF(J71&lt;1,$G$17,($G$17+((J$72-UPFRONTS!$F$30)*(('CBI - BUILD_SCENARIO'!$G$22-'CBI - BUILD_SCENARIO'!$G17)/(20))))))</f>
        <v>1.1468041074041363E-2</v>
      </c>
      <c r="K76" s="91">
        <f>IF(K71="","",IF(K71&lt;1,$G$17,($G$17+((K$72-UPFRONTS!$F$30)*(('CBI - BUILD_SCENARIO'!$G$22-'CBI - BUILD_SCENARIO'!$G17)/(20))))))</f>
        <v>1.1468041074041363E-2</v>
      </c>
      <c r="L76" s="91">
        <f>IF(L71="","",IF(L71&lt;1,$G$17,($G$17+((L$72-UPFRONTS!$F$30)*(('CBI - BUILD_SCENARIO'!$G$22-'CBI - BUILD_SCENARIO'!$G17)/(20))))))</f>
        <v>1.1468041074041363E-2</v>
      </c>
      <c r="M76" s="91">
        <f>IF(M71="","",IF(M71&lt;1,$G$17,($G$17+((M$72-UPFRONTS!$F$30)*(('CBI - BUILD_SCENARIO'!$G$22-'CBI - BUILD_SCENARIO'!$G17)/(20))))))</f>
        <v>1.1468041074041363E-2</v>
      </c>
      <c r="N76" s="91">
        <f>IF(N71="","",IF(N71&lt;1,$G$17,($G$17+((N$72-UPFRONTS!$F$30)*(('CBI - BUILD_SCENARIO'!$G$22-'CBI - BUILD_SCENARIO'!$G17)/(20))))))</f>
        <v>1.0894639020339296E-2</v>
      </c>
      <c r="O76" s="91">
        <f>IF(O71="","",IF(O71&lt;1,$G$17,($G$17+((O$72-UPFRONTS!$F$30)*(('CBI - BUILD_SCENARIO'!$G$22-'CBI - BUILD_SCENARIO'!$G17)/(20))))))</f>
        <v>1.0321236966637226E-2</v>
      </c>
      <c r="P76" s="91">
        <f>IF(P71="","",IF(P71&lt;1,$G$17,($G$17+((P$72-UPFRONTS!$F$30)*(('CBI - BUILD_SCENARIO'!$G$22-'CBI - BUILD_SCENARIO'!$G17)/(20))))))</f>
        <v>9.7478349129351584E-3</v>
      </c>
      <c r="Q76" s="91">
        <f>IF(Q71="","",IF(Q71&lt;1,$G$17,($G$17+((Q$72-UPFRONTS!$F$30)*(('CBI - BUILD_SCENARIO'!$G$22-'CBI - BUILD_SCENARIO'!$G17)/(20))))))</f>
        <v>9.1744328592330907E-3</v>
      </c>
      <c r="R76" s="91">
        <f>IF(R71="","",IF(R71&lt;1,$G$17,($G$17+((R$72-UPFRONTS!$F$30)*(('CBI - BUILD_SCENARIO'!$G$22-'CBI - BUILD_SCENARIO'!$G17)/(20))))))</f>
        <v>8.6010308055310229E-3</v>
      </c>
      <c r="S76" s="91">
        <f>IF(S71="","",IF(S71&lt;1,$G$17,($G$17+((S$72-UPFRONTS!$F$30)*(('CBI - BUILD_SCENARIO'!$G$22-'CBI - BUILD_SCENARIO'!$G17)/(20))))))</f>
        <v>8.0276287518289552E-3</v>
      </c>
      <c r="T76" s="91">
        <f>IF(T71="","",IF(T71&lt;1,$G$17,($G$17+((T$72-UPFRONTS!$F$30)*(('CBI - BUILD_SCENARIO'!$G$22-'CBI - BUILD_SCENARIO'!$G17)/(20))))))</f>
        <v>7.4542266981268857E-3</v>
      </c>
      <c r="U76" s="91">
        <f>IF(U71="","",IF(U71&lt;1,$G$17,($G$17+((U$72-UPFRONTS!$F$30)*(('CBI - BUILD_SCENARIO'!$G$22-'CBI - BUILD_SCENARIO'!$G17)/(20))))))</f>
        <v>6.880824644424818E-3</v>
      </c>
      <c r="V76" s="91">
        <f>IF(V71="","",IF(V71&lt;1,$G$17,($G$17+((V$72-UPFRONTS!$F$30)*(('CBI - BUILD_SCENARIO'!$G$22-'CBI - BUILD_SCENARIO'!$G17)/(20))))))</f>
        <v>6.3074225907227503E-3</v>
      </c>
      <c r="W76" s="210">
        <f>IF(W71="","",IF(W71&lt;1,$G$17,($G$17+((W$72-UPFRONTS!$F$30)*(('CBI - BUILD_SCENARIO'!$G$22-'CBI - BUILD_SCENARIO'!$G17)/(20))))))</f>
        <v>5.7340205370206817E-3</v>
      </c>
      <c r="X76" s="210">
        <f>IF(X71="","",IF(X71&lt;1,$G$17,($G$17+((X$72-UPFRONTS!$F$30)*(('CBI - BUILD_SCENARIO'!$G$22-'CBI - BUILD_SCENARIO'!$G17)/(20))))))</f>
        <v>5.1606184833186131E-3</v>
      </c>
      <c r="Y76" s="210">
        <f>IF(Y71="","",IF(Y71&lt;1,$G$17,($G$17+((Y$72-UPFRONTS!$F$30)*(('CBI - BUILD_SCENARIO'!$G$22-'CBI - BUILD_SCENARIO'!$G17)/(20))))))</f>
        <v>4.5872164296165453E-3</v>
      </c>
      <c r="Z76" s="210">
        <f>IF(Z71="","",IF(Z71&lt;1,$G$17,($G$17+((Z$72-UPFRONTS!$F$30)*(('CBI - BUILD_SCENARIO'!$G$22-'CBI - BUILD_SCENARIO'!$G17)/(20))))))</f>
        <v>4.0138143759144776E-3</v>
      </c>
      <c r="AA76" s="210">
        <f>IF(AA71="","",IF(AA71&lt;1,$G$17,($G$17+((AA$72-UPFRONTS!$F$30)*(('CBI - BUILD_SCENARIO'!$G$22-'CBI - BUILD_SCENARIO'!$G17)/(20))))))</f>
        <v>3.4404123222124081E-3</v>
      </c>
      <c r="AB76" s="210">
        <f>IF(AB71="","",IF(AB71&lt;1,$G$17,($G$17+((AB$72-UPFRONTS!$F$30)*(('CBI - BUILD_SCENARIO'!$G$22-'CBI - BUILD_SCENARIO'!$G17)/(20))))))</f>
        <v>2.8670102685103404E-3</v>
      </c>
      <c r="AC76" s="91">
        <f>IF(AC71="","",IF(AC71&lt;1,$G$17,($G$17+((AC$72-UPFRONTS!$F$30)*(('CBI - BUILD_SCENARIO'!$G$22-'CBI - BUILD_SCENARIO'!$G17)/(20))))))</f>
        <v>2.2936082148082727E-3</v>
      </c>
      <c r="AD76" s="91">
        <f>IF(AD71="","",IF(AD71&lt;1,$G$17,($G$17+((AD$72-UPFRONTS!$F$30)*(('CBI - BUILD_SCENARIO'!$G$22-'CBI - BUILD_SCENARIO'!$G17)/(20))))))</f>
        <v>1.7202061611062049E-3</v>
      </c>
      <c r="AE76" s="91">
        <f>IF(AE71="","",IF(AE71&lt;1,$G$17,($G$17+((AE$72-UPFRONTS!$F$30)*(('CBI - BUILD_SCENARIO'!$G$22-'CBI - BUILD_SCENARIO'!$G17)/(20))))))</f>
        <v>1.1468041074041372E-3</v>
      </c>
      <c r="AF76" s="91">
        <f>IF(AF71="","",IF(AF71&lt;1,$G$17,($G$17+((AF$72-UPFRONTS!$F$30)*(('CBI - BUILD_SCENARIO'!$G$22-'CBI - BUILD_SCENARIO'!$G17)/(20))))))</f>
        <v>5.7340205370206773E-4</v>
      </c>
      <c r="AG76" s="91">
        <f>IF(AG71="","",IF(AG71&lt;1,$G$17,($G$17+((AG$72-UPFRONTS!$F$30)*(('CBI - BUILD_SCENARIO'!$G$22-'CBI - BUILD_SCENARIO'!$G17)/(20))))))</f>
        <v>0</v>
      </c>
    </row>
    <row r="77" spans="4:33" x14ac:dyDescent="0.25">
      <c r="F77" s="72" t="s">
        <v>415</v>
      </c>
      <c r="G77" s="73">
        <f>G54</f>
        <v>2022</v>
      </c>
      <c r="H77" s="73">
        <f t="shared" ref="H77:AG77" si="5">H54</f>
        <v>2023</v>
      </c>
      <c r="I77" s="73">
        <f t="shared" si="5"/>
        <v>2024</v>
      </c>
      <c r="J77" s="73">
        <f t="shared" si="5"/>
        <v>2025</v>
      </c>
      <c r="K77" s="73">
        <f t="shared" si="5"/>
        <v>2026</v>
      </c>
      <c r="L77" s="73">
        <f t="shared" si="5"/>
        <v>2027</v>
      </c>
      <c r="M77" s="73">
        <f t="shared" si="5"/>
        <v>2028</v>
      </c>
      <c r="N77" s="73">
        <f t="shared" si="5"/>
        <v>2029</v>
      </c>
      <c r="O77" s="73">
        <f t="shared" si="5"/>
        <v>2030</v>
      </c>
      <c r="P77" s="73">
        <f t="shared" si="5"/>
        <v>2031</v>
      </c>
      <c r="Q77" s="73">
        <f t="shared" si="5"/>
        <v>2032</v>
      </c>
      <c r="R77" s="73">
        <f t="shared" si="5"/>
        <v>2033</v>
      </c>
      <c r="S77" s="73">
        <f t="shared" si="5"/>
        <v>2034</v>
      </c>
      <c r="T77" s="73">
        <f t="shared" si="5"/>
        <v>2035</v>
      </c>
      <c r="U77" s="73">
        <f t="shared" si="5"/>
        <v>2036</v>
      </c>
      <c r="V77" s="73">
        <f t="shared" si="5"/>
        <v>2037</v>
      </c>
      <c r="W77" s="73">
        <f t="shared" si="5"/>
        <v>2038</v>
      </c>
      <c r="X77" s="73">
        <f t="shared" si="5"/>
        <v>2039</v>
      </c>
      <c r="Y77" s="73">
        <f t="shared" si="5"/>
        <v>2040</v>
      </c>
      <c r="Z77" s="73">
        <f t="shared" si="5"/>
        <v>2041</v>
      </c>
      <c r="AA77" s="73">
        <f t="shared" si="5"/>
        <v>2042</v>
      </c>
      <c r="AB77" s="73">
        <f t="shared" si="5"/>
        <v>2043</v>
      </c>
      <c r="AC77" s="73">
        <f t="shared" si="5"/>
        <v>2044</v>
      </c>
      <c r="AD77" s="73">
        <f t="shared" si="5"/>
        <v>2045</v>
      </c>
      <c r="AE77" s="73">
        <f t="shared" si="5"/>
        <v>2046</v>
      </c>
      <c r="AF77" s="73">
        <f t="shared" si="5"/>
        <v>2047</v>
      </c>
      <c r="AG77" s="73">
        <f t="shared" si="5"/>
        <v>2048</v>
      </c>
    </row>
    <row r="78" spans="4:33" x14ac:dyDescent="0.25">
      <c r="F78" s="29" t="s">
        <v>387</v>
      </c>
      <c r="G78" s="90">
        <f>IF(G71="","",IF(G71&lt;1,$H$14,($H$14+((G$72-UPFRONTS!$F$30)*(('CBI - BUILD_SCENARIO'!$H$19-'CBI - BUILD_SCENARIO'!$H14)/(20))))))</f>
        <v>2.6269035532994922E-2</v>
      </c>
      <c r="H78" s="90">
        <f>IF(H71="","",IF(H71&lt;1,$H$14,($H$14+((H$72-UPFRONTS!$F$30)*(('CBI - BUILD_SCENARIO'!$H$19-'CBI - BUILD_SCENARIO'!$H14)/(20))))))</f>
        <v>2.6269035532994922E-2</v>
      </c>
      <c r="I78" s="90">
        <f>IF(I71="","",IF(I71&lt;1,$H$14,($H$14+((I$72-UPFRONTS!$F$30)*(('CBI - BUILD_SCENARIO'!$H$19-'CBI - BUILD_SCENARIO'!$H14)/(20))))))</f>
        <v>2.6269035532994922E-2</v>
      </c>
      <c r="J78" s="90">
        <f>IF(J71="","",IF(J71&lt;1,$H$14,($H$14+((J$72-UPFRONTS!$F$30)*(('CBI - BUILD_SCENARIO'!$H$19-'CBI - BUILD_SCENARIO'!$H14)/(20))))))</f>
        <v>2.6269035532994922E-2</v>
      </c>
      <c r="K78" s="90">
        <f>IF(K71="","",IF(K71&lt;1,$H$14,($H$14+((K$72-UPFRONTS!$F$30)*(('CBI - BUILD_SCENARIO'!$H$19-'CBI - BUILD_SCENARIO'!$H14)/(20))))))</f>
        <v>2.6269035532994922E-2</v>
      </c>
      <c r="L78" s="90">
        <f>IF(L71="","",IF(L71&lt;1,$H$14,($H$14+((L$72-UPFRONTS!$F$30)*(('CBI - BUILD_SCENARIO'!$H$19-'CBI - BUILD_SCENARIO'!$H14)/(20))))))</f>
        <v>2.6269035532994922E-2</v>
      </c>
      <c r="M78" s="90">
        <f>IF(M71="","",IF(M71&lt;1,$H$14,($H$14+((M$72-UPFRONTS!$F$30)*(('CBI - BUILD_SCENARIO'!$H$19-'CBI - BUILD_SCENARIO'!$H14)/(20))))))</f>
        <v>2.6269035532994922E-2</v>
      </c>
      <c r="N78" s="90">
        <f>IF(N71="","",IF(N71&lt;1,$H$14,($H$14+((N$72-UPFRONTS!$F$30)*(('CBI - BUILD_SCENARIO'!$H$19-'CBI - BUILD_SCENARIO'!$H14)/(20))))))</f>
        <v>2.4955583756345177E-2</v>
      </c>
      <c r="O78" s="90">
        <f>IF(O71="","",IF(O71&lt;1,$H$14,($H$14+((O$72-UPFRONTS!$F$30)*(('CBI - BUILD_SCENARIO'!$H$19-'CBI - BUILD_SCENARIO'!$H14)/(20))))))</f>
        <v>2.3642131979695429E-2</v>
      </c>
      <c r="P78" s="90">
        <f>IF(P71="","",IF(P71&lt;1,$H$14,($H$14+((P$72-UPFRONTS!$F$30)*(('CBI - BUILD_SCENARIO'!$H$19-'CBI - BUILD_SCENARIO'!$H14)/(20))))))</f>
        <v>2.2328680203045684E-2</v>
      </c>
      <c r="Q78" s="90">
        <f>IF(Q71="","",IF(Q71&lt;1,$H$14,($H$14+((Q$72-UPFRONTS!$F$30)*(('CBI - BUILD_SCENARIO'!$H$19-'CBI - BUILD_SCENARIO'!$H14)/(20))))))</f>
        <v>2.1015228426395936E-2</v>
      </c>
      <c r="R78" s="90">
        <f>IF(R71="","",IF(R71&lt;1,$H$14,($H$14+((R$72-UPFRONTS!$F$30)*(('CBI - BUILD_SCENARIO'!$H$19-'CBI - BUILD_SCENARIO'!$H14)/(20))))))</f>
        <v>1.9701776649746192E-2</v>
      </c>
      <c r="S78" s="90">
        <f>IF(S71="","",IF(S71&lt;1,$H$14,($H$14+((S$72-UPFRONTS!$F$30)*(('CBI - BUILD_SCENARIO'!$H$19-'CBI - BUILD_SCENARIO'!$H14)/(20))))))</f>
        <v>1.8388324873096447E-2</v>
      </c>
      <c r="T78" s="90">
        <f>IF(T71="","",IF(T71&lt;1,$H$14,($H$14+((T$72-UPFRONTS!$F$30)*(('CBI - BUILD_SCENARIO'!$H$19-'CBI - BUILD_SCENARIO'!$H14)/(20))))))</f>
        <v>1.7074873096446702E-2</v>
      </c>
      <c r="U78" s="90">
        <f>IF(U71="","",IF(U71&lt;1,$H$14,($H$14+((U$72-UPFRONTS!$F$30)*(('CBI - BUILD_SCENARIO'!$H$19-'CBI - BUILD_SCENARIO'!$H14)/(20))))))</f>
        <v>1.5761421319796954E-2</v>
      </c>
      <c r="V78" s="90">
        <f>IF(V71="","",IF(V71&lt;1,$H$14,($H$14+((V$72-UPFRONTS!$F$30)*(('CBI - BUILD_SCENARIO'!$H$19-'CBI - BUILD_SCENARIO'!$H14)/(20))))))</f>
        <v>1.4447969543147208E-2</v>
      </c>
      <c r="W78" s="90">
        <f>IF(W71="","",IF(W71&lt;1,$H$14,($H$14+((W$72-UPFRONTS!$F$30)*(('CBI - BUILD_SCENARIO'!$H$19-'CBI - BUILD_SCENARIO'!$H14)/(20))))))</f>
        <v>1.3134517766497461E-2</v>
      </c>
      <c r="X78" s="90">
        <f>IF(X71="","",IF(X71&lt;1,$H$14,($H$14+((X$72-UPFRONTS!$F$30)*(('CBI - BUILD_SCENARIO'!$H$19-'CBI - BUILD_SCENARIO'!$H14)/(20))))))</f>
        <v>1.1821065989847716E-2</v>
      </c>
      <c r="Y78" s="90">
        <f>IF(Y71="","",IF(Y71&lt;1,$H$14,($H$14+((Y$72-UPFRONTS!$F$30)*(('CBI - BUILD_SCENARIO'!$H$19-'CBI - BUILD_SCENARIO'!$H14)/(20))))))</f>
        <v>1.0507614213197972E-2</v>
      </c>
      <c r="Z78" s="90">
        <f>IF(Z71="","",IF(Z71&lt;1,$H$14,($H$14+((Z$72-UPFRONTS!$F$30)*(('CBI - BUILD_SCENARIO'!$H$19-'CBI - BUILD_SCENARIO'!$H14)/(20))))))</f>
        <v>9.1941624365482234E-3</v>
      </c>
      <c r="AA78" s="90">
        <f>IF(AA71="","",IF(AA71&lt;1,$H$14,($H$14+((AA$72-UPFRONTS!$F$30)*(('CBI - BUILD_SCENARIO'!$H$19-'CBI - BUILD_SCENARIO'!$H14)/(20))))))</f>
        <v>7.8807106598984787E-3</v>
      </c>
      <c r="AB78" s="90">
        <f>IF(AB71="","",IF(AB71&lt;1,$H$14,($H$14+((AB$72-UPFRONTS!$F$30)*(('CBI - BUILD_SCENARIO'!$H$19-'CBI - BUILD_SCENARIO'!$H14)/(20))))))</f>
        <v>6.5672588832487305E-3</v>
      </c>
      <c r="AC78" s="90">
        <f>IF(AC71="","",IF(AC71&lt;1,$H$14,($H$14+((AC$72-UPFRONTS!$F$30)*(('CBI - BUILD_SCENARIO'!$H$19-'CBI - BUILD_SCENARIO'!$H14)/(20))))))</f>
        <v>5.2538071065989858E-3</v>
      </c>
      <c r="AD78" s="90">
        <f>IF(AD71="","",IF(AD71&lt;1,$H$14,($H$14+((AD$72-UPFRONTS!$F$30)*(('CBI - BUILD_SCENARIO'!$H$19-'CBI - BUILD_SCENARIO'!$H14)/(20))))))</f>
        <v>3.9403553299492411E-3</v>
      </c>
      <c r="AE78" s="90">
        <f>IF(AE71="","",IF(AE71&lt;1,$H$14,($H$14+((AE$72-UPFRONTS!$F$30)*(('CBI - BUILD_SCENARIO'!$H$19-'CBI - BUILD_SCENARIO'!$H14)/(20))))))</f>
        <v>2.6269035532994929E-3</v>
      </c>
      <c r="AF78" s="90">
        <f>IF(AF71="","",IF(AF71&lt;1,$H$14,($H$14+((AF$72-UPFRONTS!$F$30)*(('CBI - BUILD_SCENARIO'!$H$19-'CBI - BUILD_SCENARIO'!$H14)/(20))))))</f>
        <v>1.3134517766497482E-3</v>
      </c>
      <c r="AG78" s="90">
        <f>IF(AG71="","",IF(AG71&lt;1,$H$14,($H$14+((AG$72-UPFRONTS!$F$30)*(('CBI - BUILD_SCENARIO'!$H$19-'CBI - BUILD_SCENARIO'!$H14)/(20))))))</f>
        <v>0</v>
      </c>
    </row>
    <row r="79" spans="4:33" x14ac:dyDescent="0.25">
      <c r="F79" s="10" t="s">
        <v>388</v>
      </c>
      <c r="G79" s="91">
        <f>IF(G71="","",IF(G71&lt;1,$H$15,($H$15+((G$72-UPFRONTS!$F$30)*(('CBI - BUILD_SCENARIO'!$H$20-'CBI - BUILD_SCENARIO'!$H15)/(20))))))</f>
        <v>0.10367593578341057</v>
      </c>
      <c r="H79" s="91">
        <f>IF(H71="","",IF(H71&lt;1,$H$15,($H$15+((H$72-UPFRONTS!$F$30)*(('CBI - BUILD_SCENARIO'!$H$20-'CBI - BUILD_SCENARIO'!$H15)/(20))))))</f>
        <v>0.10367593578341057</v>
      </c>
      <c r="I79" s="91">
        <f>IF(I71="","",IF(I71&lt;1,$H$15,($H$15+((I$72-UPFRONTS!$F$30)*(('CBI - BUILD_SCENARIO'!$H$20-'CBI - BUILD_SCENARIO'!$H15)/(20))))))</f>
        <v>0.10367593578341057</v>
      </c>
      <c r="J79" s="91">
        <f>IF(J71="","",IF(J71&lt;1,$H$15,($H$15+((J$72-UPFRONTS!$F$30)*(('CBI - BUILD_SCENARIO'!$H$20-'CBI - BUILD_SCENARIO'!$H15)/(20))))))</f>
        <v>0.10367593578341057</v>
      </c>
      <c r="K79" s="91">
        <f>IF(K71="","",IF(K71&lt;1,$H$15,($H$15+((K$72-UPFRONTS!$F$30)*(('CBI - BUILD_SCENARIO'!$H$20-'CBI - BUILD_SCENARIO'!$H15)/(20))))))</f>
        <v>0.10367593578341057</v>
      </c>
      <c r="L79" s="91">
        <f>IF(L71="","",IF(L71&lt;1,$H$15,($H$15+((L$72-UPFRONTS!$F$30)*(('CBI - BUILD_SCENARIO'!$H$20-'CBI - BUILD_SCENARIO'!$H15)/(20))))))</f>
        <v>0.10367593578341057</v>
      </c>
      <c r="M79" s="91">
        <f>IF(M71="","",IF(M71&lt;1,$H$15,($H$15+((M$72-UPFRONTS!$F$30)*(('CBI - BUILD_SCENARIO'!$H$20-'CBI - BUILD_SCENARIO'!$H15)/(20))))))</f>
        <v>0.10367593578341057</v>
      </c>
      <c r="N79" s="91">
        <f>IF(N71="","",IF(N71&lt;1,$H$15,($H$15+((N$72-UPFRONTS!$F$30)*(('CBI - BUILD_SCENARIO'!$H$20-'CBI - BUILD_SCENARIO'!$H15)/(20))))))</f>
        <v>9.8492138994240044E-2</v>
      </c>
      <c r="O79" s="91">
        <f>IF(O71="","",IF(O71&lt;1,$H$15,($H$15+((O$72-UPFRONTS!$F$30)*(('CBI - BUILD_SCENARIO'!$H$20-'CBI - BUILD_SCENARIO'!$H15)/(20))))))</f>
        <v>9.3308342205069505E-2</v>
      </c>
      <c r="P79" s="91">
        <f>IF(P71="","",IF(P71&lt;1,$H$15,($H$15+((P$72-UPFRONTS!$F$30)*(('CBI - BUILD_SCENARIO'!$H$20-'CBI - BUILD_SCENARIO'!$H15)/(20))))))</f>
        <v>8.812454541589898E-2</v>
      </c>
      <c r="Q79" s="91">
        <f>IF(Q71="","",IF(Q71&lt;1,$H$15,($H$15+((Q$72-UPFRONTS!$F$30)*(('CBI - BUILD_SCENARIO'!$H$20-'CBI - BUILD_SCENARIO'!$H15)/(20))))))</f>
        <v>8.2940748626728455E-2</v>
      </c>
      <c r="R79" s="91">
        <f>IF(R71="","",IF(R71&lt;1,$H$15,($H$15+((R$72-UPFRONTS!$F$30)*(('CBI - BUILD_SCENARIO'!$H$20-'CBI - BUILD_SCENARIO'!$H15)/(20))))))</f>
        <v>7.775695183755793E-2</v>
      </c>
      <c r="S79" s="91">
        <f>IF(S71="","",IF(S71&lt;1,$H$15,($H$15+((S$72-UPFRONTS!$F$30)*(('CBI - BUILD_SCENARIO'!$H$20-'CBI - BUILD_SCENARIO'!$H15)/(20))))))</f>
        <v>7.2573155048387405E-2</v>
      </c>
      <c r="T79" s="91">
        <f>IF(T71="","",IF(T71&lt;1,$H$15,($H$15+((T$72-UPFRONTS!$F$30)*(('CBI - BUILD_SCENARIO'!$H$20-'CBI - BUILD_SCENARIO'!$H15)/(20))))))</f>
        <v>6.7389358259216867E-2</v>
      </c>
      <c r="U79" s="91">
        <f>IF(U71="","",IF(U71&lt;1,$H$15,($H$15+((U$72-UPFRONTS!$F$30)*(('CBI - BUILD_SCENARIO'!$H$20-'CBI - BUILD_SCENARIO'!$H15)/(20))))))</f>
        <v>6.2205561470046342E-2</v>
      </c>
      <c r="V79" s="91">
        <f>IF(V71="","",IF(V71&lt;1,$H$15,($H$15+((V$72-UPFRONTS!$F$30)*(('CBI - BUILD_SCENARIO'!$H$20-'CBI - BUILD_SCENARIO'!$H15)/(20))))))</f>
        <v>5.7021764680875817E-2</v>
      </c>
      <c r="W79" s="91">
        <f>IF(W71="","",IF(W71&lt;1,$H$15,($H$15+((W$72-UPFRONTS!$F$30)*(('CBI - BUILD_SCENARIO'!$H$20-'CBI - BUILD_SCENARIO'!$H15)/(20))))))</f>
        <v>5.1837967891705285E-2</v>
      </c>
      <c r="X79" s="91">
        <f>IF(X71="","",IF(X71&lt;1,$H$15,($H$15+((X$72-UPFRONTS!$F$30)*(('CBI - BUILD_SCENARIO'!$H$20-'CBI - BUILD_SCENARIO'!$H15)/(20))))))</f>
        <v>4.6654171102534753E-2</v>
      </c>
      <c r="Y79" s="91">
        <f>IF(Y71="","",IF(Y71&lt;1,$H$15,($H$15+((Y$72-UPFRONTS!$F$30)*(('CBI - BUILD_SCENARIO'!$H$20-'CBI - BUILD_SCENARIO'!$H15)/(20))))))</f>
        <v>4.1470374313364228E-2</v>
      </c>
      <c r="Z79" s="91">
        <f>IF(Z71="","",IF(Z71&lt;1,$H$15,($H$15+((Z$72-UPFRONTS!$F$30)*(('CBI - BUILD_SCENARIO'!$H$20-'CBI - BUILD_SCENARIO'!$H15)/(20))))))</f>
        <v>3.6286577524193703E-2</v>
      </c>
      <c r="AA79" s="91">
        <f>IF(AA71="","",IF(AA71&lt;1,$H$15,($H$15+((AA$72-UPFRONTS!$F$30)*(('CBI - BUILD_SCENARIO'!$H$20-'CBI - BUILD_SCENARIO'!$H15)/(20))))))</f>
        <v>3.1102780735023164E-2</v>
      </c>
      <c r="AB79" s="91">
        <f>IF(AB71="","",IF(AB71&lt;1,$H$15,($H$15+((AB$72-UPFRONTS!$F$30)*(('CBI - BUILD_SCENARIO'!$H$20-'CBI - BUILD_SCENARIO'!$H15)/(20))))))</f>
        <v>2.5918983945852639E-2</v>
      </c>
      <c r="AC79" s="91">
        <f>IF(AC71="","",IF(AC71&lt;1,$H$15,($H$15+((AC$72-UPFRONTS!$F$30)*(('CBI - BUILD_SCENARIO'!$H$20-'CBI - BUILD_SCENARIO'!$H15)/(20))))))</f>
        <v>2.0735187156682114E-2</v>
      </c>
      <c r="AD79" s="91">
        <f>IF(AD71="","",IF(AD71&lt;1,$H$15,($H$15+((AD$72-UPFRONTS!$F$30)*(('CBI - BUILD_SCENARIO'!$H$20-'CBI - BUILD_SCENARIO'!$H15)/(20))))))</f>
        <v>1.5551390367511589E-2</v>
      </c>
      <c r="AE79" s="91">
        <f>IF(AE71="","",IF(AE71&lt;1,$H$15,($H$15+((AE$72-UPFRONTS!$F$30)*(('CBI - BUILD_SCENARIO'!$H$20-'CBI - BUILD_SCENARIO'!$H15)/(20))))))</f>
        <v>1.0367593578341064E-2</v>
      </c>
      <c r="AF79" s="91">
        <f>IF(AF71="","",IF(AF71&lt;1,$H$15,($H$15+((AF$72-UPFRONTS!$F$30)*(('CBI - BUILD_SCENARIO'!$H$20-'CBI - BUILD_SCENARIO'!$H15)/(20))))))</f>
        <v>5.183796789170525E-3</v>
      </c>
      <c r="AG79" s="91">
        <f>IF(AG71="","",IF(AG71&lt;1,$H$15,($H$15+((AG$72-UPFRONTS!$F$30)*(('CBI - BUILD_SCENARIO'!$H$20-'CBI - BUILD_SCENARIO'!$H15)/(20))))))</f>
        <v>0</v>
      </c>
    </row>
    <row r="80" spans="4:33" x14ac:dyDescent="0.25">
      <c r="F80" s="10" t="s">
        <v>389</v>
      </c>
      <c r="G80" s="91">
        <f>IF(G71="","",IF(G71&lt;1,$H$16,($H$16+((G$72-UPFRONTS!$F$30)*(('CBI - BUILD_SCENARIO'!$H$21-'CBI - BUILD_SCENARIO'!$H16)/(20))))))</f>
        <v>2.6269035532994922E-2</v>
      </c>
      <c r="H80" s="91">
        <f>IF(H71="","",IF(H71&lt;1,$H$16,($H$16+((H$72-UPFRONTS!$F$30)*(('CBI - BUILD_SCENARIO'!$H$21-'CBI - BUILD_SCENARIO'!$H16)/(20))))))</f>
        <v>2.6269035532994922E-2</v>
      </c>
      <c r="I80" s="91">
        <f>IF(I71="","",IF(I71&lt;1,$H$16,($H$16+((I$72-UPFRONTS!$F$30)*(('CBI - BUILD_SCENARIO'!$H$21-'CBI - BUILD_SCENARIO'!$H16)/(20))))))</f>
        <v>2.6269035532994922E-2</v>
      </c>
      <c r="J80" s="91">
        <f>IF(J71="","",IF(J71&lt;1,$H$16,($H$16+((J$72-UPFRONTS!$F$30)*(('CBI - BUILD_SCENARIO'!$H$21-'CBI - BUILD_SCENARIO'!$H16)/(20))))))</f>
        <v>2.6269035532994922E-2</v>
      </c>
      <c r="K80" s="91">
        <f>IF(K71="","",IF(K71&lt;1,$H$16,($H$16+((K$72-UPFRONTS!$F$30)*(('CBI - BUILD_SCENARIO'!$H$21-'CBI - BUILD_SCENARIO'!$H16)/(20))))))</f>
        <v>2.6269035532994922E-2</v>
      </c>
      <c r="L80" s="91">
        <f>IF(L71="","",IF(L71&lt;1,$H$16,($H$16+((L$72-UPFRONTS!$F$30)*(('CBI - BUILD_SCENARIO'!$H$21-'CBI - BUILD_SCENARIO'!$H16)/(20))))))</f>
        <v>2.6269035532994922E-2</v>
      </c>
      <c r="M80" s="91">
        <f>IF(M71="","",IF(M71&lt;1,$H$16,($H$16+((M$72-UPFRONTS!$F$30)*(('CBI - BUILD_SCENARIO'!$H$21-'CBI - BUILD_SCENARIO'!$H16)/(20))))))</f>
        <v>2.6269035532994922E-2</v>
      </c>
      <c r="N80" s="91">
        <f>IF(N71="","",IF(N71&lt;1,$H$16,($H$16+((N$72-UPFRONTS!$F$30)*(('CBI - BUILD_SCENARIO'!$H$21-'CBI - BUILD_SCENARIO'!$H16)/(20))))))</f>
        <v>2.4955583756345177E-2</v>
      </c>
      <c r="O80" s="91">
        <f>IF(O71="","",IF(O71&lt;1,$H$16,($H$16+((O$72-UPFRONTS!$F$30)*(('CBI - BUILD_SCENARIO'!$H$21-'CBI - BUILD_SCENARIO'!$H16)/(20))))))</f>
        <v>2.3642131979695429E-2</v>
      </c>
      <c r="P80" s="91">
        <f>IF(P71="","",IF(P71&lt;1,$H$16,($H$16+((P$72-UPFRONTS!$F$30)*(('CBI - BUILD_SCENARIO'!$H$21-'CBI - BUILD_SCENARIO'!$H16)/(20))))))</f>
        <v>2.2328680203045684E-2</v>
      </c>
      <c r="Q80" s="91">
        <f>IF(Q71="","",IF(Q71&lt;1,$H$16,($H$16+((Q$72-UPFRONTS!$F$30)*(('CBI - BUILD_SCENARIO'!$H$21-'CBI - BUILD_SCENARIO'!$H16)/(20))))))</f>
        <v>2.1015228426395936E-2</v>
      </c>
      <c r="R80" s="91">
        <f>IF(R71="","",IF(R71&lt;1,$H$16,($H$16+((R$72-UPFRONTS!$F$30)*(('CBI - BUILD_SCENARIO'!$H$21-'CBI - BUILD_SCENARIO'!$H16)/(20))))))</f>
        <v>1.9701776649746192E-2</v>
      </c>
      <c r="S80" s="91">
        <f>IF(S71="","",IF(S71&lt;1,$H$16,($H$16+((S$72-UPFRONTS!$F$30)*(('CBI - BUILD_SCENARIO'!$H$21-'CBI - BUILD_SCENARIO'!$H16)/(20))))))</f>
        <v>1.8388324873096447E-2</v>
      </c>
      <c r="T80" s="91">
        <f>IF(T71="","",IF(T71&lt;1,$H$16,($H$16+((T$72-UPFRONTS!$F$30)*(('CBI - BUILD_SCENARIO'!$H$21-'CBI - BUILD_SCENARIO'!$H16)/(20))))))</f>
        <v>1.7074873096446702E-2</v>
      </c>
      <c r="U80" s="91">
        <f>IF(U71="","",IF(U71&lt;1,$H$16,($H$16+((U$72-UPFRONTS!$F$30)*(('CBI - BUILD_SCENARIO'!$H$21-'CBI - BUILD_SCENARIO'!$H16)/(20))))))</f>
        <v>1.5761421319796954E-2</v>
      </c>
      <c r="V80" s="91">
        <f>IF(V71="","",IF(V71&lt;1,$H$16,($H$16+((V$72-UPFRONTS!$F$30)*(('CBI - BUILD_SCENARIO'!$H$21-'CBI - BUILD_SCENARIO'!$H16)/(20))))))</f>
        <v>1.4447969543147208E-2</v>
      </c>
      <c r="W80" s="91">
        <f>IF(W71="","",IF(W71&lt;1,$H$16,($H$16+((W$72-UPFRONTS!$F$30)*(('CBI - BUILD_SCENARIO'!$H$21-'CBI - BUILD_SCENARIO'!$H16)/(20))))))</f>
        <v>1.3134517766497461E-2</v>
      </c>
      <c r="X80" s="91">
        <f>IF(X71="","",IF(X71&lt;1,$H$16,($H$16+((X$72-UPFRONTS!$F$30)*(('CBI - BUILD_SCENARIO'!$H$21-'CBI - BUILD_SCENARIO'!$H16)/(20))))))</f>
        <v>1.1821065989847716E-2</v>
      </c>
      <c r="Y80" s="91">
        <f>IF(Y71="","",IF(Y71&lt;1,$H$16,($H$16+((Y$72-UPFRONTS!$F$30)*(('CBI - BUILD_SCENARIO'!$H$21-'CBI - BUILD_SCENARIO'!$H16)/(20))))))</f>
        <v>1.0507614213197972E-2</v>
      </c>
      <c r="Z80" s="91">
        <f>IF(Z71="","",IF(Z71&lt;1,$H$16,($H$16+((Z$72-UPFRONTS!$F$30)*(('CBI - BUILD_SCENARIO'!$H$21-'CBI - BUILD_SCENARIO'!$H16)/(20))))))</f>
        <v>9.1941624365482234E-3</v>
      </c>
      <c r="AA80" s="91">
        <f>IF(AA71="","",IF(AA71&lt;1,$H$16,($H$16+((AA$72-UPFRONTS!$F$30)*(('CBI - BUILD_SCENARIO'!$H$21-'CBI - BUILD_SCENARIO'!$H16)/(20))))))</f>
        <v>7.8807106598984787E-3</v>
      </c>
      <c r="AB80" s="91">
        <f>IF(AB71="","",IF(AB71&lt;1,$H$16,($H$16+((AB$72-UPFRONTS!$F$30)*(('CBI - BUILD_SCENARIO'!$H$21-'CBI - BUILD_SCENARIO'!$H16)/(20))))))</f>
        <v>6.5672588832487305E-3</v>
      </c>
      <c r="AC80" s="91">
        <f>IF(AC71="","",IF(AC71&lt;1,$H$16,($H$16+((AC$72-UPFRONTS!$F$30)*(('CBI - BUILD_SCENARIO'!$H$21-'CBI - BUILD_SCENARIO'!$H16)/(20))))))</f>
        <v>5.2538071065989858E-3</v>
      </c>
      <c r="AD80" s="91">
        <f>IF(AD71="","",IF(AD71&lt;1,$H$16,($H$16+((AD$72-UPFRONTS!$F$30)*(('CBI - BUILD_SCENARIO'!$H$21-'CBI - BUILD_SCENARIO'!$H16)/(20))))))</f>
        <v>3.9403553299492411E-3</v>
      </c>
      <c r="AE80" s="91">
        <f>IF(AE71="","",IF(AE71&lt;1,$H$16,($H$16+((AE$72-UPFRONTS!$F$30)*(('CBI - BUILD_SCENARIO'!$H$21-'CBI - BUILD_SCENARIO'!$H16)/(20))))))</f>
        <v>2.6269035532994929E-3</v>
      </c>
      <c r="AF80" s="91">
        <f>IF(AF71="","",IF(AF71&lt;1,$H$16,($H$16+((AF$72-UPFRONTS!$F$30)*(('CBI - BUILD_SCENARIO'!$H$21-'CBI - BUILD_SCENARIO'!$H16)/(20))))))</f>
        <v>1.3134517766497482E-3</v>
      </c>
      <c r="AG80" s="91">
        <f>IF(AG71="","",IF(AG71&lt;1,$H$16,($H$16+((AG$72-UPFRONTS!$F$30)*(('CBI - BUILD_SCENARIO'!$H$21-'CBI - BUILD_SCENARIO'!$H16)/(20))))))</f>
        <v>0</v>
      </c>
    </row>
    <row r="81" spans="4:33" x14ac:dyDescent="0.25">
      <c r="F81" s="16" t="s">
        <v>414</v>
      </c>
      <c r="G81" s="117">
        <f>IF(G71="","",IF(G71&lt;1,$H$17,($H$17+((G$72-UPFRONTS!$F$30)*(('CBI - BUILD_SCENARIO'!$H$22-'CBI - BUILD_SCENARIO'!$H17)/(20))))))</f>
        <v>2.8039282086014219E-2</v>
      </c>
      <c r="H81" s="117">
        <f>IF(H71="","",IF(H71&lt;1,$H$17,($H$17+((H$72-UPFRONTS!$F$30)*(('CBI - BUILD_SCENARIO'!$H$22-'CBI - BUILD_SCENARIO'!$H17)/(20))))))</f>
        <v>2.8039282086014219E-2</v>
      </c>
      <c r="I81" s="117">
        <f>IF(I71="","",IF(I71&lt;1,$H$17,($H$17+((I$72-UPFRONTS!$F$30)*(('CBI - BUILD_SCENARIO'!$H$22-'CBI - BUILD_SCENARIO'!$H17)/(20))))))</f>
        <v>2.8039282086014219E-2</v>
      </c>
      <c r="J81" s="117">
        <f>IF(J71="","",IF(J71&lt;1,$H$17,($H$17+((J$72-UPFRONTS!$F$30)*(('CBI - BUILD_SCENARIO'!$H$22-'CBI - BUILD_SCENARIO'!$H17)/(20))))))</f>
        <v>2.8039282086014219E-2</v>
      </c>
      <c r="K81" s="117">
        <f>IF(K71="","",IF(K71&lt;1,$H$17,($H$17+((K$72-UPFRONTS!$F$30)*(('CBI - BUILD_SCENARIO'!$H$22-'CBI - BUILD_SCENARIO'!$H17)/(20))))))</f>
        <v>2.8039282086014219E-2</v>
      </c>
      <c r="L81" s="117">
        <f>IF(L71="","",IF(L71&lt;1,$H$17,($H$17+((L$72-UPFRONTS!$F$30)*(('CBI - BUILD_SCENARIO'!$H$22-'CBI - BUILD_SCENARIO'!$H17)/(20))))))</f>
        <v>2.8039282086014219E-2</v>
      </c>
      <c r="M81" s="117">
        <f>IF(M71="","",IF(M71&lt;1,$H$17,($H$17+((M$72-UPFRONTS!$F$30)*(('CBI - BUILD_SCENARIO'!$H$22-'CBI - BUILD_SCENARIO'!$H17)/(20))))))</f>
        <v>2.8039282086014219E-2</v>
      </c>
      <c r="N81" s="117">
        <f>IF(N71="","",IF(N71&lt;1,$H$17,($H$17+((N$72-UPFRONTS!$F$30)*(('CBI - BUILD_SCENARIO'!$H$22-'CBI - BUILD_SCENARIO'!$H17)/(20))))))</f>
        <v>2.6637317981713506E-2</v>
      </c>
      <c r="O81" s="117">
        <f>IF(O71="","",IF(O71&lt;1,$H$17,($H$17+((O$72-UPFRONTS!$F$30)*(('CBI - BUILD_SCENARIO'!$H$22-'CBI - BUILD_SCENARIO'!$H17)/(20))))))</f>
        <v>2.5235353877412797E-2</v>
      </c>
      <c r="P81" s="117">
        <f>IF(P71="","",IF(P71&lt;1,$H$17,($H$17+((P$72-UPFRONTS!$F$30)*(('CBI - BUILD_SCENARIO'!$H$22-'CBI - BUILD_SCENARIO'!$H17)/(20))))))</f>
        <v>2.3833389773112085E-2</v>
      </c>
      <c r="Q81" s="117">
        <f>IF(Q71="","",IF(Q71&lt;1,$H$17,($H$17+((Q$72-UPFRONTS!$F$30)*(('CBI - BUILD_SCENARIO'!$H$22-'CBI - BUILD_SCENARIO'!$H17)/(20))))))</f>
        <v>2.2431425668811376E-2</v>
      </c>
      <c r="R81" s="117">
        <f>IF(R71="","",IF(R71&lt;1,$H$17,($H$17+((R$72-UPFRONTS!$F$30)*(('CBI - BUILD_SCENARIO'!$H$22-'CBI - BUILD_SCENARIO'!$H17)/(20))))))</f>
        <v>2.1029461564510663E-2</v>
      </c>
      <c r="S81" s="117">
        <f>IF(S71="","",IF(S71&lt;1,$H$17,($H$17+((S$72-UPFRONTS!$F$30)*(('CBI - BUILD_SCENARIO'!$H$22-'CBI - BUILD_SCENARIO'!$H17)/(20))))))</f>
        <v>1.9627497460209954E-2</v>
      </c>
      <c r="T81" s="117">
        <f>IF(T71="","",IF(T71&lt;1,$H$17,($H$17+((T$72-UPFRONTS!$F$30)*(('CBI - BUILD_SCENARIO'!$H$22-'CBI - BUILD_SCENARIO'!$H17)/(20))))))</f>
        <v>1.8225533355909242E-2</v>
      </c>
      <c r="U81" s="117">
        <f>IF(U71="","",IF(U71&lt;1,$H$17,($H$17+((U$72-UPFRONTS!$F$30)*(('CBI - BUILD_SCENARIO'!$H$22-'CBI - BUILD_SCENARIO'!$H17)/(20))))))</f>
        <v>1.6823569251608529E-2</v>
      </c>
      <c r="V81" s="117">
        <f>IF(V71="","",IF(V71&lt;1,$H$17,($H$17+((V$72-UPFRONTS!$F$30)*(('CBI - BUILD_SCENARIO'!$H$22-'CBI - BUILD_SCENARIO'!$H17)/(20))))))</f>
        <v>1.542160514730782E-2</v>
      </c>
      <c r="W81" s="117">
        <f>IF(W71="","",IF(W71&lt;1,$H$17,($H$17+((W$72-UPFRONTS!$F$30)*(('CBI - BUILD_SCENARIO'!$H$22-'CBI - BUILD_SCENARIO'!$H17)/(20))))))</f>
        <v>1.4019641043007109E-2</v>
      </c>
      <c r="X81" s="117">
        <f>IF(X71="","",IF(X71&lt;1,$H$17,($H$17+((X$72-UPFRONTS!$F$30)*(('CBI - BUILD_SCENARIO'!$H$22-'CBI - BUILD_SCENARIO'!$H17)/(20))))))</f>
        <v>1.2617676938706399E-2</v>
      </c>
      <c r="Y81" s="117">
        <f>IF(Y71="","",IF(Y71&lt;1,$H$17,($H$17+((Y$72-UPFRONTS!$F$30)*(('CBI - BUILD_SCENARIO'!$H$22-'CBI - BUILD_SCENARIO'!$H17)/(20))))))</f>
        <v>1.1215712834405686E-2</v>
      </c>
      <c r="Z81" s="117">
        <f>IF(Z71="","",IF(Z71&lt;1,$H$17,($H$17+((Z$72-UPFRONTS!$F$30)*(('CBI - BUILD_SCENARIO'!$H$22-'CBI - BUILD_SCENARIO'!$H17)/(20))))))</f>
        <v>9.8137487301049771E-3</v>
      </c>
      <c r="AA81" s="117">
        <f>IF(AA71="","",IF(AA71&lt;1,$H$17,($H$17+((AA$72-UPFRONTS!$F$30)*(('CBI - BUILD_SCENARIO'!$H$22-'CBI - BUILD_SCENARIO'!$H17)/(20))))))</f>
        <v>8.4117846258042646E-3</v>
      </c>
      <c r="AB81" s="117">
        <f>IF(AB71="","",IF(AB71&lt;1,$H$17,($H$17+((AB$72-UPFRONTS!$F$30)*(('CBI - BUILD_SCENARIO'!$H$22-'CBI - BUILD_SCENARIO'!$H17)/(20))))))</f>
        <v>7.0098205215035556E-3</v>
      </c>
      <c r="AC81" s="117">
        <f>IF(AC71="","",IF(AC71&lt;1,$H$17,($H$17+((AC$72-UPFRONTS!$F$30)*(('CBI - BUILD_SCENARIO'!$H$22-'CBI - BUILD_SCENARIO'!$H17)/(20))))))</f>
        <v>5.6078564172028431E-3</v>
      </c>
      <c r="AD81" s="117">
        <f>IF(AD71="","",IF(AD71&lt;1,$H$17,($H$17+((AD$72-UPFRONTS!$F$30)*(('CBI - BUILD_SCENARIO'!$H$22-'CBI - BUILD_SCENARIO'!$H17)/(20))))))</f>
        <v>4.2058923129021306E-3</v>
      </c>
      <c r="AE81" s="117">
        <f>IF(AE71="","",IF(AE71&lt;1,$H$17,($H$17+((AE$72-UPFRONTS!$F$30)*(('CBI - BUILD_SCENARIO'!$H$22-'CBI - BUILD_SCENARIO'!$H17)/(20))))))</f>
        <v>2.8039282086014215E-3</v>
      </c>
      <c r="AF81" s="117">
        <f>IF(AF71="","",IF(AF71&lt;1,$H$17,($H$17+((AF$72-UPFRONTS!$F$30)*(('CBI - BUILD_SCENARIO'!$H$22-'CBI - BUILD_SCENARIO'!$H17)/(20))))))</f>
        <v>1.401964104300709E-3</v>
      </c>
      <c r="AG81" s="117">
        <f>IF(AG71="","",IF(AG71&lt;1,$H$17,($H$17+((AG$72-UPFRONTS!$F$30)*(('CBI - BUILD_SCENARIO'!$H$22-'CBI - BUILD_SCENARIO'!$H17)/(20))))))</f>
        <v>0</v>
      </c>
    </row>
    <row r="82" spans="4:33" x14ac:dyDescent="0.25">
      <c r="O82" s="267"/>
    </row>
    <row r="83" spans="4:33" x14ac:dyDescent="0.25">
      <c r="D83" s="27" t="s">
        <v>460</v>
      </c>
      <c r="F83" s="27" t="s">
        <v>417</v>
      </c>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row>
    <row r="84" spans="4:33" x14ac:dyDescent="0.25">
      <c r="F84" s="42" t="s">
        <v>407</v>
      </c>
      <c r="G84" s="46">
        <f>G53</f>
        <v>-6</v>
      </c>
      <c r="H84" s="46">
        <f t="shared" ref="H84:AG85" si="6">H53</f>
        <v>-5</v>
      </c>
      <c r="I84" s="46">
        <f t="shared" si="6"/>
        <v>-4</v>
      </c>
      <c r="J84" s="46">
        <f t="shared" si="6"/>
        <v>-3</v>
      </c>
      <c r="K84" s="46">
        <f t="shared" si="6"/>
        <v>-2</v>
      </c>
      <c r="L84" s="46">
        <f t="shared" si="6"/>
        <v>-1</v>
      </c>
      <c r="M84" s="46">
        <f t="shared" si="6"/>
        <v>0</v>
      </c>
      <c r="N84" s="46">
        <f t="shared" si="6"/>
        <v>1</v>
      </c>
      <c r="O84" s="46">
        <f t="shared" si="6"/>
        <v>2</v>
      </c>
      <c r="P84" s="46">
        <f t="shared" si="6"/>
        <v>3</v>
      </c>
      <c r="Q84" s="46">
        <f t="shared" si="6"/>
        <v>4</v>
      </c>
      <c r="R84" s="46">
        <f t="shared" si="6"/>
        <v>5</v>
      </c>
      <c r="S84" s="46">
        <f t="shared" si="6"/>
        <v>6</v>
      </c>
      <c r="T84" s="46">
        <f t="shared" si="6"/>
        <v>7</v>
      </c>
      <c r="U84" s="46">
        <f t="shared" si="6"/>
        <v>8</v>
      </c>
      <c r="V84" s="46">
        <f t="shared" si="6"/>
        <v>9</v>
      </c>
      <c r="W84" s="46">
        <f t="shared" si="6"/>
        <v>10</v>
      </c>
      <c r="X84" s="46">
        <f t="shared" si="6"/>
        <v>11</v>
      </c>
      <c r="Y84" s="46">
        <f t="shared" si="6"/>
        <v>12</v>
      </c>
      <c r="Z84" s="46">
        <f t="shared" si="6"/>
        <v>13</v>
      </c>
      <c r="AA84" s="46">
        <f t="shared" si="6"/>
        <v>14</v>
      </c>
      <c r="AB84" s="46">
        <f t="shared" si="6"/>
        <v>15</v>
      </c>
      <c r="AC84" s="46">
        <f t="shared" si="6"/>
        <v>16</v>
      </c>
      <c r="AD84" s="46">
        <f t="shared" si="6"/>
        <v>17</v>
      </c>
      <c r="AE84" s="46">
        <f t="shared" si="6"/>
        <v>18</v>
      </c>
      <c r="AF84" s="46">
        <f t="shared" si="6"/>
        <v>19</v>
      </c>
      <c r="AG84" s="46">
        <f t="shared" si="6"/>
        <v>20</v>
      </c>
    </row>
    <row r="85" spans="4:33" x14ac:dyDescent="0.25">
      <c r="F85" s="72" t="s">
        <v>418</v>
      </c>
      <c r="G85" s="73">
        <f>G54</f>
        <v>2022</v>
      </c>
      <c r="H85" s="73">
        <f t="shared" si="6"/>
        <v>2023</v>
      </c>
      <c r="I85" s="73">
        <f t="shared" si="6"/>
        <v>2024</v>
      </c>
      <c r="J85" s="73">
        <f t="shared" si="6"/>
        <v>2025</v>
      </c>
      <c r="K85" s="73">
        <f t="shared" si="6"/>
        <v>2026</v>
      </c>
      <c r="L85" s="73">
        <f t="shared" si="6"/>
        <v>2027</v>
      </c>
      <c r="M85" s="73">
        <f t="shared" si="6"/>
        <v>2028</v>
      </c>
      <c r="N85" s="73">
        <f t="shared" si="6"/>
        <v>2029</v>
      </c>
      <c r="O85" s="73">
        <f t="shared" si="6"/>
        <v>2030</v>
      </c>
      <c r="P85" s="73">
        <f t="shared" si="6"/>
        <v>2031</v>
      </c>
      <c r="Q85" s="73">
        <f t="shared" si="6"/>
        <v>2032</v>
      </c>
      <c r="R85" s="73">
        <f t="shared" si="6"/>
        <v>2033</v>
      </c>
      <c r="S85" s="73">
        <f t="shared" si="6"/>
        <v>2034</v>
      </c>
      <c r="T85" s="73">
        <f t="shared" si="6"/>
        <v>2035</v>
      </c>
      <c r="U85" s="73">
        <f t="shared" si="6"/>
        <v>2036</v>
      </c>
      <c r="V85" s="73">
        <f t="shared" si="6"/>
        <v>2037</v>
      </c>
      <c r="W85" s="73">
        <f t="shared" si="6"/>
        <v>2038</v>
      </c>
      <c r="X85" s="73">
        <f t="shared" si="6"/>
        <v>2039</v>
      </c>
      <c r="Y85" s="73">
        <f t="shared" si="6"/>
        <v>2040</v>
      </c>
      <c r="Z85" s="73">
        <f t="shared" si="6"/>
        <v>2041</v>
      </c>
      <c r="AA85" s="73">
        <f t="shared" si="6"/>
        <v>2042</v>
      </c>
      <c r="AB85" s="73">
        <f t="shared" si="6"/>
        <v>2043</v>
      </c>
      <c r="AC85" s="73">
        <f t="shared" si="6"/>
        <v>2044</v>
      </c>
      <c r="AD85" s="73">
        <f t="shared" si="6"/>
        <v>2045</v>
      </c>
      <c r="AE85" s="73">
        <f t="shared" si="6"/>
        <v>2046</v>
      </c>
      <c r="AF85" s="73">
        <f t="shared" si="6"/>
        <v>2047</v>
      </c>
      <c r="AG85" s="73">
        <f t="shared" si="6"/>
        <v>2048</v>
      </c>
    </row>
    <row r="86" spans="4:33" x14ac:dyDescent="0.25">
      <c r="F86" s="29" t="s">
        <v>419</v>
      </c>
      <c r="G86" s="92">
        <f>IF(G84="","",IF(OR(G84&lt;1, UPFRONTS!$O$25 = "Peer Locations"), G73*G61*2,'CBI - BASELINE'!G86+(INDEX(DEMAND!$G$7:$Z$7, MATCH('CBI - BUILD_SCENARIO'!G85, DEMAND!$G$3:$Z$3, 0))*DEMAND!$C$13)))</f>
        <v>179.72138496122585</v>
      </c>
      <c r="H86" s="92">
        <f>IF(H84="","",IF(OR(H84&lt;1, UPFRONTS!$O$25 = "Peer Locations"), H73*H61*2,'CBI - BASELINE'!H86+(INDEX(DEMAND!$G$7:$Z$7, MATCH('CBI - BUILD_SCENARIO'!H85, DEMAND!$G$3:$Z$3, 0))*DEMAND!$C$13)))</f>
        <v>181.6285132816345</v>
      </c>
      <c r="I86" s="92">
        <f>IF(I84="","",IF(OR(I84&lt;1, UPFRONTS!$O$25 = "Peer Locations"), I73*I61*2,'CBI - BASELINE'!I86+(INDEX(DEMAND!$G$7:$Z$7, MATCH('CBI - BUILD_SCENARIO'!I85, DEMAND!$G$3:$Z$3, 0))*DEMAND!$C$13)))</f>
        <v>183.53564160204314</v>
      </c>
      <c r="J86" s="92">
        <f>IF(J84="","",IF(OR(J84&lt;1, UPFRONTS!$O$25 = "Peer Locations"), J73*J61*2,'CBI - BASELINE'!J86+(INDEX(DEMAND!$G$7:$Z$7, MATCH('CBI - BUILD_SCENARIO'!J85, DEMAND!$G$3:$Z$3, 0))*DEMAND!$C$13)))</f>
        <v>185.44276992245173</v>
      </c>
      <c r="K86" s="92">
        <f>IF(K84="","",IF(OR(K84&lt;1, UPFRONTS!$O$25 = "Peer Locations"), K73*K61*2,'CBI - BASELINE'!K86+(INDEX(DEMAND!$G$7:$Z$7, MATCH('CBI - BUILD_SCENARIO'!K85, DEMAND!$G$3:$Z$3, 0))*DEMAND!$C$13)))</f>
        <v>187.34989824286038</v>
      </c>
      <c r="L86" s="92">
        <f>IF(L84="","",IF(OR(L84&lt;1, UPFRONTS!$O$25 = "Peer Locations"), L73*L61*2,'CBI - BASELINE'!L86+(INDEX(DEMAND!$G$7:$Z$7, MATCH('CBI - BUILD_SCENARIO'!L85, DEMAND!$G$3:$Z$3, 0))*DEMAND!$C$13)))</f>
        <v>189.25702656326902</v>
      </c>
      <c r="M86" s="92">
        <f>IF(M84="","",IF(OR(M84&lt;1, UPFRONTS!$O$25 = "Peer Locations"), M73*M61*2,'CBI - BASELINE'!M86+(INDEX(DEMAND!$G$7:$Z$7, MATCH('CBI - BUILD_SCENARIO'!M85, DEMAND!$G$3:$Z$3, 0))*DEMAND!$C$13)))</f>
        <v>191.16415488367761</v>
      </c>
      <c r="N86" s="92">
        <f>IF(N84="","",IF(OR(N84&lt;1, UPFRONTS!$O$25 = "Peer Locations"), N73*N61*2,'CBI - BASELINE'!N86+(INDEX(DEMAND!$G$7:$Z$7, MATCH('CBI - BUILD_SCENARIO'!N85, DEMAND!$G$3:$Z$3, 0))*DEMAND!$C$13)))</f>
        <v>215.58391763622942</v>
      </c>
      <c r="O86" s="92">
        <f>IF(O84="","",IF(OR(O84&lt;1, UPFRONTS!$O$25 = "Peer Locations"), O73*O61*2,'CBI - BASELINE'!O86+(INDEX(DEMAND!$G$7:$Z$7, MATCH('CBI - BUILD_SCENARIO'!O85, DEMAND!$G$3:$Z$3, 0))*DEMAND!$C$13)))</f>
        <v>217.81839159723341</v>
      </c>
      <c r="P86" s="92">
        <f>IF(P84="","",IF(OR(P84&lt;1, UPFRONTS!$O$25 = "Peer Locations"), P73*P61*2,'CBI - BASELINE'!P86+(INDEX(DEMAND!$G$7:$Z$7, MATCH('CBI - BUILD_SCENARIO'!P85, DEMAND!$G$3:$Z$3, 0))*DEMAND!$C$13)))</f>
        <v>220.05286555823747</v>
      </c>
      <c r="Q86" s="92">
        <f>IF(Q84="","",IF(OR(Q84&lt;1, UPFRONTS!$O$25 = "Peer Locations"), Q73*Q61*2,'CBI - BASELINE'!Q86+(INDEX(DEMAND!$G$7:$Z$7, MATCH('CBI - BUILD_SCENARIO'!Q85, DEMAND!$G$3:$Z$3, 0))*DEMAND!$C$13)))</f>
        <v>222.28733951924153</v>
      </c>
      <c r="R86" s="92">
        <f>IF(R84="","",IF(OR(R84&lt;1, UPFRONTS!$O$25 = "Peer Locations"), R73*R61*2,'CBI - BASELINE'!R86+(INDEX(DEMAND!$G$7:$Z$7, MATCH('CBI - BUILD_SCENARIO'!R85, DEMAND!$G$3:$Z$3, 0))*DEMAND!$C$13)))</f>
        <v>224.52181348024553</v>
      </c>
      <c r="S86" s="92">
        <f>IF(S84="","",IF(OR(S84&lt;1, UPFRONTS!$O$25 = "Peer Locations"), S73*S61*2,'CBI - BASELINE'!S86+(INDEX(DEMAND!$G$7:$Z$7, MATCH('CBI - BUILD_SCENARIO'!S85, DEMAND!$G$3:$Z$3, 0))*DEMAND!$C$13)))</f>
        <v>226.75628744124958</v>
      </c>
      <c r="T86" s="92">
        <f>IF(T84="","",IF(OR(T84&lt;1, UPFRONTS!$O$25 = "Peer Locations"), T73*T61*2,'CBI - BASELINE'!T86+(INDEX(DEMAND!$G$7:$Z$7, MATCH('CBI - BUILD_SCENARIO'!T85, DEMAND!$G$3:$Z$3, 0))*DEMAND!$C$13)))</f>
        <v>228.99076140225361</v>
      </c>
      <c r="U86" s="92">
        <f>IF(U84="","",IF(OR(U84&lt;1, UPFRONTS!$O$25 = "Peer Locations"), U73*U61*2,'CBI - BASELINE'!U86+(INDEX(DEMAND!$G$7:$Z$7, MATCH('CBI - BUILD_SCENARIO'!U85, DEMAND!$G$3:$Z$3, 0))*DEMAND!$C$13)))</f>
        <v>231.22523536325764</v>
      </c>
      <c r="V86" s="92">
        <f>IF(V84="","",IF(OR(V84&lt;1, UPFRONTS!$O$25 = "Peer Locations"), V73*V61*2,'CBI - BASELINE'!V86+(INDEX(DEMAND!$G$7:$Z$7, MATCH('CBI - BUILD_SCENARIO'!V85, DEMAND!$G$3:$Z$3, 0))*DEMAND!$C$13)))</f>
        <v>233.45970932426169</v>
      </c>
      <c r="W86" s="92">
        <f>IF(W84="","",IF(OR(W84&lt;1, UPFRONTS!$O$25 = "Peer Locations"), W73*W61*2,'CBI - BASELINE'!W86+(INDEX(DEMAND!$G$7:$Z$7, MATCH('CBI - BUILD_SCENARIO'!W85, DEMAND!$G$3:$Z$3, 0))*DEMAND!$C$13)))</f>
        <v>235.69418328526572</v>
      </c>
      <c r="X86" s="92">
        <f>IF(X84="","",IF(OR(X84&lt;1, UPFRONTS!$O$25 = "Peer Locations"), X73*X61*2,'CBI - BASELINE'!X86+(INDEX(DEMAND!$G$7:$Z$7, MATCH('CBI - BUILD_SCENARIO'!X85, DEMAND!$G$3:$Z$3, 0))*DEMAND!$C$13)))</f>
        <v>237.92865724626975</v>
      </c>
      <c r="Y86" s="92">
        <f>IF(Y84="","",IF(OR(Y84&lt;1, UPFRONTS!$O$25 = "Peer Locations"), Y73*Y61*2,'CBI - BASELINE'!Y86+(INDEX(DEMAND!$G$7:$Z$7, MATCH('CBI - BUILD_SCENARIO'!Y85, DEMAND!$G$3:$Z$3, 0))*DEMAND!$C$13)))</f>
        <v>240.16313120727378</v>
      </c>
      <c r="Z86" s="92">
        <f>IF(Z84="","",IF(OR(Z84&lt;1, UPFRONTS!$O$25 = "Peer Locations"), Z73*Z61*2,'CBI - BASELINE'!Z86+(INDEX(DEMAND!$G$7:$Z$7, MATCH('CBI - BUILD_SCENARIO'!Z85, DEMAND!$G$3:$Z$3, 0))*DEMAND!$C$13)))</f>
        <v>242.39760516827781</v>
      </c>
      <c r="AA86" s="92">
        <f>IF(AA84="","",IF(OR(AA84&lt;1, UPFRONTS!$O$25 = "Peer Locations"), AA73*AA61*2,'CBI - BASELINE'!AA86+(INDEX(DEMAND!$G$7:$Z$7, MATCH('CBI - BUILD_SCENARIO'!AA85, DEMAND!$G$3:$Z$3, 0))*DEMAND!$C$13)))</f>
        <v>244.63207912928186</v>
      </c>
      <c r="AB86" s="92">
        <f>IF(AB84="","",IF(OR(AB84&lt;1, UPFRONTS!$O$25 = "Peer Locations"), AB73*AB61*2,'CBI - BASELINE'!AB86+(INDEX(DEMAND!$G$7:$Z$7, MATCH('CBI - BUILD_SCENARIO'!AB85, DEMAND!$G$3:$Z$3, 0))*DEMAND!$C$13)))</f>
        <v>246.86655309028589</v>
      </c>
      <c r="AC86" s="92">
        <f>IF(AC84="","",IF(OR(AC84&lt;1, UPFRONTS!$O$25 = "Peer Locations"), AC73*AC61*2,'CBI - BASELINE'!AC86+(INDEX(DEMAND!$G$7:$Z$7, MATCH('CBI - BUILD_SCENARIO'!AC85, DEMAND!$G$3:$Z$3, 0))*DEMAND!$C$13)))</f>
        <v>249.10102705128992</v>
      </c>
      <c r="AD86" s="92">
        <f>IF(AD84="","",IF(OR(AD84&lt;1, UPFRONTS!$O$25 = "Peer Locations"), AD73*AD61*2,'CBI - BASELINE'!AD86+(INDEX(DEMAND!$G$7:$Z$7, MATCH('CBI - BUILD_SCENARIO'!AD85, DEMAND!$G$3:$Z$3, 0))*DEMAND!$C$13)))</f>
        <v>251.33550101229395</v>
      </c>
      <c r="AE86" s="92">
        <f>IF(AE84="","",IF(OR(AE84&lt;1, UPFRONTS!$O$25 = "Peer Locations"), AE73*AE61*2,'CBI - BASELINE'!AE86+(INDEX(DEMAND!$G$7:$Z$7, MATCH('CBI - BUILD_SCENARIO'!AE85, DEMAND!$G$3:$Z$3, 0))*DEMAND!$C$13)))</f>
        <v>253.56997497329797</v>
      </c>
      <c r="AF86" s="92">
        <f>IF(AF84="","",IF(OR(AF84&lt;1, UPFRONTS!$O$25 = "Peer Locations"), AF73*AF61*2,'CBI - BASELINE'!AF86+(INDEX(DEMAND!$G$7:$Z$7, MATCH('CBI - BUILD_SCENARIO'!AF85, DEMAND!$G$3:$Z$3, 0))*DEMAND!$C$13)))</f>
        <v>255.80444893430206</v>
      </c>
      <c r="AG86" s="92">
        <f>IF(AG84="","",IF(OR(AG84&lt;1, UPFRONTS!$O$25 = "Peer Locations"), AG73*AG61*2,'CBI - BASELINE'!AG86+(INDEX(DEMAND!$G$7:$Z$7, MATCH('CBI - BUILD_SCENARIO'!AG85, DEMAND!$G$3:$Z$3, 0))*DEMAND!$C$13)))</f>
        <v>258.03892289530609</v>
      </c>
    </row>
    <row r="87" spans="4:33" x14ac:dyDescent="0.25">
      <c r="F87" s="10" t="s">
        <v>427</v>
      </c>
      <c r="G87" s="88">
        <f>IF(G85="","",G86*$G$24)</f>
        <v>36.123998377206398</v>
      </c>
      <c r="H87" s="88">
        <f t="shared" ref="H87:AG87" si="7">IF(H85="","",H86*$G$24)</f>
        <v>36.507331169608534</v>
      </c>
      <c r="I87" s="88">
        <f t="shared" si="7"/>
        <v>36.890663962010677</v>
      </c>
      <c r="J87" s="88">
        <f t="shared" si="7"/>
        <v>37.273996754412799</v>
      </c>
      <c r="K87" s="88">
        <f t="shared" si="7"/>
        <v>37.657329546814935</v>
      </c>
      <c r="L87" s="88">
        <f t="shared" si="7"/>
        <v>38.040662339217079</v>
      </c>
      <c r="M87" s="88">
        <f t="shared" si="7"/>
        <v>38.423995131619201</v>
      </c>
      <c r="N87" s="88">
        <f t="shared" si="7"/>
        <v>43.332367444882117</v>
      </c>
      <c r="O87" s="88">
        <f t="shared" si="7"/>
        <v>43.781496711043921</v>
      </c>
      <c r="P87" s="88">
        <f t="shared" si="7"/>
        <v>44.230625977205733</v>
      </c>
      <c r="Q87" s="88">
        <f t="shared" si="7"/>
        <v>44.679755243367552</v>
      </c>
      <c r="R87" s="88">
        <f t="shared" si="7"/>
        <v>45.128884509529357</v>
      </c>
      <c r="S87" s="88">
        <f t="shared" si="7"/>
        <v>45.578013775691169</v>
      </c>
      <c r="T87" s="88">
        <f t="shared" si="7"/>
        <v>46.02714304185298</v>
      </c>
      <c r="U87" s="88">
        <f t="shared" si="7"/>
        <v>46.476272308014785</v>
      </c>
      <c r="V87" s="88">
        <f t="shared" si="7"/>
        <v>46.925401574176604</v>
      </c>
      <c r="W87" s="88">
        <f t="shared" si="7"/>
        <v>47.374530840338416</v>
      </c>
      <c r="X87" s="88">
        <f t="shared" si="7"/>
        <v>47.82366010650022</v>
      </c>
      <c r="Y87" s="88">
        <f t="shared" si="7"/>
        <v>48.272789372662032</v>
      </c>
      <c r="Z87" s="88">
        <f t="shared" si="7"/>
        <v>48.721918638823844</v>
      </c>
      <c r="AA87" s="88">
        <f t="shared" si="7"/>
        <v>49.171047904985656</v>
      </c>
      <c r="AB87" s="88">
        <f t="shared" si="7"/>
        <v>49.620177171147468</v>
      </c>
      <c r="AC87" s="88">
        <f t="shared" si="7"/>
        <v>50.06930643730928</v>
      </c>
      <c r="AD87" s="88">
        <f t="shared" si="7"/>
        <v>50.518435703471084</v>
      </c>
      <c r="AE87" s="88">
        <f t="shared" si="7"/>
        <v>50.967564969632896</v>
      </c>
      <c r="AF87" s="88">
        <f t="shared" si="7"/>
        <v>51.416694235794715</v>
      </c>
      <c r="AG87" s="88">
        <f t="shared" si="7"/>
        <v>51.865823501956527</v>
      </c>
    </row>
    <row r="88" spans="4:33" x14ac:dyDescent="0.25">
      <c r="F88" s="19" t="s">
        <v>428</v>
      </c>
      <c r="G88" s="97">
        <f>IF(G85="","",G87*$G$26)</f>
        <v>89.226275991699808</v>
      </c>
      <c r="H88" s="97">
        <f t="shared" ref="H88:AG88" si="8">IF(H85="","",H87*$G$26)</f>
        <v>90.173107988933083</v>
      </c>
      <c r="I88" s="97">
        <f t="shared" si="8"/>
        <v>91.119939986166386</v>
      </c>
      <c r="J88" s="97">
        <f t="shared" si="8"/>
        <v>92.066771983399619</v>
      </c>
      <c r="K88" s="97">
        <f t="shared" si="8"/>
        <v>93.013603980632894</v>
      </c>
      <c r="L88" s="97">
        <f t="shared" si="8"/>
        <v>93.960435977866197</v>
      </c>
      <c r="M88" s="97">
        <f t="shared" si="8"/>
        <v>94.90726797509943</v>
      </c>
      <c r="N88" s="97">
        <f t="shared" si="8"/>
        <v>107.03094758885884</v>
      </c>
      <c r="O88" s="97">
        <f t="shared" si="8"/>
        <v>108.1402968762785</v>
      </c>
      <c r="P88" s="97">
        <f t="shared" si="8"/>
        <v>109.24964616369817</v>
      </c>
      <c r="Q88" s="97">
        <f t="shared" si="8"/>
        <v>110.35899545111786</v>
      </c>
      <c r="R88" s="97">
        <f t="shared" si="8"/>
        <v>111.46834473853752</v>
      </c>
      <c r="S88" s="97">
        <f t="shared" si="8"/>
        <v>112.5776940259572</v>
      </c>
      <c r="T88" s="97">
        <f t="shared" si="8"/>
        <v>113.68704331337688</v>
      </c>
      <c r="U88" s="97">
        <f t="shared" si="8"/>
        <v>114.79639260079652</v>
      </c>
      <c r="V88" s="97">
        <f t="shared" si="8"/>
        <v>115.90574188821623</v>
      </c>
      <c r="W88" s="97">
        <f t="shared" si="8"/>
        <v>117.0150911756359</v>
      </c>
      <c r="X88" s="97">
        <f t="shared" si="8"/>
        <v>118.12444046305555</v>
      </c>
      <c r="Y88" s="97">
        <f t="shared" si="8"/>
        <v>119.23378975047522</v>
      </c>
      <c r="Z88" s="97">
        <f t="shared" si="8"/>
        <v>120.3431390378949</v>
      </c>
      <c r="AA88" s="97">
        <f t="shared" si="8"/>
        <v>121.45248832531458</v>
      </c>
      <c r="AB88" s="97">
        <f t="shared" si="8"/>
        <v>122.56183761273425</v>
      </c>
      <c r="AC88" s="97">
        <f t="shared" si="8"/>
        <v>123.67118690015393</v>
      </c>
      <c r="AD88" s="97">
        <f t="shared" si="8"/>
        <v>124.78053618757359</v>
      </c>
      <c r="AE88" s="97">
        <f t="shared" si="8"/>
        <v>125.88988547499326</v>
      </c>
      <c r="AF88" s="97">
        <f t="shared" si="8"/>
        <v>126.99923476241295</v>
      </c>
      <c r="AG88" s="97">
        <f t="shared" si="8"/>
        <v>128.10858404983264</v>
      </c>
    </row>
    <row r="89" spans="4:33" x14ac:dyDescent="0.25">
      <c r="F89" s="72" t="s">
        <v>421</v>
      </c>
      <c r="G89" s="73">
        <f>G54</f>
        <v>2022</v>
      </c>
      <c r="H89" s="73">
        <f t="shared" ref="H89:AG89" si="9">H54</f>
        <v>2023</v>
      </c>
      <c r="I89" s="73">
        <f t="shared" si="9"/>
        <v>2024</v>
      </c>
      <c r="J89" s="73">
        <f t="shared" si="9"/>
        <v>2025</v>
      </c>
      <c r="K89" s="73">
        <f t="shared" si="9"/>
        <v>2026</v>
      </c>
      <c r="L89" s="73">
        <f t="shared" si="9"/>
        <v>2027</v>
      </c>
      <c r="M89" s="73">
        <f t="shared" si="9"/>
        <v>2028</v>
      </c>
      <c r="N89" s="73">
        <f t="shared" si="9"/>
        <v>2029</v>
      </c>
      <c r="O89" s="73">
        <f t="shared" si="9"/>
        <v>2030</v>
      </c>
      <c r="P89" s="73">
        <f t="shared" si="9"/>
        <v>2031</v>
      </c>
      <c r="Q89" s="73">
        <f t="shared" si="9"/>
        <v>2032</v>
      </c>
      <c r="R89" s="73">
        <f t="shared" si="9"/>
        <v>2033</v>
      </c>
      <c r="S89" s="73">
        <f t="shared" si="9"/>
        <v>2034</v>
      </c>
      <c r="T89" s="73">
        <f t="shared" si="9"/>
        <v>2035</v>
      </c>
      <c r="U89" s="73">
        <f t="shared" si="9"/>
        <v>2036</v>
      </c>
      <c r="V89" s="73">
        <f t="shared" si="9"/>
        <v>2037</v>
      </c>
      <c r="W89" s="73">
        <f t="shared" si="9"/>
        <v>2038</v>
      </c>
      <c r="X89" s="73">
        <f t="shared" si="9"/>
        <v>2039</v>
      </c>
      <c r="Y89" s="73">
        <f t="shared" si="9"/>
        <v>2040</v>
      </c>
      <c r="Z89" s="73">
        <f t="shared" si="9"/>
        <v>2041</v>
      </c>
      <c r="AA89" s="73">
        <f t="shared" si="9"/>
        <v>2042</v>
      </c>
      <c r="AB89" s="73">
        <f t="shared" si="9"/>
        <v>2043</v>
      </c>
      <c r="AC89" s="73">
        <f t="shared" si="9"/>
        <v>2044</v>
      </c>
      <c r="AD89" s="73">
        <f t="shared" si="9"/>
        <v>2045</v>
      </c>
      <c r="AE89" s="73">
        <f t="shared" si="9"/>
        <v>2046</v>
      </c>
      <c r="AF89" s="73">
        <f t="shared" si="9"/>
        <v>2047</v>
      </c>
      <c r="AG89" s="73">
        <f t="shared" si="9"/>
        <v>2048</v>
      </c>
    </row>
    <row r="90" spans="4:33" x14ac:dyDescent="0.25">
      <c r="F90" s="29" t="s">
        <v>420</v>
      </c>
      <c r="G90" s="92">
        <f>IF(G85="","",IF(OR(G84&lt; 1, UPFRONTS!$O$25 = "Peer Locations"), G74*G62*2, 'CBI - BASELINE'!G90+(INDEX(DEMAND!$G$7:$Z$7, MATCH('CBI - BUILD_SCENARIO'!G85, DEMAND!$G$3:$Z$3, 0))*DEMAND!$C$14)))</f>
        <v>32.292684436587606</v>
      </c>
      <c r="H90" s="92">
        <f>IF(H85="","",IF(OR(H84&lt; 1, UPFRONTS!$O$25 = "Peer Locations"), H74*H62*2, 'CBI - BASELINE'!H90+(INDEX(DEMAND!$G$7:$Z$7, MATCH('CBI - BUILD_SCENARIO'!H85, DEMAND!$G$3:$Z$3, 0))*DEMAND!$C$14)))</f>
        <v>31.300652547021361</v>
      </c>
      <c r="I90" s="92">
        <f>IF(I85="","",IF(OR(I84&lt; 1, UPFRONTS!$O$25 = "Peer Locations"), I74*I62*2, 'CBI - BASELINE'!I90+(INDEX(DEMAND!$G$7:$Z$7, MATCH('CBI - BUILD_SCENARIO'!I85, DEMAND!$G$3:$Z$3, 0))*DEMAND!$C$14)))</f>
        <v>30.308620657455119</v>
      </c>
      <c r="J90" s="92">
        <f>IF(J85="","",IF(OR(J84&lt; 1, UPFRONTS!$O$25 = "Peer Locations"), J74*J62*2, 'CBI - BASELINE'!J90+(INDEX(DEMAND!$G$7:$Z$7, MATCH('CBI - BUILD_SCENARIO'!J85, DEMAND!$G$3:$Z$3, 0))*DEMAND!$C$14)))</f>
        <v>29.316588767888877</v>
      </c>
      <c r="K90" s="92">
        <f>IF(K85="","",IF(OR(K84&lt; 1, UPFRONTS!$O$25 = "Peer Locations"), K74*K62*2, 'CBI - BASELINE'!K90+(INDEX(DEMAND!$G$7:$Z$7, MATCH('CBI - BUILD_SCENARIO'!K85, DEMAND!$G$3:$Z$3, 0))*DEMAND!$C$14)))</f>
        <v>28.324556878322635</v>
      </c>
      <c r="L90" s="92">
        <f>IF(L85="","",IF(OR(L84&lt; 1, UPFRONTS!$O$25 = "Peer Locations"), L74*L62*2, 'CBI - BASELINE'!L90+(INDEX(DEMAND!$G$7:$Z$7, MATCH('CBI - BUILD_SCENARIO'!L85, DEMAND!$G$3:$Z$3, 0))*DEMAND!$C$14)))</f>
        <v>27.332524988756386</v>
      </c>
      <c r="M90" s="114">
        <f>IF(M85="","",IF(OR(M84&lt; 1, UPFRONTS!$O$25 = "Peer Locations"), M74*M62*2, 'CBI - BASELINE'!M90+(INDEX(DEMAND!$G$7:$Z$7, MATCH('CBI - BUILD_SCENARIO'!M85, DEMAND!$G$3:$Z$3, 0))*DEMAND!$C$14)))</f>
        <v>26.340493099190144</v>
      </c>
      <c r="N90" s="92">
        <f>IF(N85="","",IF(OR(N84&lt; 1, UPFRONTS!$O$25 = "Peer Locations"), N74*N62*2, 'CBI - BASELINE'!N90+(INDEX(DEMAND!$G$7:$Z$7, MATCH('CBI - BUILD_SCENARIO'!N85, DEMAND!$G$3:$Z$3, 0))*DEMAND!$C$14)))</f>
        <v>28.160707883845607</v>
      </c>
      <c r="O90" s="92">
        <f>IF(O85="","",IF(OR(O84&lt; 1, UPFRONTS!$O$25 = "Peer Locations"), O74*O62*2, 'CBI - BASELINE'!O90+(INDEX(DEMAND!$G$7:$Z$7, MATCH('CBI - BUILD_SCENARIO'!O85, DEMAND!$G$3:$Z$3, 0))*DEMAND!$C$14)))</f>
        <v>27.209567551944907</v>
      </c>
      <c r="P90" s="92">
        <f>IF(P85="","",IF(OR(P84&lt; 1, UPFRONTS!$O$25 = "Peer Locations"), P74*P62*2, 'CBI - BASELINE'!P90+(INDEX(DEMAND!$G$7:$Z$7, MATCH('CBI - BUILD_SCENARIO'!P85, DEMAND!$G$3:$Z$3, 0))*DEMAND!$C$14)))</f>
        <v>26.258427220044215</v>
      </c>
      <c r="Q90" s="92">
        <f>IF(Q85="","",IF(OR(Q84&lt; 1, UPFRONTS!$O$25 = "Peer Locations"), Q74*Q62*2, 'CBI - BASELINE'!Q90+(INDEX(DEMAND!$G$7:$Z$7, MATCH('CBI - BUILD_SCENARIO'!Q85, DEMAND!$G$3:$Z$3, 0))*DEMAND!$C$14)))</f>
        <v>25.307286888143523</v>
      </c>
      <c r="R90" s="92">
        <f>IF(R85="","",IF(OR(R84&lt; 1, UPFRONTS!$O$25 = "Peer Locations"), R74*R62*2, 'CBI - BASELINE'!R90+(INDEX(DEMAND!$G$7:$Z$7, MATCH('CBI - BUILD_SCENARIO'!R85, DEMAND!$G$3:$Z$3, 0))*DEMAND!$C$14)))</f>
        <v>24.35614655624283</v>
      </c>
      <c r="S90" s="92">
        <f>IF(S85="","",IF(OR(S84&lt; 1, UPFRONTS!$O$25 = "Peer Locations"), S74*S62*2, 'CBI - BASELINE'!S90+(INDEX(DEMAND!$G$7:$Z$7, MATCH('CBI - BUILD_SCENARIO'!S85, DEMAND!$G$3:$Z$3, 0))*DEMAND!$C$14)))</f>
        <v>23.405006224342138</v>
      </c>
      <c r="T90" s="92">
        <f>IF(T85="","",IF(OR(T84&lt; 1, UPFRONTS!$O$25 = "Peer Locations"), T74*T62*2, 'CBI - BASELINE'!T90+(INDEX(DEMAND!$G$7:$Z$7, MATCH('CBI - BUILD_SCENARIO'!T85, DEMAND!$G$3:$Z$3, 0))*DEMAND!$C$14)))</f>
        <v>22.453865892441442</v>
      </c>
      <c r="U90" s="92">
        <f>IF(U85="","",IF(OR(U84&lt; 1, UPFRONTS!$O$25 = "Peer Locations"), U74*U62*2, 'CBI - BASELINE'!U90+(INDEX(DEMAND!$G$7:$Z$7, MATCH('CBI - BUILD_SCENARIO'!U85, DEMAND!$G$3:$Z$3, 0))*DEMAND!$C$14)))</f>
        <v>21.50272556054075</v>
      </c>
      <c r="V90" s="92">
        <f>IF(V85="","",IF(OR(V84&lt; 1, UPFRONTS!$O$25 = "Peer Locations"), V74*V62*2, 'CBI - BASELINE'!V90+(INDEX(DEMAND!$G$7:$Z$7, MATCH('CBI - BUILD_SCENARIO'!V85, DEMAND!$G$3:$Z$3, 0))*DEMAND!$C$14)))</f>
        <v>20.551585228640054</v>
      </c>
      <c r="W90" s="92">
        <f>IF(W85="","",IF(OR(W84&lt; 1, UPFRONTS!$O$25 = "Peer Locations"), W74*W62*2, 'CBI - BASELINE'!W90+(INDEX(DEMAND!$G$7:$Z$7, MATCH('CBI - BUILD_SCENARIO'!W85, DEMAND!$G$3:$Z$3, 0))*DEMAND!$C$14)))</f>
        <v>19.600444896739361</v>
      </c>
      <c r="X90" s="92">
        <f>IF(X85="","",IF(OR(X84&lt; 1, UPFRONTS!$O$25 = "Peer Locations"), X74*X62*2, 'CBI - BASELINE'!X90+(INDEX(DEMAND!$G$7:$Z$7, MATCH('CBI - BUILD_SCENARIO'!X85, DEMAND!$G$3:$Z$3, 0))*DEMAND!$C$14)))</f>
        <v>18.649304564838665</v>
      </c>
      <c r="Y90" s="92">
        <f>IF(Y85="","",IF(OR(Y84&lt; 1, UPFRONTS!$O$25 = "Peer Locations"), Y74*Y62*2, 'CBI - BASELINE'!Y90+(INDEX(DEMAND!$G$7:$Z$7, MATCH('CBI - BUILD_SCENARIO'!Y85, DEMAND!$G$3:$Z$3, 0))*DEMAND!$C$14)))</f>
        <v>17.69816423293797</v>
      </c>
      <c r="Z90" s="92">
        <f>IF(Z85="","",IF(OR(Z84&lt; 1, UPFRONTS!$O$25 = "Peer Locations"), Z74*Z62*2, 'CBI - BASELINE'!Z90+(INDEX(DEMAND!$G$7:$Z$7, MATCH('CBI - BUILD_SCENARIO'!Z85, DEMAND!$G$3:$Z$3, 0))*DEMAND!$C$14)))</f>
        <v>16.747023901037274</v>
      </c>
      <c r="AA90" s="92">
        <f>IF(AA85="","",IF(OR(AA84&lt; 1, UPFRONTS!$O$25 = "Peer Locations"), AA74*AA62*2, 'CBI - BASELINE'!AA90+(INDEX(DEMAND!$G$7:$Z$7, MATCH('CBI - BUILD_SCENARIO'!AA85, DEMAND!$G$3:$Z$3, 0))*DEMAND!$C$14)))</f>
        <v>15.795883569136581</v>
      </c>
      <c r="AB90" s="92">
        <f>IF(AB85="","",IF(OR(AB84&lt; 1, UPFRONTS!$O$25 = "Peer Locations"), AB74*AB62*2, 'CBI - BASELINE'!AB90+(INDEX(DEMAND!$G$7:$Z$7, MATCH('CBI - BUILD_SCENARIO'!AB85, DEMAND!$G$3:$Z$3, 0))*DEMAND!$C$14)))</f>
        <v>14.844743237235889</v>
      </c>
      <c r="AC90" s="92">
        <f>IF(AC85="","",IF(OR(AC84&lt; 1, UPFRONTS!$O$25 = "Peer Locations"), AC74*AC62*2, 'CBI - BASELINE'!AC90+(INDEX(DEMAND!$G$7:$Z$7, MATCH('CBI - BUILD_SCENARIO'!AC85, DEMAND!$G$3:$Z$3, 0))*DEMAND!$C$14)))</f>
        <v>13.893602905335197</v>
      </c>
      <c r="AD90" s="92">
        <f>IF(AD85="","",IF(OR(AD84&lt; 1, UPFRONTS!$O$25 = "Peer Locations"), AD74*AD62*2, 'CBI - BASELINE'!AD90+(INDEX(DEMAND!$G$7:$Z$7, MATCH('CBI - BUILD_SCENARIO'!AD85, DEMAND!$G$3:$Z$3, 0))*DEMAND!$C$14)))</f>
        <v>12.942462573434497</v>
      </c>
      <c r="AE90" s="92">
        <f>IF(AE85="","",IF(OR(AE84&lt; 1, UPFRONTS!$O$25 = "Peer Locations"), AE74*AE62*2, 'CBI - BASELINE'!AE90+(INDEX(DEMAND!$G$7:$Z$7, MATCH('CBI - BUILD_SCENARIO'!AE85, DEMAND!$G$3:$Z$3, 0))*DEMAND!$C$14)))</f>
        <v>11.991322241533805</v>
      </c>
      <c r="AF90" s="92">
        <f>IF(AF85="","",IF(OR(AF84&lt; 1, UPFRONTS!$O$25 = "Peer Locations"), AF74*AF62*2, 'CBI - BASELINE'!AF90+(INDEX(DEMAND!$G$7:$Z$7, MATCH('CBI - BUILD_SCENARIO'!AF85, DEMAND!$G$3:$Z$3, 0))*DEMAND!$C$14)))</f>
        <v>11.040181909633112</v>
      </c>
      <c r="AG90" s="92">
        <f>IF(AG85="","",IF(OR(AG84&lt; 1, UPFRONTS!$O$25 = "Peer Locations"), AG74*AG62*2, 'CBI - BASELINE'!AG90+(INDEX(DEMAND!$G$7:$Z$7, MATCH('CBI - BUILD_SCENARIO'!AG85, DEMAND!$G$3:$Z$3, 0))*DEMAND!$C$14)))</f>
        <v>10.08904157773242</v>
      </c>
    </row>
    <row r="91" spans="4:33" x14ac:dyDescent="0.25">
      <c r="F91" s="10" t="s">
        <v>425</v>
      </c>
      <c r="G91" s="88">
        <f>IF(G89="","",G90*$G$24)</f>
        <v>6.4908295717541096</v>
      </c>
      <c r="H91" s="88">
        <f t="shared" ref="H91:AG91" si="10">IF(H89="","",H90*$G$24)</f>
        <v>6.2914311619512944</v>
      </c>
      <c r="I91" s="88">
        <f t="shared" si="10"/>
        <v>6.0920327521484792</v>
      </c>
      <c r="J91" s="88">
        <f t="shared" si="10"/>
        <v>5.8926343423456649</v>
      </c>
      <c r="K91" s="88">
        <f t="shared" si="10"/>
        <v>5.6932359325428497</v>
      </c>
      <c r="L91" s="88">
        <f t="shared" si="10"/>
        <v>5.4938375227400336</v>
      </c>
      <c r="M91" s="88">
        <f t="shared" si="10"/>
        <v>5.2944391129372192</v>
      </c>
      <c r="N91" s="88">
        <f t="shared" si="10"/>
        <v>5.6603022846529676</v>
      </c>
      <c r="O91" s="88">
        <f t="shared" si="10"/>
        <v>5.4691230779409263</v>
      </c>
      <c r="P91" s="88">
        <f t="shared" si="10"/>
        <v>5.2779438712288878</v>
      </c>
      <c r="Q91" s="88">
        <f t="shared" si="10"/>
        <v>5.0867646645168483</v>
      </c>
      <c r="R91" s="88">
        <f t="shared" si="10"/>
        <v>4.8955854578048088</v>
      </c>
      <c r="S91" s="88">
        <f t="shared" si="10"/>
        <v>4.7044062510927702</v>
      </c>
      <c r="T91" s="88">
        <f t="shared" si="10"/>
        <v>4.5132270443807299</v>
      </c>
      <c r="U91" s="88">
        <f t="shared" si="10"/>
        <v>4.3220478376686913</v>
      </c>
      <c r="V91" s="88">
        <f t="shared" si="10"/>
        <v>4.1308686309566509</v>
      </c>
      <c r="W91" s="88">
        <f t="shared" si="10"/>
        <v>3.9396894242446119</v>
      </c>
      <c r="X91" s="88">
        <f t="shared" si="10"/>
        <v>3.748510217532572</v>
      </c>
      <c r="Y91" s="88">
        <f t="shared" si="10"/>
        <v>3.557331010820532</v>
      </c>
      <c r="Z91" s="88">
        <f t="shared" si="10"/>
        <v>3.3661518041084921</v>
      </c>
      <c r="AA91" s="88">
        <f t="shared" si="10"/>
        <v>3.1749725973964531</v>
      </c>
      <c r="AB91" s="88">
        <f t="shared" si="10"/>
        <v>2.9837933906844141</v>
      </c>
      <c r="AC91" s="88">
        <f t="shared" si="10"/>
        <v>2.7926141839723746</v>
      </c>
      <c r="AD91" s="88">
        <f t="shared" si="10"/>
        <v>2.6014349772603342</v>
      </c>
      <c r="AE91" s="88">
        <f t="shared" si="10"/>
        <v>2.4102557705482948</v>
      </c>
      <c r="AF91" s="88">
        <f t="shared" si="10"/>
        <v>2.2190765638362557</v>
      </c>
      <c r="AG91" s="88">
        <f t="shared" si="10"/>
        <v>2.0278973571242167</v>
      </c>
    </row>
    <row r="92" spans="4:33" x14ac:dyDescent="0.25">
      <c r="F92" s="19" t="s">
        <v>424</v>
      </c>
      <c r="G92" s="97">
        <f>IF(G89="","",G91*$G$27)</f>
        <v>8.5029867389978833</v>
      </c>
      <c r="H92" s="97">
        <f t="shared" ref="H92:AG92" si="11">IF(H89="","",H91*$G$27)</f>
        <v>8.2417748221561968</v>
      </c>
      <c r="I92" s="97">
        <f t="shared" si="11"/>
        <v>7.9805629053145077</v>
      </c>
      <c r="J92" s="97">
        <f t="shared" si="11"/>
        <v>7.7193509884728213</v>
      </c>
      <c r="K92" s="97">
        <f t="shared" si="11"/>
        <v>7.4581390716311331</v>
      </c>
      <c r="L92" s="97">
        <f t="shared" si="11"/>
        <v>7.196927154789444</v>
      </c>
      <c r="M92" s="97">
        <f t="shared" si="11"/>
        <v>6.9357152379477576</v>
      </c>
      <c r="N92" s="97">
        <f t="shared" si="11"/>
        <v>7.4149959928953875</v>
      </c>
      <c r="O92" s="97">
        <f t="shared" si="11"/>
        <v>7.1645512321026139</v>
      </c>
      <c r="P92" s="97">
        <f t="shared" si="11"/>
        <v>6.914106471309843</v>
      </c>
      <c r="Q92" s="97">
        <f t="shared" si="11"/>
        <v>6.6636617105170712</v>
      </c>
      <c r="R92" s="97">
        <f t="shared" si="11"/>
        <v>6.4132169497242995</v>
      </c>
      <c r="S92" s="97">
        <f t="shared" si="11"/>
        <v>6.1627721889315294</v>
      </c>
      <c r="T92" s="97">
        <f t="shared" si="11"/>
        <v>5.9123274281387568</v>
      </c>
      <c r="U92" s="97">
        <f t="shared" si="11"/>
        <v>5.6618826673459859</v>
      </c>
      <c r="V92" s="97">
        <f t="shared" si="11"/>
        <v>5.4114379065532132</v>
      </c>
      <c r="W92" s="97">
        <f t="shared" si="11"/>
        <v>5.1609931457604414</v>
      </c>
      <c r="X92" s="97">
        <f t="shared" si="11"/>
        <v>4.9105483849676697</v>
      </c>
      <c r="Y92" s="97">
        <f t="shared" si="11"/>
        <v>4.660103624174897</v>
      </c>
      <c r="Z92" s="97">
        <f t="shared" si="11"/>
        <v>4.4096588633821252</v>
      </c>
      <c r="AA92" s="97">
        <f t="shared" si="11"/>
        <v>4.1592141025893534</v>
      </c>
      <c r="AB92" s="97">
        <f t="shared" si="11"/>
        <v>3.9087693417965825</v>
      </c>
      <c r="AC92" s="97">
        <f t="shared" si="11"/>
        <v>3.6583245810038107</v>
      </c>
      <c r="AD92" s="97">
        <f t="shared" si="11"/>
        <v>3.4078798202110381</v>
      </c>
      <c r="AE92" s="97">
        <f t="shared" si="11"/>
        <v>3.1574350594182663</v>
      </c>
      <c r="AF92" s="97">
        <f t="shared" si="11"/>
        <v>2.906990298625495</v>
      </c>
      <c r="AG92" s="97">
        <f t="shared" si="11"/>
        <v>2.6565455378327241</v>
      </c>
    </row>
    <row r="93" spans="4:33" x14ac:dyDescent="0.25">
      <c r="F93" s="72" t="s">
        <v>422</v>
      </c>
      <c r="G93" s="73">
        <f>G54</f>
        <v>2022</v>
      </c>
      <c r="H93" s="73">
        <f t="shared" ref="H93:AG93" si="12">H54</f>
        <v>2023</v>
      </c>
      <c r="I93" s="73">
        <f t="shared" si="12"/>
        <v>2024</v>
      </c>
      <c r="J93" s="73">
        <f t="shared" si="12"/>
        <v>2025</v>
      </c>
      <c r="K93" s="73">
        <f t="shared" si="12"/>
        <v>2026</v>
      </c>
      <c r="L93" s="73">
        <f t="shared" si="12"/>
        <v>2027</v>
      </c>
      <c r="M93" s="73">
        <f t="shared" si="12"/>
        <v>2028</v>
      </c>
      <c r="N93" s="73">
        <f t="shared" si="12"/>
        <v>2029</v>
      </c>
      <c r="O93" s="73">
        <f t="shared" si="12"/>
        <v>2030</v>
      </c>
      <c r="P93" s="73">
        <f t="shared" si="12"/>
        <v>2031</v>
      </c>
      <c r="Q93" s="73">
        <f t="shared" si="12"/>
        <v>2032</v>
      </c>
      <c r="R93" s="73">
        <f t="shared" si="12"/>
        <v>2033</v>
      </c>
      <c r="S93" s="73">
        <f t="shared" si="12"/>
        <v>2034</v>
      </c>
      <c r="T93" s="73">
        <f t="shared" si="12"/>
        <v>2035</v>
      </c>
      <c r="U93" s="73">
        <f t="shared" si="12"/>
        <v>2036</v>
      </c>
      <c r="V93" s="73">
        <f t="shared" si="12"/>
        <v>2037</v>
      </c>
      <c r="W93" s="73">
        <f t="shared" si="12"/>
        <v>2038</v>
      </c>
      <c r="X93" s="73">
        <f t="shared" si="12"/>
        <v>2039</v>
      </c>
      <c r="Y93" s="73">
        <f t="shared" si="12"/>
        <v>2040</v>
      </c>
      <c r="Z93" s="73">
        <f t="shared" si="12"/>
        <v>2041</v>
      </c>
      <c r="AA93" s="73">
        <f t="shared" si="12"/>
        <v>2042</v>
      </c>
      <c r="AB93" s="73">
        <f t="shared" si="12"/>
        <v>2043</v>
      </c>
      <c r="AC93" s="73">
        <f t="shared" si="12"/>
        <v>2044</v>
      </c>
      <c r="AD93" s="73">
        <f t="shared" si="12"/>
        <v>2045</v>
      </c>
      <c r="AE93" s="73">
        <f t="shared" si="12"/>
        <v>2046</v>
      </c>
      <c r="AF93" s="73">
        <f t="shared" si="12"/>
        <v>2047</v>
      </c>
      <c r="AG93" s="73">
        <f t="shared" si="12"/>
        <v>2048</v>
      </c>
    </row>
    <row r="94" spans="4:33" x14ac:dyDescent="0.25">
      <c r="F94" s="29" t="s">
        <v>423</v>
      </c>
      <c r="G94" s="92">
        <f>IF(G93="","",IF(OR(G84&lt;1, UPFRONTS!$O$25 = "Peer Locations"),G63*G75*2,'CBI - BASELINE'!G94+(INDEX(DEMAND!$G$7:$Z$7, MATCH('CBI - BUILD_SCENARIO'!G85, DEMAND!$G$3:$Z$3, 0))*DEMAND!$C$15)))</f>
        <v>53.470334905134216</v>
      </c>
      <c r="H94" s="92">
        <f>IF(H93="","",IF(OR(H84&lt;1, UPFRONTS!$O$25 = "Peer Locations"),H63*H75*2,'CBI - BASELINE'!H94+(INDEX(DEMAND!$G$7:$Z$7, MATCH('CBI - BUILD_SCENARIO'!H85, DEMAND!$G$3:$Z$3, 0))*DEMAND!$C$15)))</f>
        <v>52.893938912624691</v>
      </c>
      <c r="I94" s="92">
        <f>IF(I93="","",IF(OR(I84&lt;1, UPFRONTS!$O$25 = "Peer Locations"),I63*I75*2,'CBI - BASELINE'!I94+(INDEX(DEMAND!$G$7:$Z$7, MATCH('CBI - BUILD_SCENARIO'!I85, DEMAND!$G$3:$Z$3, 0))*DEMAND!$C$15)))</f>
        <v>52.317542920115152</v>
      </c>
      <c r="J94" s="92">
        <f>IF(J93="","",IF(OR(J84&lt;1, UPFRONTS!$O$25 = "Peer Locations"),J63*J75*2,'CBI - BASELINE'!J94+(INDEX(DEMAND!$G$7:$Z$7, MATCH('CBI - BUILD_SCENARIO'!J85, DEMAND!$G$3:$Z$3, 0))*DEMAND!$C$15)))</f>
        <v>51.74114692760562</v>
      </c>
      <c r="K94" s="92">
        <f>IF(K93="","",IF(OR(K84&lt;1, UPFRONTS!$O$25 = "Peer Locations"),K63*K75*2,'CBI - BASELINE'!K94+(INDEX(DEMAND!$G$7:$Z$7, MATCH('CBI - BUILD_SCENARIO'!K85, DEMAND!$G$3:$Z$3, 0))*DEMAND!$C$15)))</f>
        <v>51.164750935096095</v>
      </c>
      <c r="L94" s="92">
        <f>IF(L93="","",IF(OR(L84&lt;1, UPFRONTS!$O$25 = "Peer Locations"),L63*L75*2,'CBI - BASELINE'!L94+(INDEX(DEMAND!$G$7:$Z$7, MATCH('CBI - BUILD_SCENARIO'!L85, DEMAND!$G$3:$Z$3, 0))*DEMAND!$C$15)))</f>
        <v>50.588354942586555</v>
      </c>
      <c r="M94" s="92">
        <f>IF(M93="","",IF(OR(M84&lt;1, UPFRONTS!$O$25 = "Peer Locations"),M63*M75*2,'CBI - BASELINE'!M94+(INDEX(DEMAND!$G$7:$Z$7, MATCH('CBI - BUILD_SCENARIO'!M85, DEMAND!$G$3:$Z$3, 0))*DEMAND!$C$15)))</f>
        <v>50.01195895007703</v>
      </c>
      <c r="N94" s="92">
        <f>IF(N93="","",IF(OR(N84&lt;1, UPFRONTS!$O$25 = "Peer Locations"),N63*N75*2,'CBI - BASELINE'!N94+(INDEX(DEMAND!$G$7:$Z$7, MATCH('CBI - BUILD_SCENARIO'!N85, DEMAND!$G$3:$Z$3, 0))*DEMAND!$C$15)))</f>
        <v>55.076949385650131</v>
      </c>
      <c r="O94" s="92">
        <f>IF(O93="","",IF(OR(O84&lt;1, UPFRONTS!$O$25 = "Peer Locations"),O63*O75*2,'CBI - BASELINE'!O94+(INDEX(DEMAND!$G$7:$Z$7, MATCH('CBI - BUILD_SCENARIO'!O85, DEMAND!$G$3:$Z$3, 0))*DEMAND!$C$15)))</f>
        <v>54.582582142806174</v>
      </c>
      <c r="P94" s="92">
        <f>IF(P93="","",IF(OR(P84&lt;1, UPFRONTS!$O$25 = "Peer Locations"),P63*P75*2,'CBI - BASELINE'!P94+(INDEX(DEMAND!$G$7:$Z$7, MATCH('CBI - BUILD_SCENARIO'!P85, DEMAND!$G$3:$Z$3, 0))*DEMAND!$C$15)))</f>
        <v>54.088214899962225</v>
      </c>
      <c r="Q94" s="92">
        <f>IF(Q93="","",IF(OR(Q84&lt;1, UPFRONTS!$O$25 = "Peer Locations"),Q63*Q75*2,'CBI - BASELINE'!Q94+(INDEX(DEMAND!$G$7:$Z$7, MATCH('CBI - BUILD_SCENARIO'!Q85, DEMAND!$G$3:$Z$3, 0))*DEMAND!$C$15)))</f>
        <v>53.593847657118275</v>
      </c>
      <c r="R94" s="92">
        <f>IF(R93="","",IF(OR(R84&lt;1, UPFRONTS!$O$25 = "Peer Locations"),R63*R75*2,'CBI - BASELINE'!R94+(INDEX(DEMAND!$G$7:$Z$7, MATCH('CBI - BUILD_SCENARIO'!R85, DEMAND!$G$3:$Z$3, 0))*DEMAND!$C$15)))</f>
        <v>53.099480414274311</v>
      </c>
      <c r="S94" s="92">
        <f>IF(S93="","",IF(OR(S84&lt;1, UPFRONTS!$O$25 = "Peer Locations"),S63*S75*2,'CBI - BASELINE'!S94+(INDEX(DEMAND!$G$7:$Z$7, MATCH('CBI - BUILD_SCENARIO'!S85, DEMAND!$G$3:$Z$3, 0))*DEMAND!$C$15)))</f>
        <v>52.605113171430368</v>
      </c>
      <c r="T94" s="92">
        <f>IF(T93="","",IF(OR(T84&lt;1, UPFRONTS!$O$25 = "Peer Locations"),T63*T75*2,'CBI - BASELINE'!T94+(INDEX(DEMAND!$G$7:$Z$7, MATCH('CBI - BUILD_SCENARIO'!T85, DEMAND!$G$3:$Z$3, 0))*DEMAND!$C$15)))</f>
        <v>52.110745928586411</v>
      </c>
      <c r="U94" s="92">
        <f>IF(U93="","",IF(OR(U84&lt;1, UPFRONTS!$O$25 = "Peer Locations"),U63*U75*2,'CBI - BASELINE'!U94+(INDEX(DEMAND!$G$7:$Z$7, MATCH('CBI - BUILD_SCENARIO'!U85, DEMAND!$G$3:$Z$3, 0))*DEMAND!$C$15)))</f>
        <v>51.616378685742461</v>
      </c>
      <c r="V94" s="92">
        <f>IF(V93="","",IF(OR(V84&lt;1, UPFRONTS!$O$25 = "Peer Locations"),V63*V75*2,'CBI - BASELINE'!V94+(INDEX(DEMAND!$G$7:$Z$7, MATCH('CBI - BUILD_SCENARIO'!V85, DEMAND!$G$3:$Z$3, 0))*DEMAND!$C$15)))</f>
        <v>51.122011442898504</v>
      </c>
      <c r="W94" s="92">
        <f>IF(W93="","",IF(OR(W84&lt;1, UPFRONTS!$O$25 = "Peer Locations"),W63*W75*2,'CBI - BASELINE'!W94+(INDEX(DEMAND!$G$7:$Z$7, MATCH('CBI - BUILD_SCENARIO'!W85, DEMAND!$G$3:$Z$3, 0))*DEMAND!$C$15)))</f>
        <v>50.627644200054561</v>
      </c>
      <c r="X94" s="92">
        <f>IF(X93="","",IF(OR(X84&lt;1, UPFRONTS!$O$25 = "Peer Locations"),X63*X75*2,'CBI - BASELINE'!X94+(INDEX(DEMAND!$G$7:$Z$7, MATCH('CBI - BUILD_SCENARIO'!X85, DEMAND!$G$3:$Z$3, 0))*DEMAND!$C$15)))</f>
        <v>50.133276957210612</v>
      </c>
      <c r="Y94" s="92">
        <f>IF(Y93="","",IF(OR(Y84&lt;1, UPFRONTS!$O$25 = "Peer Locations"),Y63*Y75*2,'CBI - BASELINE'!Y94+(INDEX(DEMAND!$G$7:$Z$7, MATCH('CBI - BUILD_SCENARIO'!Y85, DEMAND!$G$3:$Z$3, 0))*DEMAND!$C$15)))</f>
        <v>49.638909714366648</v>
      </c>
      <c r="Z94" s="92">
        <f>IF(Z93="","",IF(OR(Z84&lt;1, UPFRONTS!$O$25 = "Peer Locations"),Z63*Z75*2,'CBI - BASELINE'!Z94+(INDEX(DEMAND!$G$7:$Z$7, MATCH('CBI - BUILD_SCENARIO'!Z85, DEMAND!$G$3:$Z$3, 0))*DEMAND!$C$15)))</f>
        <v>49.144542471522698</v>
      </c>
      <c r="AA94" s="92">
        <f>IF(AA93="","",IF(OR(AA84&lt;1, UPFRONTS!$O$25 = "Peer Locations"),AA63*AA75*2,'CBI - BASELINE'!AA94+(INDEX(DEMAND!$G$7:$Z$7, MATCH('CBI - BUILD_SCENARIO'!AA85, DEMAND!$G$3:$Z$3, 0))*DEMAND!$C$15)))</f>
        <v>48.650175228678748</v>
      </c>
      <c r="AB94" s="92">
        <f>IF(AB93="","",IF(OR(AB84&lt;1, UPFRONTS!$O$25 = "Peer Locations"),AB63*AB75*2,'CBI - BASELINE'!AB94+(INDEX(DEMAND!$G$7:$Z$7, MATCH('CBI - BUILD_SCENARIO'!AB85, DEMAND!$G$3:$Z$3, 0))*DEMAND!$C$15)))</f>
        <v>48.155807985834791</v>
      </c>
      <c r="AC94" s="92">
        <f>IF(AC93="","",IF(OR(AC84&lt;1, UPFRONTS!$O$25 = "Peer Locations"),AC63*AC75*2,'CBI - BASELINE'!AC94+(INDEX(DEMAND!$G$7:$Z$7, MATCH('CBI - BUILD_SCENARIO'!AC85, DEMAND!$G$3:$Z$3, 0))*DEMAND!$C$15)))</f>
        <v>47.661440742990841</v>
      </c>
      <c r="AD94" s="92">
        <f>IF(AD93="","",IF(OR(AD84&lt;1, UPFRONTS!$O$25 = "Peer Locations"),AD63*AD75*2,'CBI - BASELINE'!AD94+(INDEX(DEMAND!$G$7:$Z$7, MATCH('CBI - BUILD_SCENARIO'!AD85, DEMAND!$G$3:$Z$3, 0))*DEMAND!$C$15)))</f>
        <v>47.167073500146891</v>
      </c>
      <c r="AE94" s="92">
        <f>IF(AE93="","",IF(OR(AE84&lt;1, UPFRONTS!$O$25 = "Peer Locations"),AE63*AE75*2,'CBI - BASELINE'!AE94+(INDEX(DEMAND!$G$7:$Z$7, MATCH('CBI - BUILD_SCENARIO'!AE85, DEMAND!$G$3:$Z$3, 0))*DEMAND!$C$15)))</f>
        <v>46.672706257302934</v>
      </c>
      <c r="AF94" s="92">
        <f>IF(AF93="","",IF(OR(AF84&lt;1, UPFRONTS!$O$25 = "Peer Locations"),AF63*AF75*2,'CBI - BASELINE'!AF94+(INDEX(DEMAND!$G$7:$Z$7, MATCH('CBI - BUILD_SCENARIO'!AF85, DEMAND!$G$3:$Z$3, 0))*DEMAND!$C$15)))</f>
        <v>46.178339014458984</v>
      </c>
      <c r="AG94" s="92">
        <f>IF(AG93="","",IF(OR(AG84&lt;1, UPFRONTS!$O$25 = "Peer Locations"),AG63*AG75*2,'CBI - BASELINE'!AG94+(INDEX(DEMAND!$G$7:$Z$7, MATCH('CBI - BUILD_SCENARIO'!AG85, DEMAND!$G$3:$Z$3, 0))*DEMAND!$C$15)))</f>
        <v>45.683971771615028</v>
      </c>
    </row>
    <row r="95" spans="4:33" x14ac:dyDescent="0.25">
      <c r="F95" s="10" t="s">
        <v>426</v>
      </c>
      <c r="G95" s="88">
        <f>IF(G93="","",G94*$G$24)</f>
        <v>10.747537315931979</v>
      </c>
      <c r="H95" s="88">
        <f t="shared" ref="H95:AG95" si="13">IF(H93="","",H94*$G$24)</f>
        <v>10.631681721437564</v>
      </c>
      <c r="I95" s="88">
        <f t="shared" si="13"/>
        <v>10.515826126943146</v>
      </c>
      <c r="J95" s="88">
        <f t="shared" si="13"/>
        <v>10.39997053244873</v>
      </c>
      <c r="K95" s="88">
        <f t="shared" si="13"/>
        <v>10.284114937954316</v>
      </c>
      <c r="L95" s="88">
        <f t="shared" si="13"/>
        <v>10.168259343459898</v>
      </c>
      <c r="M95" s="88">
        <f t="shared" si="13"/>
        <v>10.052403748965483</v>
      </c>
      <c r="N95" s="88">
        <f t="shared" si="13"/>
        <v>11.070466826515677</v>
      </c>
      <c r="O95" s="88">
        <f t="shared" si="13"/>
        <v>10.971099010704041</v>
      </c>
      <c r="P95" s="88">
        <f t="shared" si="13"/>
        <v>10.871731194892408</v>
      </c>
      <c r="Q95" s="88">
        <f t="shared" si="13"/>
        <v>10.772363379080774</v>
      </c>
      <c r="R95" s="88">
        <f t="shared" si="13"/>
        <v>10.672995563269136</v>
      </c>
      <c r="S95" s="88">
        <f t="shared" si="13"/>
        <v>10.573627747457504</v>
      </c>
      <c r="T95" s="88">
        <f t="shared" si="13"/>
        <v>10.47425993164587</v>
      </c>
      <c r="U95" s="88">
        <f t="shared" si="13"/>
        <v>10.374892115834236</v>
      </c>
      <c r="V95" s="88">
        <f t="shared" si="13"/>
        <v>10.2755243000226</v>
      </c>
      <c r="W95" s="88">
        <f t="shared" si="13"/>
        <v>10.176156484210967</v>
      </c>
      <c r="X95" s="88">
        <f t="shared" si="13"/>
        <v>10.076788668399333</v>
      </c>
      <c r="Y95" s="88">
        <f t="shared" si="13"/>
        <v>9.9774208525876968</v>
      </c>
      <c r="Z95" s="88">
        <f t="shared" si="13"/>
        <v>9.8780530367760626</v>
      </c>
      <c r="AA95" s="88">
        <f t="shared" si="13"/>
        <v>9.7786852209644284</v>
      </c>
      <c r="AB95" s="88">
        <f t="shared" si="13"/>
        <v>9.6793174051527942</v>
      </c>
      <c r="AC95" s="88">
        <f t="shared" si="13"/>
        <v>9.5799495893411599</v>
      </c>
      <c r="AD95" s="88">
        <f t="shared" si="13"/>
        <v>9.4805817735295257</v>
      </c>
      <c r="AE95" s="88">
        <f t="shared" si="13"/>
        <v>9.3812139577178897</v>
      </c>
      <c r="AF95" s="88">
        <f t="shared" si="13"/>
        <v>9.2818461419062572</v>
      </c>
      <c r="AG95" s="88">
        <f t="shared" si="13"/>
        <v>9.1824783260946212</v>
      </c>
    </row>
    <row r="96" spans="4:33" x14ac:dyDescent="0.25">
      <c r="F96" s="19" t="s">
        <v>429</v>
      </c>
      <c r="G96" s="97">
        <f>IF(G93="","",G95*$G$28)</f>
        <v>14.616650749667492</v>
      </c>
      <c r="H96" s="97">
        <f t="shared" ref="H96:AG96" si="14">IF(H93="","",H95*$G$28)</f>
        <v>14.459087141155088</v>
      </c>
      <c r="I96" s="97">
        <f t="shared" si="14"/>
        <v>14.30152353264268</v>
      </c>
      <c r="J96" s="97">
        <f t="shared" si="14"/>
        <v>14.143959924130273</v>
      </c>
      <c r="K96" s="97">
        <f t="shared" si="14"/>
        <v>13.986396315617871</v>
      </c>
      <c r="L96" s="97">
        <f t="shared" si="14"/>
        <v>13.828832707105462</v>
      </c>
      <c r="M96" s="97">
        <f t="shared" si="14"/>
        <v>13.671269098593058</v>
      </c>
      <c r="N96" s="97">
        <f t="shared" si="14"/>
        <v>15.055834884061321</v>
      </c>
      <c r="O96" s="97">
        <f t="shared" si="14"/>
        <v>14.920694654557497</v>
      </c>
      <c r="P96" s="97">
        <f t="shared" si="14"/>
        <v>14.785554425053677</v>
      </c>
      <c r="Q96" s="97">
        <f t="shared" si="14"/>
        <v>14.650414195549853</v>
      </c>
      <c r="R96" s="97">
        <f t="shared" si="14"/>
        <v>14.515273966046026</v>
      </c>
      <c r="S96" s="97">
        <f t="shared" si="14"/>
        <v>14.380133736542206</v>
      </c>
      <c r="T96" s="97">
        <f t="shared" si="14"/>
        <v>14.244993507038384</v>
      </c>
      <c r="U96" s="97">
        <f t="shared" si="14"/>
        <v>14.109853277534562</v>
      </c>
      <c r="V96" s="97">
        <f t="shared" si="14"/>
        <v>13.974713048030736</v>
      </c>
      <c r="W96" s="97">
        <f t="shared" si="14"/>
        <v>13.839572818526916</v>
      </c>
      <c r="X96" s="97">
        <f t="shared" si="14"/>
        <v>13.704432589023094</v>
      </c>
      <c r="Y96" s="97">
        <f t="shared" si="14"/>
        <v>13.569292359519268</v>
      </c>
      <c r="Z96" s="97">
        <f t="shared" si="14"/>
        <v>13.434152130015447</v>
      </c>
      <c r="AA96" s="97">
        <f t="shared" si="14"/>
        <v>13.299011900511623</v>
      </c>
      <c r="AB96" s="97">
        <f t="shared" si="14"/>
        <v>13.163871671007801</v>
      </c>
      <c r="AC96" s="97">
        <f t="shared" si="14"/>
        <v>13.028731441503979</v>
      </c>
      <c r="AD96" s="97">
        <f t="shared" si="14"/>
        <v>12.893591212000155</v>
      </c>
      <c r="AE96" s="97">
        <f t="shared" si="14"/>
        <v>12.758450982496331</v>
      </c>
      <c r="AF96" s="97">
        <f t="shared" si="14"/>
        <v>12.623310752992511</v>
      </c>
      <c r="AG96" s="97">
        <f t="shared" si="14"/>
        <v>12.488170523488686</v>
      </c>
    </row>
    <row r="97" spans="4:33" x14ac:dyDescent="0.25">
      <c r="F97" s="72" t="s">
        <v>430</v>
      </c>
      <c r="G97" s="73">
        <f>G54</f>
        <v>2022</v>
      </c>
      <c r="H97" s="73">
        <f t="shared" ref="H97:AG97" si="15">H54</f>
        <v>2023</v>
      </c>
      <c r="I97" s="73">
        <f t="shared" si="15"/>
        <v>2024</v>
      </c>
      <c r="J97" s="73">
        <f t="shared" si="15"/>
        <v>2025</v>
      </c>
      <c r="K97" s="73">
        <f t="shared" si="15"/>
        <v>2026</v>
      </c>
      <c r="L97" s="73">
        <f t="shared" si="15"/>
        <v>2027</v>
      </c>
      <c r="M97" s="73">
        <f t="shared" si="15"/>
        <v>2028</v>
      </c>
      <c r="N97" s="73">
        <f t="shared" si="15"/>
        <v>2029</v>
      </c>
      <c r="O97" s="73">
        <f t="shared" si="15"/>
        <v>2030</v>
      </c>
      <c r="P97" s="73">
        <f t="shared" si="15"/>
        <v>2031</v>
      </c>
      <c r="Q97" s="73">
        <f t="shared" si="15"/>
        <v>2032</v>
      </c>
      <c r="R97" s="73">
        <f t="shared" si="15"/>
        <v>2033</v>
      </c>
      <c r="S97" s="73">
        <f t="shared" si="15"/>
        <v>2034</v>
      </c>
      <c r="T97" s="73">
        <f t="shared" si="15"/>
        <v>2035</v>
      </c>
      <c r="U97" s="73">
        <f t="shared" si="15"/>
        <v>2036</v>
      </c>
      <c r="V97" s="73">
        <f t="shared" si="15"/>
        <v>2037</v>
      </c>
      <c r="W97" s="73">
        <f t="shared" si="15"/>
        <v>2038</v>
      </c>
      <c r="X97" s="73">
        <f t="shared" si="15"/>
        <v>2039</v>
      </c>
      <c r="Y97" s="73">
        <f t="shared" si="15"/>
        <v>2040</v>
      </c>
      <c r="Z97" s="73">
        <f t="shared" si="15"/>
        <v>2041</v>
      </c>
      <c r="AA97" s="73">
        <f t="shared" si="15"/>
        <v>2042</v>
      </c>
      <c r="AB97" s="73">
        <f t="shared" si="15"/>
        <v>2043</v>
      </c>
      <c r="AC97" s="73">
        <f t="shared" si="15"/>
        <v>2044</v>
      </c>
      <c r="AD97" s="73">
        <f t="shared" si="15"/>
        <v>2045</v>
      </c>
      <c r="AE97" s="73">
        <f t="shared" si="15"/>
        <v>2046</v>
      </c>
      <c r="AF97" s="73">
        <f t="shared" si="15"/>
        <v>2047</v>
      </c>
      <c r="AG97" s="73">
        <f t="shared" si="15"/>
        <v>2048</v>
      </c>
    </row>
    <row r="98" spans="4:33" x14ac:dyDescent="0.25">
      <c r="F98" s="29" t="s">
        <v>431</v>
      </c>
      <c r="G98" s="92">
        <f>IF(G101="","",G86*$G$32)</f>
        <v>958.2454112955046</v>
      </c>
      <c r="H98" s="92">
        <f t="shared" ref="H98:AG98" si="16">IF(H101="","",H86*$G$32)</f>
        <v>968.41391162270588</v>
      </c>
      <c r="I98" s="92">
        <f t="shared" si="16"/>
        <v>978.58241194990705</v>
      </c>
      <c r="J98" s="92">
        <f t="shared" si="16"/>
        <v>988.750912277108</v>
      </c>
      <c r="K98" s="92">
        <f t="shared" si="16"/>
        <v>998.91941260430929</v>
      </c>
      <c r="L98" s="92">
        <f t="shared" si="16"/>
        <v>1009.0879129315106</v>
      </c>
      <c r="M98" s="92">
        <f t="shared" si="16"/>
        <v>1019.2564132587115</v>
      </c>
      <c r="N98" s="92">
        <f t="shared" si="16"/>
        <v>1149.4586460514652</v>
      </c>
      <c r="O98" s="92">
        <f t="shared" si="16"/>
        <v>1161.3725004892849</v>
      </c>
      <c r="P98" s="92">
        <f t="shared" si="16"/>
        <v>1173.2863549271046</v>
      </c>
      <c r="Q98" s="92">
        <f t="shared" si="16"/>
        <v>1185.2002093649244</v>
      </c>
      <c r="R98" s="92">
        <f t="shared" si="16"/>
        <v>1197.1140638027441</v>
      </c>
      <c r="S98" s="92">
        <f t="shared" si="16"/>
        <v>1209.0279182405638</v>
      </c>
      <c r="T98" s="92">
        <f t="shared" si="16"/>
        <v>1220.9417726783836</v>
      </c>
      <c r="U98" s="92">
        <f t="shared" si="16"/>
        <v>1232.8556271162031</v>
      </c>
      <c r="V98" s="92">
        <f t="shared" si="16"/>
        <v>1244.7694815540231</v>
      </c>
      <c r="W98" s="92">
        <f t="shared" si="16"/>
        <v>1256.6833359918428</v>
      </c>
      <c r="X98" s="92">
        <f t="shared" si="16"/>
        <v>1268.5971904296623</v>
      </c>
      <c r="Y98" s="92">
        <f t="shared" si="16"/>
        <v>1280.511044867482</v>
      </c>
      <c r="Z98" s="92">
        <f t="shared" si="16"/>
        <v>1292.4248993053018</v>
      </c>
      <c r="AA98" s="92">
        <f t="shared" si="16"/>
        <v>1304.3387537431215</v>
      </c>
      <c r="AB98" s="92">
        <f t="shared" si="16"/>
        <v>1316.2526081809413</v>
      </c>
      <c r="AC98" s="92">
        <f t="shared" si="16"/>
        <v>1328.166462618761</v>
      </c>
      <c r="AD98" s="92">
        <f t="shared" si="16"/>
        <v>1340.0803170565807</v>
      </c>
      <c r="AE98" s="92">
        <f t="shared" si="16"/>
        <v>1351.9941714944002</v>
      </c>
      <c r="AF98" s="92">
        <f t="shared" si="16"/>
        <v>1363.9080259322202</v>
      </c>
      <c r="AG98" s="92">
        <f t="shared" si="16"/>
        <v>1375.8218803700399</v>
      </c>
    </row>
    <row r="99" spans="4:33" x14ac:dyDescent="0.25">
      <c r="F99" s="10" t="s">
        <v>432</v>
      </c>
      <c r="G99" s="88">
        <f>IF(G97="","",G98*$G$24)</f>
        <v>192.60732767039644</v>
      </c>
      <c r="H99" s="88">
        <f t="shared" ref="H99:AG99" si="17">IF(H97="","",H98*$G$24)</f>
        <v>194.65119623616388</v>
      </c>
      <c r="I99" s="88">
        <f t="shared" si="17"/>
        <v>196.69506480193132</v>
      </c>
      <c r="J99" s="88">
        <f t="shared" si="17"/>
        <v>198.73893336769871</v>
      </c>
      <c r="K99" s="88">
        <f t="shared" si="17"/>
        <v>200.78280193346617</v>
      </c>
      <c r="L99" s="88">
        <f t="shared" si="17"/>
        <v>202.82667049923364</v>
      </c>
      <c r="M99" s="88">
        <f t="shared" si="17"/>
        <v>204.87053906500103</v>
      </c>
      <c r="N99" s="88">
        <f t="shared" si="17"/>
        <v>231.04118785634452</v>
      </c>
      <c r="O99" s="88">
        <f t="shared" si="17"/>
        <v>233.43587259834629</v>
      </c>
      <c r="P99" s="88">
        <f t="shared" si="17"/>
        <v>235.83055734034804</v>
      </c>
      <c r="Q99" s="88">
        <f t="shared" si="17"/>
        <v>238.22524208234981</v>
      </c>
      <c r="R99" s="88">
        <f t="shared" si="17"/>
        <v>240.61992682435158</v>
      </c>
      <c r="S99" s="88">
        <f t="shared" si="17"/>
        <v>243.01461156635335</v>
      </c>
      <c r="T99" s="88">
        <f t="shared" si="17"/>
        <v>245.40929630835512</v>
      </c>
      <c r="U99" s="88">
        <f t="shared" si="17"/>
        <v>247.80398105035684</v>
      </c>
      <c r="V99" s="88">
        <f t="shared" si="17"/>
        <v>250.19866579235864</v>
      </c>
      <c r="W99" s="88">
        <f t="shared" si="17"/>
        <v>252.59335053436041</v>
      </c>
      <c r="X99" s="88">
        <f t="shared" si="17"/>
        <v>254.98803527636213</v>
      </c>
      <c r="Y99" s="88">
        <f t="shared" si="17"/>
        <v>257.3827200183639</v>
      </c>
      <c r="Z99" s="88">
        <f t="shared" si="17"/>
        <v>259.7774047603657</v>
      </c>
      <c r="AA99" s="88">
        <f t="shared" si="17"/>
        <v>262.17208950236744</v>
      </c>
      <c r="AB99" s="88">
        <f t="shared" si="17"/>
        <v>264.56677424436918</v>
      </c>
      <c r="AC99" s="88">
        <f t="shared" si="17"/>
        <v>266.96145898637099</v>
      </c>
      <c r="AD99" s="88">
        <f t="shared" si="17"/>
        <v>269.35614372837273</v>
      </c>
      <c r="AE99" s="88">
        <f t="shared" si="17"/>
        <v>271.75082847037447</v>
      </c>
      <c r="AF99" s="88">
        <f t="shared" si="17"/>
        <v>274.14551321237627</v>
      </c>
      <c r="AG99" s="88">
        <f t="shared" si="17"/>
        <v>276.54019795437802</v>
      </c>
    </row>
    <row r="100" spans="4:33" x14ac:dyDescent="0.25">
      <c r="F100" s="19" t="s">
        <v>433</v>
      </c>
      <c r="G100" s="97">
        <f>IF(G97="","",G99*$G$29)</f>
        <v>439.26524361690258</v>
      </c>
      <c r="H100" s="97">
        <f t="shared" ref="H100:AG100" si="18">IF(H97="","",H99*$G$29)</f>
        <v>443.926543030179</v>
      </c>
      <c r="I100" s="97">
        <f t="shared" si="18"/>
        <v>448.58784244345543</v>
      </c>
      <c r="J100" s="97">
        <f t="shared" si="18"/>
        <v>453.2491418567318</v>
      </c>
      <c r="K100" s="97">
        <f t="shared" si="18"/>
        <v>457.91044127000828</v>
      </c>
      <c r="L100" s="97">
        <f t="shared" si="18"/>
        <v>462.57174068328482</v>
      </c>
      <c r="M100" s="97">
        <f t="shared" si="18"/>
        <v>467.23304009656113</v>
      </c>
      <c r="N100" s="97">
        <f t="shared" si="18"/>
        <v>526.91849732181493</v>
      </c>
      <c r="O100" s="97">
        <f t="shared" si="18"/>
        <v>532.37987716288296</v>
      </c>
      <c r="P100" s="97">
        <f t="shared" si="18"/>
        <v>537.841257003951</v>
      </c>
      <c r="Q100" s="97">
        <f t="shared" si="18"/>
        <v>543.30263684501904</v>
      </c>
      <c r="R100" s="97">
        <f t="shared" si="18"/>
        <v>548.76401668608696</v>
      </c>
      <c r="S100" s="97">
        <f t="shared" si="18"/>
        <v>554.225396527155</v>
      </c>
      <c r="T100" s="97">
        <f t="shared" si="18"/>
        <v>559.68677636822304</v>
      </c>
      <c r="U100" s="97">
        <f t="shared" si="18"/>
        <v>565.14815620929096</v>
      </c>
      <c r="V100" s="97">
        <f t="shared" si="18"/>
        <v>570.60953605035911</v>
      </c>
      <c r="W100" s="97">
        <f t="shared" si="18"/>
        <v>576.07091589142715</v>
      </c>
      <c r="X100" s="97">
        <f t="shared" si="18"/>
        <v>581.53229573249496</v>
      </c>
      <c r="Y100" s="97">
        <f t="shared" si="18"/>
        <v>586.993675573563</v>
      </c>
      <c r="Z100" s="97">
        <f t="shared" si="18"/>
        <v>592.45505541463115</v>
      </c>
      <c r="AA100" s="97">
        <f t="shared" si="18"/>
        <v>597.91643525569907</v>
      </c>
      <c r="AB100" s="97">
        <f t="shared" si="18"/>
        <v>603.37781509676711</v>
      </c>
      <c r="AC100" s="97">
        <f t="shared" si="18"/>
        <v>608.83919493783515</v>
      </c>
      <c r="AD100" s="97">
        <f t="shared" si="18"/>
        <v>614.30057477890307</v>
      </c>
      <c r="AE100" s="97">
        <f t="shared" si="18"/>
        <v>619.76195461997111</v>
      </c>
      <c r="AF100" s="97">
        <f t="shared" si="18"/>
        <v>625.22333446103914</v>
      </c>
      <c r="AG100" s="97">
        <f t="shared" si="18"/>
        <v>630.68471430210718</v>
      </c>
    </row>
    <row r="101" spans="4:33" x14ac:dyDescent="0.25">
      <c r="F101" s="72" t="s">
        <v>434</v>
      </c>
      <c r="G101" s="73">
        <f>G54</f>
        <v>2022</v>
      </c>
      <c r="H101" s="73">
        <f t="shared" ref="H101:AG101" si="19">H54</f>
        <v>2023</v>
      </c>
      <c r="I101" s="73">
        <f t="shared" si="19"/>
        <v>2024</v>
      </c>
      <c r="J101" s="73">
        <f t="shared" si="19"/>
        <v>2025</v>
      </c>
      <c r="K101" s="73">
        <f t="shared" si="19"/>
        <v>2026</v>
      </c>
      <c r="L101" s="73">
        <f t="shared" si="19"/>
        <v>2027</v>
      </c>
      <c r="M101" s="73">
        <f t="shared" si="19"/>
        <v>2028</v>
      </c>
      <c r="N101" s="73">
        <f t="shared" si="19"/>
        <v>2029</v>
      </c>
      <c r="O101" s="73">
        <f t="shared" si="19"/>
        <v>2030</v>
      </c>
      <c r="P101" s="73">
        <f t="shared" si="19"/>
        <v>2031</v>
      </c>
      <c r="Q101" s="73">
        <f t="shared" si="19"/>
        <v>2032</v>
      </c>
      <c r="R101" s="73">
        <f t="shared" si="19"/>
        <v>2033</v>
      </c>
      <c r="S101" s="73">
        <f t="shared" si="19"/>
        <v>2034</v>
      </c>
      <c r="T101" s="73">
        <f t="shared" si="19"/>
        <v>2035</v>
      </c>
      <c r="U101" s="73">
        <f t="shared" si="19"/>
        <v>2036</v>
      </c>
      <c r="V101" s="73">
        <f t="shared" si="19"/>
        <v>2037</v>
      </c>
      <c r="W101" s="73">
        <f t="shared" si="19"/>
        <v>2038</v>
      </c>
      <c r="X101" s="73">
        <f t="shared" si="19"/>
        <v>2039</v>
      </c>
      <c r="Y101" s="73">
        <f t="shared" si="19"/>
        <v>2040</v>
      </c>
      <c r="Z101" s="73">
        <f t="shared" si="19"/>
        <v>2041</v>
      </c>
      <c r="AA101" s="73">
        <f t="shared" si="19"/>
        <v>2042</v>
      </c>
      <c r="AB101" s="73">
        <f t="shared" si="19"/>
        <v>2043</v>
      </c>
      <c r="AC101" s="73">
        <f t="shared" si="19"/>
        <v>2044</v>
      </c>
      <c r="AD101" s="73">
        <f t="shared" si="19"/>
        <v>2045</v>
      </c>
      <c r="AE101" s="73">
        <f t="shared" si="19"/>
        <v>2046</v>
      </c>
      <c r="AF101" s="73">
        <f t="shared" si="19"/>
        <v>2047</v>
      </c>
      <c r="AG101" s="73">
        <f t="shared" si="19"/>
        <v>2048</v>
      </c>
    </row>
    <row r="102" spans="4:33" x14ac:dyDescent="0.25">
      <c r="F102" s="29"/>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row>
    <row r="103" spans="4:33" x14ac:dyDescent="0.25">
      <c r="F103" s="10"/>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row>
    <row r="104" spans="4:33" x14ac:dyDescent="0.25">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row>
    <row r="105" spans="4:33" x14ac:dyDescent="0.25">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row>
    <row r="106" spans="4:33" hidden="1" x14ac:dyDescent="0.25">
      <c r="D106" s="27" t="s">
        <v>461</v>
      </c>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row>
    <row r="107" spans="4:33" hidden="1" x14ac:dyDescent="0.25">
      <c r="F107" s="42" t="s">
        <v>407</v>
      </c>
      <c r="G107" s="46">
        <f>G84</f>
        <v>-6</v>
      </c>
      <c r="H107" s="46">
        <f t="shared" ref="H107:AG107" si="20">H84</f>
        <v>-5</v>
      </c>
      <c r="I107" s="46">
        <f t="shared" si="20"/>
        <v>-4</v>
      </c>
      <c r="J107" s="46">
        <f t="shared" si="20"/>
        <v>-3</v>
      </c>
      <c r="K107" s="46">
        <f t="shared" si="20"/>
        <v>-2</v>
      </c>
      <c r="L107" s="46">
        <f t="shared" si="20"/>
        <v>-1</v>
      </c>
      <c r="M107" s="46">
        <f t="shared" si="20"/>
        <v>0</v>
      </c>
      <c r="N107" s="46">
        <f t="shared" si="20"/>
        <v>1</v>
      </c>
      <c r="O107" s="46">
        <f t="shared" si="20"/>
        <v>2</v>
      </c>
      <c r="P107" s="46">
        <f t="shared" si="20"/>
        <v>3</v>
      </c>
      <c r="Q107" s="46">
        <f t="shared" si="20"/>
        <v>4</v>
      </c>
      <c r="R107" s="46">
        <f t="shared" si="20"/>
        <v>5</v>
      </c>
      <c r="S107" s="46">
        <f t="shared" si="20"/>
        <v>6</v>
      </c>
      <c r="T107" s="46">
        <f t="shared" si="20"/>
        <v>7</v>
      </c>
      <c r="U107" s="46">
        <f t="shared" si="20"/>
        <v>8</v>
      </c>
      <c r="V107" s="46">
        <f t="shared" si="20"/>
        <v>9</v>
      </c>
      <c r="W107" s="46">
        <f t="shared" si="20"/>
        <v>10</v>
      </c>
      <c r="X107" s="46">
        <f t="shared" si="20"/>
        <v>11</v>
      </c>
      <c r="Y107" s="46">
        <f t="shared" si="20"/>
        <v>12</v>
      </c>
      <c r="Z107" s="46">
        <f t="shared" si="20"/>
        <v>13</v>
      </c>
      <c r="AA107" s="46">
        <f t="shared" si="20"/>
        <v>14</v>
      </c>
      <c r="AB107" s="46">
        <f t="shared" si="20"/>
        <v>15</v>
      </c>
      <c r="AC107" s="46">
        <f t="shared" si="20"/>
        <v>16</v>
      </c>
      <c r="AD107" s="46">
        <f t="shared" si="20"/>
        <v>17</v>
      </c>
      <c r="AE107" s="46">
        <f t="shared" si="20"/>
        <v>18</v>
      </c>
      <c r="AF107" s="46">
        <f t="shared" si="20"/>
        <v>19</v>
      </c>
      <c r="AG107" s="46">
        <f t="shared" si="20"/>
        <v>20</v>
      </c>
    </row>
    <row r="108" spans="4:33" hidden="1" x14ac:dyDescent="0.25">
      <c r="F108" s="298"/>
      <c r="G108" s="73">
        <f>G77</f>
        <v>2022</v>
      </c>
      <c r="H108" s="73">
        <f t="shared" ref="H108:AG108" si="21">H77</f>
        <v>2023</v>
      </c>
      <c r="I108" s="73">
        <f t="shared" si="21"/>
        <v>2024</v>
      </c>
      <c r="J108" s="73">
        <f t="shared" si="21"/>
        <v>2025</v>
      </c>
      <c r="K108" s="73">
        <f t="shared" si="21"/>
        <v>2026</v>
      </c>
      <c r="L108" s="73">
        <f t="shared" si="21"/>
        <v>2027</v>
      </c>
      <c r="M108" s="73">
        <f t="shared" si="21"/>
        <v>2028</v>
      </c>
      <c r="N108" s="73">
        <f t="shared" si="21"/>
        <v>2029</v>
      </c>
      <c r="O108" s="73">
        <f t="shared" si="21"/>
        <v>2030</v>
      </c>
      <c r="P108" s="73">
        <f t="shared" si="21"/>
        <v>2031</v>
      </c>
      <c r="Q108" s="73">
        <f t="shared" si="21"/>
        <v>2032</v>
      </c>
      <c r="R108" s="73">
        <f t="shared" si="21"/>
        <v>2033</v>
      </c>
      <c r="S108" s="73">
        <f t="shared" si="21"/>
        <v>2034</v>
      </c>
      <c r="T108" s="73">
        <f t="shared" si="21"/>
        <v>2035</v>
      </c>
      <c r="U108" s="73">
        <f t="shared" si="21"/>
        <v>2036</v>
      </c>
      <c r="V108" s="73">
        <f t="shared" si="21"/>
        <v>2037</v>
      </c>
      <c r="W108" s="73">
        <f t="shared" si="21"/>
        <v>2038</v>
      </c>
      <c r="X108" s="73">
        <f t="shared" si="21"/>
        <v>2039</v>
      </c>
      <c r="Y108" s="73">
        <f t="shared" si="21"/>
        <v>2040</v>
      </c>
      <c r="Z108" s="73">
        <f t="shared" si="21"/>
        <v>2041</v>
      </c>
      <c r="AA108" s="73">
        <f t="shared" si="21"/>
        <v>2042</v>
      </c>
      <c r="AB108" s="73">
        <f t="shared" si="21"/>
        <v>2043</v>
      </c>
      <c r="AC108" s="73">
        <f t="shared" si="21"/>
        <v>2044</v>
      </c>
      <c r="AD108" s="73">
        <f t="shared" si="21"/>
        <v>2045</v>
      </c>
      <c r="AE108" s="73">
        <f t="shared" si="21"/>
        <v>2046</v>
      </c>
      <c r="AF108" s="73">
        <f t="shared" si="21"/>
        <v>2047</v>
      </c>
      <c r="AG108" s="73">
        <f t="shared" si="21"/>
        <v>2048</v>
      </c>
    </row>
    <row r="109" spans="4:33" hidden="1" x14ac:dyDescent="0.25">
      <c r="F109" s="299"/>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row>
    <row r="110" spans="4:33" hidden="1" x14ac:dyDescent="0.25">
      <c r="F110" s="246"/>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row>
    <row r="111" spans="4:33" hidden="1" x14ac:dyDescent="0.25">
      <c r="F111" s="295"/>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row>
    <row r="112" spans="4:33" hidden="1" x14ac:dyDescent="0.25">
      <c r="F112" s="298"/>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row>
    <row r="113" spans="6:33" hidden="1" x14ac:dyDescent="0.25">
      <c r="F113" s="299"/>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row>
    <row r="114" spans="6:33" hidden="1" x14ac:dyDescent="0.25">
      <c r="F114" s="246"/>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row>
    <row r="115" spans="6:33" hidden="1" x14ac:dyDescent="0.25">
      <c r="F115" s="295"/>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row>
    <row r="116" spans="6:33" hidden="1" x14ac:dyDescent="0.25">
      <c r="F116" s="298"/>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row>
    <row r="117" spans="6:33" hidden="1" x14ac:dyDescent="0.25">
      <c r="F117" s="299"/>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row>
    <row r="118" spans="6:33" hidden="1" x14ac:dyDescent="0.25">
      <c r="F118" s="246"/>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row>
    <row r="119" spans="6:33" hidden="1" x14ac:dyDescent="0.25">
      <c r="F119" s="295"/>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row>
    <row r="120" spans="6:33" hidden="1" x14ac:dyDescent="0.25">
      <c r="F120" s="298"/>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row>
    <row r="121" spans="6:33" hidden="1" x14ac:dyDescent="0.25">
      <c r="F121" s="299"/>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row>
    <row r="122" spans="6:33" hidden="1" x14ac:dyDescent="0.25">
      <c r="F122" s="246"/>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row>
    <row r="123" spans="6:33" hidden="1" x14ac:dyDescent="0.25">
      <c r="F123" s="295"/>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row>
    <row r="124" spans="6:33" hidden="1" x14ac:dyDescent="0.25">
      <c r="F124" s="298"/>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row>
    <row r="125" spans="6:33" hidden="1" x14ac:dyDescent="0.25">
      <c r="F125" s="299"/>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row>
    <row r="126" spans="6:33" hidden="1" x14ac:dyDescent="0.25">
      <c r="F126" s="246"/>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row>
    <row r="127" spans="6:33" hidden="1" x14ac:dyDescent="0.25">
      <c r="F127" s="300"/>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row>
    <row r="128" spans="6:33" x14ac:dyDescent="0.25">
      <c r="M128" s="9"/>
      <c r="N128" s="9" t="s">
        <v>787</v>
      </c>
      <c r="O128" s="267"/>
      <c r="P128" s="9"/>
      <c r="Q128" s="9"/>
    </row>
    <row r="129" spans="4:33" x14ac:dyDescent="0.25">
      <c r="D129" s="27" t="s">
        <v>462</v>
      </c>
      <c r="F129" s="27" t="s">
        <v>435</v>
      </c>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row>
    <row r="130" spans="4:33" x14ac:dyDescent="0.25">
      <c r="F130" s="42" t="s">
        <v>407</v>
      </c>
      <c r="G130" s="46">
        <f t="shared" ref="G130:AG131" si="22">G53</f>
        <v>-6</v>
      </c>
      <c r="H130" s="46">
        <f t="shared" si="22"/>
        <v>-5</v>
      </c>
      <c r="I130" s="46">
        <f t="shared" si="22"/>
        <v>-4</v>
      </c>
      <c r="J130" s="46">
        <f t="shared" si="22"/>
        <v>-3</v>
      </c>
      <c r="K130" s="46">
        <f t="shared" si="22"/>
        <v>-2</v>
      </c>
      <c r="L130" s="46">
        <f t="shared" si="22"/>
        <v>-1</v>
      </c>
      <c r="M130" s="46">
        <f t="shared" si="22"/>
        <v>0</v>
      </c>
      <c r="N130" s="46">
        <f t="shared" si="22"/>
        <v>1</v>
      </c>
      <c r="O130" s="46">
        <f t="shared" si="22"/>
        <v>2</v>
      </c>
      <c r="P130" s="46">
        <f t="shared" si="22"/>
        <v>3</v>
      </c>
      <c r="Q130" s="46">
        <f t="shared" si="22"/>
        <v>4</v>
      </c>
      <c r="R130" s="46">
        <f t="shared" si="22"/>
        <v>5</v>
      </c>
      <c r="S130" s="46">
        <f t="shared" si="22"/>
        <v>6</v>
      </c>
      <c r="T130" s="46">
        <f t="shared" si="22"/>
        <v>7</v>
      </c>
      <c r="U130" s="46">
        <f t="shared" si="22"/>
        <v>8</v>
      </c>
      <c r="V130" s="46">
        <f t="shared" si="22"/>
        <v>9</v>
      </c>
      <c r="W130" s="46">
        <f t="shared" si="22"/>
        <v>10</v>
      </c>
      <c r="X130" s="46">
        <f t="shared" si="22"/>
        <v>11</v>
      </c>
      <c r="Y130" s="46">
        <f t="shared" si="22"/>
        <v>12</v>
      </c>
      <c r="Z130" s="46">
        <f t="shared" si="22"/>
        <v>13</v>
      </c>
      <c r="AA130" s="46">
        <f t="shared" si="22"/>
        <v>14</v>
      </c>
      <c r="AB130" s="46">
        <f t="shared" si="22"/>
        <v>15</v>
      </c>
      <c r="AC130" s="46">
        <f t="shared" si="22"/>
        <v>16</v>
      </c>
      <c r="AD130" s="46">
        <f t="shared" si="22"/>
        <v>17</v>
      </c>
      <c r="AE130" s="46">
        <f t="shared" si="22"/>
        <v>18</v>
      </c>
      <c r="AF130" s="46">
        <f t="shared" si="22"/>
        <v>19</v>
      </c>
      <c r="AG130" s="46">
        <f t="shared" si="22"/>
        <v>20</v>
      </c>
    </row>
    <row r="131" spans="4:33" x14ac:dyDescent="0.25">
      <c r="F131" s="72" t="s">
        <v>436</v>
      </c>
      <c r="G131" s="73">
        <f t="shared" si="22"/>
        <v>2022</v>
      </c>
      <c r="H131" s="73">
        <f t="shared" si="22"/>
        <v>2023</v>
      </c>
      <c r="I131" s="73">
        <f t="shared" si="22"/>
        <v>2024</v>
      </c>
      <c r="J131" s="73">
        <f t="shared" si="22"/>
        <v>2025</v>
      </c>
      <c r="K131" s="73">
        <f t="shared" si="22"/>
        <v>2026</v>
      </c>
      <c r="L131" s="73">
        <f t="shared" si="22"/>
        <v>2027</v>
      </c>
      <c r="M131" s="73">
        <f t="shared" si="22"/>
        <v>2028</v>
      </c>
      <c r="N131" s="73">
        <f t="shared" si="22"/>
        <v>2029</v>
      </c>
      <c r="O131" s="73">
        <f t="shared" si="22"/>
        <v>2030</v>
      </c>
      <c r="P131" s="73">
        <f t="shared" si="22"/>
        <v>2031</v>
      </c>
      <c r="Q131" s="73">
        <f t="shared" si="22"/>
        <v>2032</v>
      </c>
      <c r="R131" s="73">
        <f t="shared" si="22"/>
        <v>2033</v>
      </c>
      <c r="S131" s="73">
        <f t="shared" si="22"/>
        <v>2034</v>
      </c>
      <c r="T131" s="73">
        <f t="shared" si="22"/>
        <v>2035</v>
      </c>
      <c r="U131" s="73">
        <f t="shared" si="22"/>
        <v>2036</v>
      </c>
      <c r="V131" s="73">
        <f t="shared" si="22"/>
        <v>2037</v>
      </c>
      <c r="W131" s="73">
        <f t="shared" si="22"/>
        <v>2038</v>
      </c>
      <c r="X131" s="73">
        <f t="shared" si="22"/>
        <v>2039</v>
      </c>
      <c r="Y131" s="73">
        <f t="shared" si="22"/>
        <v>2040</v>
      </c>
      <c r="Z131" s="73">
        <f t="shared" si="22"/>
        <v>2041</v>
      </c>
      <c r="AA131" s="73">
        <f t="shared" si="22"/>
        <v>2042</v>
      </c>
      <c r="AB131" s="73">
        <f t="shared" si="22"/>
        <v>2043</v>
      </c>
      <c r="AC131" s="73">
        <f t="shared" si="22"/>
        <v>2044</v>
      </c>
      <c r="AD131" s="73">
        <f t="shared" si="22"/>
        <v>2045</v>
      </c>
      <c r="AE131" s="73">
        <f t="shared" si="22"/>
        <v>2046</v>
      </c>
      <c r="AF131" s="73">
        <f t="shared" si="22"/>
        <v>2047</v>
      </c>
      <c r="AG131" s="73">
        <f t="shared" si="22"/>
        <v>2048</v>
      </c>
    </row>
    <row r="132" spans="4:33" x14ac:dyDescent="0.25">
      <c r="F132" s="29" t="s">
        <v>437</v>
      </c>
      <c r="G132" s="92">
        <f>IF(G131="","",IF(OR(G130&lt;1, UPFRONTS!$O$25 = "Peer Locations"), G66*G78*2, 'CBI - BASELINE'!G110+(INDEX(DEMAND!$G$6:$Z$6, MATCH('CBI - BUILD_SCENARIO'!G131, DEMAND!$G$3:$Z$3, 0))*DEMAND!$C$13)))</f>
        <v>42.761295042498567</v>
      </c>
      <c r="H132" s="92">
        <f>IF(H131="","",IF(OR(H130&lt;1, UPFRONTS!$O$25 = "Peer Locations"), H66*H78*2, 'CBI - BASELINE'!H110+(INDEX(DEMAND!$G$6:$Z$6, MATCH('CBI - BUILD_SCENARIO'!H131, DEMAND!$G$3:$Z$3, 0))*DEMAND!$C$13)))</f>
        <v>43.215060056664754</v>
      </c>
      <c r="I132" s="92">
        <f>IF(I131="","",IF(OR(I130&lt;1, UPFRONTS!$O$25 = "Peer Locations"), I66*I78*2, 'CBI - BASELINE'!I110+(INDEX(DEMAND!$G$6:$Z$6, MATCH('CBI - BUILD_SCENARIO'!I131, DEMAND!$G$3:$Z$3, 0))*DEMAND!$C$13)))</f>
        <v>43.668825070830948</v>
      </c>
      <c r="J132" s="92">
        <f>IF(J131="","",IF(OR(J130&lt;1, UPFRONTS!$O$25 = "Peer Locations"), J66*J78*2, 'CBI - BASELINE'!J110+(INDEX(DEMAND!$G$6:$Z$6, MATCH('CBI - BUILD_SCENARIO'!J131, DEMAND!$G$3:$Z$3, 0))*DEMAND!$C$13)))</f>
        <v>44.122590084997135</v>
      </c>
      <c r="K132" s="92">
        <f>IF(K131="","",IF(OR(K130&lt;1, UPFRONTS!$O$25 = "Peer Locations"), K66*K78*2, 'CBI - BASELINE'!K110+(INDEX(DEMAND!$G$6:$Z$6, MATCH('CBI - BUILD_SCENARIO'!K131, DEMAND!$G$3:$Z$3, 0))*DEMAND!$C$13)))</f>
        <v>44.576355099163322</v>
      </c>
      <c r="L132" s="92">
        <f>IF(L131="","",IF(OR(L130&lt;1, UPFRONTS!$O$25 = "Peer Locations"), L66*L78*2, 'CBI - BASELINE'!L110+(INDEX(DEMAND!$G$6:$Z$6, MATCH('CBI - BUILD_SCENARIO'!L131, DEMAND!$G$3:$Z$3, 0))*DEMAND!$C$13)))</f>
        <v>45.030120113329517</v>
      </c>
      <c r="M132" s="92">
        <f>IF(M131="","",IF(OR(M130&lt;1, UPFRONTS!$O$25 = "Peer Locations"), M66*M78*2, 'CBI - BASELINE'!M110+(INDEX(DEMAND!$G$6:$Z$6, MATCH('CBI - BUILD_SCENARIO'!M131, DEMAND!$G$3:$Z$3, 0))*DEMAND!$C$13)))</f>
        <v>45.483885127495704</v>
      </c>
      <c r="N132" s="92">
        <f>IF(N131="","",IF(OR(N130&lt;1, UPFRONTS!$O$25 = "Peer Locations"), N66*N78*2, 'CBI - BASELINE'!N110+(INDEX(DEMAND!$G$6:$Z$6, MATCH('CBI - BUILD_SCENARIO'!N131, DEMAND!$G$3:$Z$3, 0))*DEMAND!$C$13)))</f>
        <v>128.83185374610954</v>
      </c>
      <c r="O132" s="92">
        <f>IF(O131="","",IF(OR(O130&lt;1, UPFRONTS!$O$25 = "Peer Locations"), O66*O78*2, 'CBI - BASELINE'!O110+(INDEX(DEMAND!$G$6:$Z$6, MATCH('CBI - BUILD_SCENARIO'!O131, DEMAND!$G$3:$Z$3, 0))*DEMAND!$C$13)))</f>
        <v>130.4909444302827</v>
      </c>
      <c r="P132" s="92">
        <f>IF(P131="","",IF(OR(P130&lt;1, UPFRONTS!$O$25 = "Peer Locations"), P66*P78*2, 'CBI - BASELINE'!P110+(INDEX(DEMAND!$G$6:$Z$6, MATCH('CBI - BUILD_SCENARIO'!P131, DEMAND!$G$3:$Z$3, 0))*DEMAND!$C$13)))</f>
        <v>132.15003511445582</v>
      </c>
      <c r="Q132" s="92">
        <f>IF(Q131="","",IF(OR(Q130&lt;1, UPFRONTS!$O$25 = "Peer Locations"), Q66*Q78*2, 'CBI - BASELINE'!Q110+(INDEX(DEMAND!$G$6:$Z$6, MATCH('CBI - BUILD_SCENARIO'!Q131, DEMAND!$G$3:$Z$3, 0))*DEMAND!$C$13)))</f>
        <v>133.80912579862897</v>
      </c>
      <c r="R132" s="92">
        <f>IF(R131="","",IF(OR(R130&lt;1, UPFRONTS!$O$25 = "Peer Locations"), R66*R78*2, 'CBI - BASELINE'!R110+(INDEX(DEMAND!$G$6:$Z$6, MATCH('CBI - BUILD_SCENARIO'!R131, DEMAND!$G$3:$Z$3, 0))*DEMAND!$C$13)))</f>
        <v>135.46821648280209</v>
      </c>
      <c r="S132" s="92">
        <f>IF(S131="","",IF(OR(S130&lt;1, UPFRONTS!$O$25 = "Peer Locations"), S66*S78*2, 'CBI - BASELINE'!S110+(INDEX(DEMAND!$G$6:$Z$6, MATCH('CBI - BUILD_SCENARIO'!S131, DEMAND!$G$3:$Z$3, 0))*DEMAND!$C$13)))</f>
        <v>137.12730716697521</v>
      </c>
      <c r="T132" s="92">
        <f>IF(T131="","",IF(OR(T130&lt;1, UPFRONTS!$O$25 = "Peer Locations"), T66*T78*2, 'CBI - BASELINE'!T110+(INDEX(DEMAND!$G$6:$Z$6, MATCH('CBI - BUILD_SCENARIO'!T131, DEMAND!$G$3:$Z$3, 0))*DEMAND!$C$13)))</f>
        <v>138.78639785114834</v>
      </c>
      <c r="U132" s="92">
        <f>IF(U131="","",IF(OR(U130&lt;1, UPFRONTS!$O$25 = "Peer Locations"), U66*U78*2, 'CBI - BASELINE'!U110+(INDEX(DEMAND!$G$6:$Z$6, MATCH('CBI - BUILD_SCENARIO'!U131, DEMAND!$G$3:$Z$3, 0))*DEMAND!$C$13)))</f>
        <v>140.44548853532149</v>
      </c>
      <c r="V132" s="92">
        <f>IF(V131="","",IF(OR(V130&lt;1, UPFRONTS!$O$25 = "Peer Locations"), V66*V78*2, 'CBI - BASELINE'!V110+(INDEX(DEMAND!$G$6:$Z$6, MATCH('CBI - BUILD_SCENARIO'!V131, DEMAND!$G$3:$Z$3, 0))*DEMAND!$C$13)))</f>
        <v>142.10457921949461</v>
      </c>
      <c r="W132" s="92">
        <f>IF(W131="","",IF(OR(W130&lt;1, UPFRONTS!$O$25 = "Peer Locations"), W66*W78*2, 'CBI - BASELINE'!W110+(INDEX(DEMAND!$G$6:$Z$6, MATCH('CBI - BUILD_SCENARIO'!W131, DEMAND!$G$3:$Z$3, 0))*DEMAND!$C$13)))</f>
        <v>143.76366990366776</v>
      </c>
      <c r="X132" s="92">
        <f>IF(X131="","",IF(OR(X130&lt;1, UPFRONTS!$O$25 = "Peer Locations"), X66*X78*2, 'CBI - BASELINE'!X110+(INDEX(DEMAND!$G$6:$Z$6, MATCH('CBI - BUILD_SCENARIO'!X131, DEMAND!$G$3:$Z$3, 0))*DEMAND!$C$13)))</f>
        <v>145.42276058784091</v>
      </c>
      <c r="Y132" s="92">
        <f>IF(Y131="","",IF(OR(Y130&lt;1, UPFRONTS!$O$25 = "Peer Locations"), Y66*Y78*2, 'CBI - BASELINE'!Y110+(INDEX(DEMAND!$G$6:$Z$6, MATCH('CBI - BUILD_SCENARIO'!Y131, DEMAND!$G$3:$Z$3, 0))*DEMAND!$C$13)))</f>
        <v>147.08185127201403</v>
      </c>
      <c r="Z132" s="92">
        <f>IF(Z131="","",IF(OR(Z130&lt;1, UPFRONTS!$O$25 = "Peer Locations"), Z66*Z78*2, 'CBI - BASELINE'!Z110+(INDEX(DEMAND!$G$6:$Z$6, MATCH('CBI - BUILD_SCENARIO'!Z131, DEMAND!$G$3:$Z$3, 0))*DEMAND!$C$13)))</f>
        <v>148.74094195618716</v>
      </c>
      <c r="AA132" s="92">
        <f>IF(AA131="","",IF(OR(AA130&lt;1, UPFRONTS!$O$25 = "Peer Locations"), AA66*AA78*2, 'CBI - BASELINE'!AA110+(INDEX(DEMAND!$G$6:$Z$6, MATCH('CBI - BUILD_SCENARIO'!AA131, DEMAND!$G$3:$Z$3, 0))*DEMAND!$C$13)))</f>
        <v>150.40003264036028</v>
      </c>
      <c r="AB132" s="92">
        <f>IF(AB131="","",IF(OR(AB130&lt;1, UPFRONTS!$O$25 = "Peer Locations"), AB66*AB78*2, 'CBI - BASELINE'!AB110+(INDEX(DEMAND!$G$6:$Z$6, MATCH('CBI - BUILD_SCENARIO'!AB131, DEMAND!$G$3:$Z$3, 0))*DEMAND!$C$13)))</f>
        <v>152.0591233245334</v>
      </c>
      <c r="AC132" s="92">
        <f>IF(AC131="","",IF(OR(AC130&lt;1, UPFRONTS!$O$25 = "Peer Locations"), AC66*AC78*2, 'CBI - BASELINE'!AC110+(INDEX(DEMAND!$G$6:$Z$6, MATCH('CBI - BUILD_SCENARIO'!AC131, DEMAND!$G$3:$Z$3, 0))*DEMAND!$C$13)))</f>
        <v>153.71821400870658</v>
      </c>
      <c r="AD132" s="92">
        <f>IF(AD131="","",IF(OR(AD130&lt;1, UPFRONTS!$O$25 = "Peer Locations"), AD66*AD78*2, 'CBI - BASELINE'!AD110+(INDEX(DEMAND!$G$6:$Z$6, MATCH('CBI - BUILD_SCENARIO'!AD131, DEMAND!$G$3:$Z$3, 0))*DEMAND!$C$13)))</f>
        <v>155.3773046928797</v>
      </c>
      <c r="AE132" s="92">
        <f>IF(AE131="","",IF(OR(AE130&lt;1, UPFRONTS!$O$25 = "Peer Locations"), AE66*AE78*2, 'CBI - BASELINE'!AE110+(INDEX(DEMAND!$G$6:$Z$6, MATCH('CBI - BUILD_SCENARIO'!AE131, DEMAND!$G$3:$Z$3, 0))*DEMAND!$C$13)))</f>
        <v>157.03639537705283</v>
      </c>
      <c r="AF132" s="92">
        <f>IF(AF131="","",IF(OR(AF130&lt;1, UPFRONTS!$O$25 = "Peer Locations"), AF66*AF78*2, 'CBI - BASELINE'!AF110+(INDEX(DEMAND!$G$6:$Z$6, MATCH('CBI - BUILD_SCENARIO'!AF131, DEMAND!$G$3:$Z$3, 0))*DEMAND!$C$13)))</f>
        <v>158.69548606122598</v>
      </c>
      <c r="AG132" s="92">
        <f>IF(AG131="","",IF(OR(AG130&lt;1, UPFRONTS!$O$25 = "Peer Locations"), AG66*AG78*2, 'CBI - BASELINE'!AG110+(INDEX(DEMAND!$G$6:$Z$6, MATCH('CBI - BUILD_SCENARIO'!AG131, DEMAND!$G$3:$Z$3, 0))*DEMAND!$C$13)))</f>
        <v>160.3545767453991</v>
      </c>
    </row>
    <row r="133" spans="4:33" x14ac:dyDescent="0.25">
      <c r="F133" s="10" t="s">
        <v>427</v>
      </c>
      <c r="G133" s="88">
        <f>IF(G131="","",G132*$G$24)</f>
        <v>8.5950203035422117</v>
      </c>
      <c r="H133" s="88">
        <f t="shared" ref="H133:AG133" si="23">IF(H131="","",H132*$G$24)</f>
        <v>8.6862270713896166</v>
      </c>
      <c r="I133" s="88">
        <f t="shared" si="23"/>
        <v>8.7774338392370215</v>
      </c>
      <c r="J133" s="88">
        <f t="shared" si="23"/>
        <v>8.8686406070844246</v>
      </c>
      <c r="K133" s="88">
        <f t="shared" si="23"/>
        <v>8.9598473749318277</v>
      </c>
      <c r="L133" s="88">
        <f t="shared" si="23"/>
        <v>9.0510541427792326</v>
      </c>
      <c r="M133" s="88">
        <f t="shared" si="23"/>
        <v>9.1422609106266375</v>
      </c>
      <c r="N133" s="88">
        <f t="shared" si="23"/>
        <v>25.89520260296802</v>
      </c>
      <c r="O133" s="88">
        <f t="shared" si="23"/>
        <v>26.228679830486822</v>
      </c>
      <c r="P133" s="88">
        <f t="shared" si="23"/>
        <v>26.562157058005621</v>
      </c>
      <c r="Q133" s="88">
        <f t="shared" si="23"/>
        <v>26.895634285524423</v>
      </c>
      <c r="R133" s="88">
        <f t="shared" si="23"/>
        <v>27.229111513043222</v>
      </c>
      <c r="S133" s="88">
        <f t="shared" si="23"/>
        <v>27.56258874056202</v>
      </c>
      <c r="T133" s="88">
        <f t="shared" si="23"/>
        <v>27.896065968080816</v>
      </c>
      <c r="U133" s="88">
        <f t="shared" si="23"/>
        <v>28.229543195599621</v>
      </c>
      <c r="V133" s="88">
        <f t="shared" si="23"/>
        <v>28.563020423118417</v>
      </c>
      <c r="W133" s="88">
        <f t="shared" si="23"/>
        <v>28.896497650637222</v>
      </c>
      <c r="X133" s="88">
        <f t="shared" si="23"/>
        <v>29.229974878156025</v>
      </c>
      <c r="Y133" s="88">
        <f t="shared" si="23"/>
        <v>29.563452105674823</v>
      </c>
      <c r="Z133" s="88">
        <f t="shared" si="23"/>
        <v>29.896929333193622</v>
      </c>
      <c r="AA133" s="88">
        <f t="shared" si="23"/>
        <v>30.230406560712417</v>
      </c>
      <c r="AB133" s="88">
        <f t="shared" si="23"/>
        <v>30.563883788231216</v>
      </c>
      <c r="AC133" s="88">
        <f t="shared" si="23"/>
        <v>30.897361015750025</v>
      </c>
      <c r="AD133" s="88">
        <f t="shared" si="23"/>
        <v>31.230838243268824</v>
      </c>
      <c r="AE133" s="88">
        <f t="shared" si="23"/>
        <v>31.564315470787619</v>
      </c>
      <c r="AF133" s="88">
        <f t="shared" si="23"/>
        <v>31.897792698306425</v>
      </c>
      <c r="AG133" s="88">
        <f t="shared" si="23"/>
        <v>32.231269925825224</v>
      </c>
    </row>
    <row r="134" spans="4:33" x14ac:dyDescent="0.25">
      <c r="F134" s="19" t="s">
        <v>428</v>
      </c>
      <c r="G134" s="97">
        <f>IF(G131="","",G133*$H$26)</f>
        <v>6.1884146185503921</v>
      </c>
      <c r="H134" s="97">
        <f t="shared" ref="H134:AG134" si="24">IF(H131="","",H133*$H$26)</f>
        <v>6.2540834914005234</v>
      </c>
      <c r="I134" s="97">
        <f t="shared" si="24"/>
        <v>6.3197523642506548</v>
      </c>
      <c r="J134" s="97">
        <f t="shared" si="24"/>
        <v>6.3854212371007852</v>
      </c>
      <c r="K134" s="97">
        <f t="shared" si="24"/>
        <v>6.4510901099509157</v>
      </c>
      <c r="L134" s="97">
        <f t="shared" si="24"/>
        <v>6.516758982801047</v>
      </c>
      <c r="M134" s="97">
        <f t="shared" si="24"/>
        <v>6.5824278556511784</v>
      </c>
      <c r="N134" s="97">
        <f t="shared" si="24"/>
        <v>18.644545874136973</v>
      </c>
      <c r="O134" s="97">
        <f t="shared" si="24"/>
        <v>18.884649477950511</v>
      </c>
      <c r="P134" s="97">
        <f t="shared" si="24"/>
        <v>19.124753081764045</v>
      </c>
      <c r="Q134" s="97">
        <f t="shared" si="24"/>
        <v>19.364856685577585</v>
      </c>
      <c r="R134" s="97">
        <f t="shared" si="24"/>
        <v>19.604960289391119</v>
      </c>
      <c r="S134" s="97">
        <f t="shared" si="24"/>
        <v>19.845063893204653</v>
      </c>
      <c r="T134" s="97">
        <f t="shared" si="24"/>
        <v>20.085167497018187</v>
      </c>
      <c r="U134" s="97">
        <f t="shared" si="24"/>
        <v>20.325271100831728</v>
      </c>
      <c r="V134" s="97">
        <f t="shared" si="24"/>
        <v>20.565374704645258</v>
      </c>
      <c r="W134" s="97">
        <f t="shared" si="24"/>
        <v>20.805478308458799</v>
      </c>
      <c r="X134" s="97">
        <f t="shared" si="24"/>
        <v>21.045581912272336</v>
      </c>
      <c r="Y134" s="97">
        <f t="shared" si="24"/>
        <v>21.285685516085874</v>
      </c>
      <c r="Z134" s="97">
        <f t="shared" si="24"/>
        <v>21.525789119899407</v>
      </c>
      <c r="AA134" s="97">
        <f t="shared" si="24"/>
        <v>21.765892723712941</v>
      </c>
      <c r="AB134" s="97">
        <f t="shared" si="24"/>
        <v>22.005996327526475</v>
      </c>
      <c r="AC134" s="97">
        <f t="shared" si="24"/>
        <v>22.246099931340016</v>
      </c>
      <c r="AD134" s="97">
        <f t="shared" si="24"/>
        <v>22.486203535153553</v>
      </c>
      <c r="AE134" s="97">
        <f t="shared" si="24"/>
        <v>22.726307138967083</v>
      </c>
      <c r="AF134" s="97">
        <f t="shared" si="24"/>
        <v>22.966410742780624</v>
      </c>
      <c r="AG134" s="97">
        <f t="shared" si="24"/>
        <v>23.206514346594162</v>
      </c>
    </row>
    <row r="135" spans="4:33" x14ac:dyDescent="0.25">
      <c r="F135" s="72" t="s">
        <v>438</v>
      </c>
      <c r="G135" s="73">
        <f>G54</f>
        <v>2022</v>
      </c>
      <c r="H135" s="73">
        <f t="shared" ref="H135:AG135" si="25">H54</f>
        <v>2023</v>
      </c>
      <c r="I135" s="73">
        <f t="shared" si="25"/>
        <v>2024</v>
      </c>
      <c r="J135" s="73">
        <f t="shared" si="25"/>
        <v>2025</v>
      </c>
      <c r="K135" s="73">
        <f t="shared" si="25"/>
        <v>2026</v>
      </c>
      <c r="L135" s="73">
        <f t="shared" si="25"/>
        <v>2027</v>
      </c>
      <c r="M135" s="73">
        <f t="shared" si="25"/>
        <v>2028</v>
      </c>
      <c r="N135" s="73">
        <f t="shared" si="25"/>
        <v>2029</v>
      </c>
      <c r="O135" s="73">
        <f t="shared" si="25"/>
        <v>2030</v>
      </c>
      <c r="P135" s="73">
        <f t="shared" si="25"/>
        <v>2031</v>
      </c>
      <c r="Q135" s="73">
        <f t="shared" si="25"/>
        <v>2032</v>
      </c>
      <c r="R135" s="73">
        <f t="shared" si="25"/>
        <v>2033</v>
      </c>
      <c r="S135" s="73">
        <f t="shared" si="25"/>
        <v>2034</v>
      </c>
      <c r="T135" s="73">
        <f t="shared" si="25"/>
        <v>2035</v>
      </c>
      <c r="U135" s="73">
        <f t="shared" si="25"/>
        <v>2036</v>
      </c>
      <c r="V135" s="73">
        <f t="shared" si="25"/>
        <v>2037</v>
      </c>
      <c r="W135" s="73">
        <f t="shared" si="25"/>
        <v>2038</v>
      </c>
      <c r="X135" s="73">
        <f t="shared" si="25"/>
        <v>2039</v>
      </c>
      <c r="Y135" s="73">
        <f t="shared" si="25"/>
        <v>2040</v>
      </c>
      <c r="Z135" s="73">
        <f t="shared" si="25"/>
        <v>2041</v>
      </c>
      <c r="AA135" s="73">
        <f t="shared" si="25"/>
        <v>2042</v>
      </c>
      <c r="AB135" s="73">
        <f t="shared" si="25"/>
        <v>2043</v>
      </c>
      <c r="AC135" s="73">
        <f t="shared" si="25"/>
        <v>2044</v>
      </c>
      <c r="AD135" s="73">
        <f t="shared" si="25"/>
        <v>2045</v>
      </c>
      <c r="AE135" s="73">
        <f t="shared" si="25"/>
        <v>2046</v>
      </c>
      <c r="AF135" s="73">
        <f t="shared" si="25"/>
        <v>2047</v>
      </c>
      <c r="AG135" s="73">
        <f t="shared" si="25"/>
        <v>2048</v>
      </c>
    </row>
    <row r="136" spans="4:33" x14ac:dyDescent="0.25">
      <c r="F136" s="29" t="s">
        <v>439</v>
      </c>
      <c r="G136" s="92">
        <f>IF(G135="","",IF(OR(G130&lt;1, UPFRONTS!$O$25 = "Peer Locations"), G79*G67*2, 'CBI - BASELINE'!G114+(INDEX(DEMAND!$G$6:$Z$6, MATCH('CBI - BUILD_SCENARIO'!G131, DEMAND!$G$3:$Z$3, 0))*DEMAND!$C$14)))</f>
        <v>20.143598379476625</v>
      </c>
      <c r="H136" s="92">
        <f>IF(H135="","",IF(OR(H130&lt;1, UPFRONTS!$O$25 = "Peer Locations"), H79*H67*2, 'CBI - BASELINE'!H114+(INDEX(DEMAND!$G$6:$Z$6, MATCH('CBI - BUILD_SCENARIO'!H131, DEMAND!$G$3:$Z$3, 0))*DEMAND!$C$14)))</f>
        <v>19.524786648222257</v>
      </c>
      <c r="I136" s="92">
        <f>IF(I135="","",IF(OR(I130&lt;1, UPFRONTS!$O$25 = "Peer Locations"), I79*I67*2, 'CBI - BASELINE'!I114+(INDEX(DEMAND!$G$6:$Z$6, MATCH('CBI - BUILD_SCENARIO'!I131, DEMAND!$G$3:$Z$3, 0))*DEMAND!$C$14)))</f>
        <v>18.905974916967889</v>
      </c>
      <c r="J136" s="92">
        <f>IF(J135="","",IF(OR(J130&lt;1, UPFRONTS!$O$25 = "Peer Locations"), J79*J67*2, 'CBI - BASELINE'!J114+(INDEX(DEMAND!$G$6:$Z$6, MATCH('CBI - BUILD_SCENARIO'!J131, DEMAND!$G$3:$Z$3, 0))*DEMAND!$C$14)))</f>
        <v>18.287163185713524</v>
      </c>
      <c r="K136" s="92">
        <f>IF(K135="","",IF(OR(K130&lt;1, UPFRONTS!$O$25 = "Peer Locations"), K79*K67*2, 'CBI - BASELINE'!K114+(INDEX(DEMAND!$G$6:$Z$6, MATCH('CBI - BUILD_SCENARIO'!K131, DEMAND!$G$3:$Z$3, 0))*DEMAND!$C$14)))</f>
        <v>17.668351454459156</v>
      </c>
      <c r="L136" s="92">
        <f>IF(L135="","",IF(OR(L130&lt;1, UPFRONTS!$O$25 = "Peer Locations"), L79*L67*2, 'CBI - BASELINE'!L114+(INDEX(DEMAND!$G$6:$Z$6, MATCH('CBI - BUILD_SCENARIO'!L131, DEMAND!$G$3:$Z$3, 0))*DEMAND!$C$14)))</f>
        <v>17.049539723204791</v>
      </c>
      <c r="M136" s="92">
        <f>IF(M135="","",IF(OR(M130&lt;1, UPFRONTS!$O$25 = "Peer Locations"), M79*M67*2, 'CBI - BASELINE'!M114+(INDEX(DEMAND!$G$6:$Z$6, MATCH('CBI - BUILD_SCENARIO'!M131, DEMAND!$G$3:$Z$3, 0))*DEMAND!$C$14)))</f>
        <v>16.430727991950423</v>
      </c>
      <c r="N136" s="92">
        <f>IF(N135="","",IF(OR(N130&lt;1, UPFRONTS!$O$25 = "Peer Locations"), N79*N67*2, 'CBI - BASELINE'!N114+(INDEX(DEMAND!$G$6:$Z$6, MATCH('CBI - BUILD_SCENARIO'!N131, DEMAND!$G$3:$Z$3, 0))*DEMAND!$C$14)))</f>
        <v>26.166943749883252</v>
      </c>
      <c r="O136" s="92">
        <f>IF(O135="","",IF(OR(O130&lt;1, UPFRONTS!$O$25 = "Peer Locations"), O79*O67*2, 'CBI - BASELINE'!O114+(INDEX(DEMAND!$G$6:$Z$6, MATCH('CBI - BUILD_SCENARIO'!O131, DEMAND!$G$3:$Z$3, 0))*DEMAND!$C$14)))</f>
        <v>25.698699608443757</v>
      </c>
      <c r="P136" s="92">
        <f>IF(P135="","",IF(OR(P130&lt;1, UPFRONTS!$O$25 = "Peer Locations"), P79*P67*2, 'CBI - BASELINE'!P114+(INDEX(DEMAND!$G$6:$Z$6, MATCH('CBI - BUILD_SCENARIO'!P131, DEMAND!$G$3:$Z$3, 0))*DEMAND!$C$14)))</f>
        <v>25.230455467004262</v>
      </c>
      <c r="Q136" s="92">
        <f>IF(Q135="","",IF(OR(Q130&lt;1, UPFRONTS!$O$25 = "Peer Locations"), Q79*Q67*2, 'CBI - BASELINE'!Q114+(INDEX(DEMAND!$G$6:$Z$6, MATCH('CBI - BUILD_SCENARIO'!Q131, DEMAND!$G$3:$Z$3, 0))*DEMAND!$C$14)))</f>
        <v>24.762211325564767</v>
      </c>
      <c r="R136" s="92">
        <f>IF(R135="","",IF(OR(R130&lt;1, UPFRONTS!$O$25 = "Peer Locations"), R79*R67*2, 'CBI - BASELINE'!R114+(INDEX(DEMAND!$G$6:$Z$6, MATCH('CBI - BUILD_SCENARIO'!R131, DEMAND!$G$3:$Z$3, 0))*DEMAND!$C$14)))</f>
        <v>24.293967184125272</v>
      </c>
      <c r="S136" s="92">
        <f>IF(S135="","",IF(OR(S130&lt;1, UPFRONTS!$O$25 = "Peer Locations"), S79*S67*2, 'CBI - BASELINE'!S114+(INDEX(DEMAND!$G$6:$Z$6, MATCH('CBI - BUILD_SCENARIO'!S131, DEMAND!$G$3:$Z$3, 0))*DEMAND!$C$14)))</f>
        <v>23.825723042685773</v>
      </c>
      <c r="T136" s="92">
        <f>IF(T135="","",IF(OR(T130&lt;1, UPFRONTS!$O$25 = "Peer Locations"), T79*T67*2, 'CBI - BASELINE'!T114+(INDEX(DEMAND!$G$6:$Z$6, MATCH('CBI - BUILD_SCENARIO'!T131, DEMAND!$G$3:$Z$3, 0))*DEMAND!$C$14)))</f>
        <v>23.357478901246278</v>
      </c>
      <c r="U136" s="92">
        <f>IF(U135="","",IF(OR(U130&lt;1, UPFRONTS!$O$25 = "Peer Locations"), U79*U67*2, 'CBI - BASELINE'!U114+(INDEX(DEMAND!$G$6:$Z$6, MATCH('CBI - BUILD_SCENARIO'!U131, DEMAND!$G$3:$Z$3, 0))*DEMAND!$C$14)))</f>
        <v>22.889234759806783</v>
      </c>
      <c r="V136" s="92">
        <f>IF(V135="","",IF(OR(V130&lt;1, UPFRONTS!$O$25 = "Peer Locations"), V79*V67*2, 'CBI - BASELINE'!V114+(INDEX(DEMAND!$G$6:$Z$6, MATCH('CBI - BUILD_SCENARIO'!V131, DEMAND!$G$3:$Z$3, 0))*DEMAND!$C$14)))</f>
        <v>22.420990618367291</v>
      </c>
      <c r="W136" s="92">
        <f>IF(W135="","",IF(OR(W130&lt;1, UPFRONTS!$O$25 = "Peer Locations"), W79*W67*2, 'CBI - BASELINE'!W114+(INDEX(DEMAND!$G$6:$Z$6, MATCH('CBI - BUILD_SCENARIO'!W131, DEMAND!$G$3:$Z$3, 0))*DEMAND!$C$14)))</f>
        <v>21.952746476927793</v>
      </c>
      <c r="X136" s="92">
        <f>IF(X135="","",IF(OR(X130&lt;1, UPFRONTS!$O$25 = "Peer Locations"), X79*X67*2, 'CBI - BASELINE'!X114+(INDEX(DEMAND!$G$6:$Z$6, MATCH('CBI - BUILD_SCENARIO'!X131, DEMAND!$G$3:$Z$3, 0))*DEMAND!$C$14)))</f>
        <v>21.484502335488298</v>
      </c>
      <c r="Y136" s="92">
        <f>IF(Y135="","",IF(OR(Y130&lt;1, UPFRONTS!$O$25 = "Peer Locations"), Y79*Y67*2, 'CBI - BASELINE'!Y114+(INDEX(DEMAND!$G$6:$Z$6, MATCH('CBI - BUILD_SCENARIO'!Y131, DEMAND!$G$3:$Z$3, 0))*DEMAND!$C$14)))</f>
        <v>21.016258194048802</v>
      </c>
      <c r="Z136" s="92">
        <f>IF(Z135="","",IF(OR(Z130&lt;1, UPFRONTS!$O$25 = "Peer Locations"), Z79*Z67*2, 'CBI - BASELINE'!Z114+(INDEX(DEMAND!$G$6:$Z$6, MATCH('CBI - BUILD_SCENARIO'!Z131, DEMAND!$G$3:$Z$3, 0))*DEMAND!$C$14)))</f>
        <v>20.548014052609304</v>
      </c>
      <c r="AA136" s="92">
        <f>IF(AA135="","",IF(OR(AA130&lt;1, UPFRONTS!$O$25 = "Peer Locations"), AA79*AA67*2, 'CBI - BASELINE'!AA114+(INDEX(DEMAND!$G$6:$Z$6, MATCH('CBI - BUILD_SCENARIO'!AA131, DEMAND!$G$3:$Z$3, 0))*DEMAND!$C$14)))</f>
        <v>20.079769911169809</v>
      </c>
      <c r="AB136" s="92">
        <f>IF(AB135="","",IF(OR(AB130&lt;1, UPFRONTS!$O$25 = "Peer Locations"), AB79*AB67*2, 'CBI - BASELINE'!AB114+(INDEX(DEMAND!$G$6:$Z$6, MATCH('CBI - BUILD_SCENARIO'!AB131, DEMAND!$G$3:$Z$3, 0))*DEMAND!$C$14)))</f>
        <v>19.611525769730314</v>
      </c>
      <c r="AC136" s="92">
        <f>IF(AC135="","",IF(OR(AC130&lt;1, UPFRONTS!$O$25 = "Peer Locations"), AC79*AC67*2, 'CBI - BASELINE'!AC114+(INDEX(DEMAND!$G$6:$Z$6, MATCH('CBI - BUILD_SCENARIO'!AC131, DEMAND!$G$3:$Z$3, 0))*DEMAND!$C$14)))</f>
        <v>19.143281628290822</v>
      </c>
      <c r="AD136" s="92">
        <f>IF(AD135="","",IF(OR(AD130&lt;1, UPFRONTS!$O$25 = "Peer Locations"), AD79*AD67*2, 'CBI - BASELINE'!AD114+(INDEX(DEMAND!$G$6:$Z$6, MATCH('CBI - BUILD_SCENARIO'!AD131, DEMAND!$G$3:$Z$3, 0))*DEMAND!$C$14)))</f>
        <v>18.675037486851323</v>
      </c>
      <c r="AE136" s="92">
        <f>IF(AE135="","",IF(OR(AE130&lt;1, UPFRONTS!$O$25 = "Peer Locations"), AE79*AE67*2, 'CBI - BASELINE'!AE114+(INDEX(DEMAND!$G$6:$Z$6, MATCH('CBI - BUILD_SCENARIO'!AE131, DEMAND!$G$3:$Z$3, 0))*DEMAND!$C$14)))</f>
        <v>18.206793345411825</v>
      </c>
      <c r="AF136" s="92">
        <f>IF(AF135="","",IF(OR(AF130&lt;1, UPFRONTS!$O$25 = "Peer Locations"), AF79*AF67*2, 'CBI - BASELINE'!AF114+(INDEX(DEMAND!$G$6:$Z$6, MATCH('CBI - BUILD_SCENARIO'!AF131, DEMAND!$G$3:$Z$3, 0))*DEMAND!$C$14)))</f>
        <v>17.73854920397233</v>
      </c>
      <c r="AG136" s="92">
        <f>IF(AG135="","",IF(OR(AG130&lt;1, UPFRONTS!$O$25 = "Peer Locations"), AG79*AG67*2, 'CBI - BASELINE'!AG114+(INDEX(DEMAND!$G$6:$Z$6, MATCH('CBI - BUILD_SCENARIO'!AG131, DEMAND!$G$3:$Z$3, 0))*DEMAND!$C$14)))</f>
        <v>17.270305062532834</v>
      </c>
    </row>
    <row r="137" spans="4:33" x14ac:dyDescent="0.25">
      <c r="F137" s="10" t="s">
        <v>425</v>
      </c>
      <c r="G137" s="88">
        <f>IF(G135="","",G136*$G$24)</f>
        <v>4.0488632742748019</v>
      </c>
      <c r="H137" s="88">
        <f t="shared" ref="H137:AG137" si="26">IF(H135="","",H136*$G$24)</f>
        <v>3.924482116292674</v>
      </c>
      <c r="I137" s="88">
        <f t="shared" si="26"/>
        <v>3.8001009583105461</v>
      </c>
      <c r="J137" s="88">
        <f t="shared" si="26"/>
        <v>3.6757198003284186</v>
      </c>
      <c r="K137" s="88">
        <f t="shared" si="26"/>
        <v>3.5513386423462907</v>
      </c>
      <c r="L137" s="88">
        <f t="shared" si="26"/>
        <v>3.4269574843641633</v>
      </c>
      <c r="M137" s="88">
        <f t="shared" si="26"/>
        <v>3.3025763263820354</v>
      </c>
      <c r="N137" s="88">
        <f t="shared" si="26"/>
        <v>5.2595556937265338</v>
      </c>
      <c r="O137" s="88">
        <f t="shared" si="26"/>
        <v>5.1654386212971959</v>
      </c>
      <c r="P137" s="88">
        <f t="shared" si="26"/>
        <v>5.0713215488678571</v>
      </c>
      <c r="Q137" s="88">
        <f t="shared" si="26"/>
        <v>4.9772044764385184</v>
      </c>
      <c r="R137" s="88">
        <f t="shared" si="26"/>
        <v>4.8830874040091796</v>
      </c>
      <c r="S137" s="88">
        <f t="shared" si="26"/>
        <v>4.7889703315798409</v>
      </c>
      <c r="T137" s="88">
        <f t="shared" si="26"/>
        <v>4.6948532591505021</v>
      </c>
      <c r="U137" s="88">
        <f t="shared" si="26"/>
        <v>4.6007361867211634</v>
      </c>
      <c r="V137" s="88">
        <f t="shared" si="26"/>
        <v>4.5066191142918255</v>
      </c>
      <c r="W137" s="88">
        <f t="shared" si="26"/>
        <v>4.4125020418624867</v>
      </c>
      <c r="X137" s="88">
        <f t="shared" si="26"/>
        <v>4.318384969433148</v>
      </c>
      <c r="Y137" s="88">
        <f t="shared" si="26"/>
        <v>4.2242678970038092</v>
      </c>
      <c r="Z137" s="88">
        <f t="shared" si="26"/>
        <v>4.1301508245744705</v>
      </c>
      <c r="AA137" s="88">
        <f t="shared" si="26"/>
        <v>4.0360337521451317</v>
      </c>
      <c r="AB137" s="88">
        <f t="shared" si="26"/>
        <v>3.9419166797157934</v>
      </c>
      <c r="AC137" s="88">
        <f t="shared" si="26"/>
        <v>3.8477996072864555</v>
      </c>
      <c r="AD137" s="88">
        <f t="shared" si="26"/>
        <v>3.7536825348571163</v>
      </c>
      <c r="AE137" s="88">
        <f t="shared" si="26"/>
        <v>3.6595654624277771</v>
      </c>
      <c r="AF137" s="88">
        <f t="shared" si="26"/>
        <v>3.5654483899984384</v>
      </c>
      <c r="AG137" s="88">
        <f t="shared" si="26"/>
        <v>3.4713313175691001</v>
      </c>
    </row>
    <row r="138" spans="4:33" x14ac:dyDescent="0.25">
      <c r="F138" s="19" t="s">
        <v>424</v>
      </c>
      <c r="G138" s="97">
        <f>IF(G135="","",G137*$H$27)</f>
        <v>1.7410112079381648</v>
      </c>
      <c r="H138" s="97">
        <f t="shared" ref="H138:AG138" si="27">IF(H135="","",H137*$H$27)</f>
        <v>1.6875273100058499</v>
      </c>
      <c r="I138" s="97">
        <f t="shared" si="27"/>
        <v>1.6340434120735348</v>
      </c>
      <c r="J138" s="97">
        <f t="shared" si="27"/>
        <v>1.5805595141412199</v>
      </c>
      <c r="K138" s="97">
        <f t="shared" si="27"/>
        <v>1.527075616208905</v>
      </c>
      <c r="L138" s="97">
        <f t="shared" si="27"/>
        <v>1.4735917182765901</v>
      </c>
      <c r="M138" s="97">
        <f t="shared" si="27"/>
        <v>1.4201078203442752</v>
      </c>
      <c r="N138" s="97">
        <f t="shared" si="27"/>
        <v>2.2616089483024093</v>
      </c>
      <c r="O138" s="97">
        <f t="shared" si="27"/>
        <v>2.2211386071577941</v>
      </c>
      <c r="P138" s="97">
        <f t="shared" si="27"/>
        <v>2.1806682660131784</v>
      </c>
      <c r="Q138" s="97">
        <f t="shared" si="27"/>
        <v>2.1401979248685628</v>
      </c>
      <c r="R138" s="97">
        <f t="shared" si="27"/>
        <v>2.0997275837239471</v>
      </c>
      <c r="S138" s="97">
        <f t="shared" si="27"/>
        <v>2.0592572425793314</v>
      </c>
      <c r="T138" s="97">
        <f t="shared" si="27"/>
        <v>2.0187869014347157</v>
      </c>
      <c r="U138" s="97">
        <f t="shared" si="27"/>
        <v>1.9783165602901003</v>
      </c>
      <c r="V138" s="97">
        <f t="shared" si="27"/>
        <v>1.9378462191454848</v>
      </c>
      <c r="W138" s="97">
        <f t="shared" si="27"/>
        <v>1.8973758780008694</v>
      </c>
      <c r="X138" s="97">
        <f t="shared" si="27"/>
        <v>1.8569055368562537</v>
      </c>
      <c r="Y138" s="97">
        <f t="shared" si="27"/>
        <v>1.816435195711638</v>
      </c>
      <c r="Z138" s="97">
        <f t="shared" si="27"/>
        <v>1.7759648545670224</v>
      </c>
      <c r="AA138" s="97">
        <f t="shared" si="27"/>
        <v>1.7354945134224067</v>
      </c>
      <c r="AB138" s="97">
        <f t="shared" si="27"/>
        <v>1.6950241722777912</v>
      </c>
      <c r="AC138" s="97">
        <f t="shared" si="27"/>
        <v>1.6545538311331758</v>
      </c>
      <c r="AD138" s="97">
        <f t="shared" si="27"/>
        <v>1.6140834899885601</v>
      </c>
      <c r="AE138" s="97">
        <f t="shared" si="27"/>
        <v>1.5736131488439442</v>
      </c>
      <c r="AF138" s="97">
        <f t="shared" si="27"/>
        <v>1.5331428076993285</v>
      </c>
      <c r="AG138" s="97">
        <f t="shared" si="27"/>
        <v>1.4926724665547131</v>
      </c>
    </row>
    <row r="139" spans="4:33" x14ac:dyDescent="0.25">
      <c r="F139" s="72" t="s">
        <v>440</v>
      </c>
      <c r="G139" s="73">
        <f>G54</f>
        <v>2022</v>
      </c>
      <c r="H139" s="73">
        <f t="shared" ref="H139:AG139" si="28">H54</f>
        <v>2023</v>
      </c>
      <c r="I139" s="73">
        <f t="shared" si="28"/>
        <v>2024</v>
      </c>
      <c r="J139" s="73">
        <f t="shared" si="28"/>
        <v>2025</v>
      </c>
      <c r="K139" s="73">
        <f t="shared" si="28"/>
        <v>2026</v>
      </c>
      <c r="L139" s="73">
        <f t="shared" si="28"/>
        <v>2027</v>
      </c>
      <c r="M139" s="73">
        <f t="shared" si="28"/>
        <v>2028</v>
      </c>
      <c r="N139" s="73">
        <f t="shared" si="28"/>
        <v>2029</v>
      </c>
      <c r="O139" s="73">
        <f t="shared" si="28"/>
        <v>2030</v>
      </c>
      <c r="P139" s="73">
        <f t="shared" si="28"/>
        <v>2031</v>
      </c>
      <c r="Q139" s="73">
        <f t="shared" si="28"/>
        <v>2032</v>
      </c>
      <c r="R139" s="73">
        <f t="shared" si="28"/>
        <v>2033</v>
      </c>
      <c r="S139" s="73">
        <f t="shared" si="28"/>
        <v>2034</v>
      </c>
      <c r="T139" s="73">
        <f t="shared" si="28"/>
        <v>2035</v>
      </c>
      <c r="U139" s="73">
        <f t="shared" si="28"/>
        <v>2036</v>
      </c>
      <c r="V139" s="73">
        <f t="shared" si="28"/>
        <v>2037</v>
      </c>
      <c r="W139" s="73">
        <f t="shared" si="28"/>
        <v>2038</v>
      </c>
      <c r="X139" s="73">
        <f t="shared" si="28"/>
        <v>2039</v>
      </c>
      <c r="Y139" s="73">
        <f t="shared" si="28"/>
        <v>2040</v>
      </c>
      <c r="Z139" s="73">
        <f t="shared" si="28"/>
        <v>2041</v>
      </c>
      <c r="AA139" s="73">
        <f t="shared" si="28"/>
        <v>2042</v>
      </c>
      <c r="AB139" s="73">
        <f t="shared" si="28"/>
        <v>2043</v>
      </c>
      <c r="AC139" s="73">
        <f t="shared" si="28"/>
        <v>2044</v>
      </c>
      <c r="AD139" s="73">
        <f t="shared" si="28"/>
        <v>2045</v>
      </c>
      <c r="AE139" s="73">
        <f t="shared" si="28"/>
        <v>2046</v>
      </c>
      <c r="AF139" s="73">
        <f t="shared" si="28"/>
        <v>2047</v>
      </c>
      <c r="AG139" s="73">
        <f t="shared" si="28"/>
        <v>2048</v>
      </c>
    </row>
    <row r="140" spans="4:33" x14ac:dyDescent="0.25">
      <c r="F140" s="29" t="s">
        <v>441</v>
      </c>
      <c r="G140" s="92">
        <f>IF(G139="","",IF(OR(G130&lt;1, UPFRONTS!$O$25 = "Peer Locations"), G68*G80*2, 'CBI - BASELINE'!G118+(INDEX(DEMAND!$G$6:$Z$6, MATCH('CBI - BUILD_SCENARIO'!G131, DEMAND!$G$3:$Z$3, 0))*DEMAND!$C$15)))</f>
        <v>13.120023622701115</v>
      </c>
      <c r="H140" s="92">
        <f>IF(H139="","",IF(OR(H130&lt;1, UPFRONTS!$O$25 = "Peer Locations"), H68*H80*2, 'CBI - BASELINE'!H118+(INDEX(DEMAND!$G$6:$Z$6, MATCH('CBI - BUILD_SCENARIO'!H131, DEMAND!$G$3:$Z$3, 0))*DEMAND!$C$15)))</f>
        <v>12.978593256664093</v>
      </c>
      <c r="I140" s="92">
        <f>IF(I139="","",IF(OR(I130&lt;1, UPFRONTS!$O$25 = "Peer Locations"), I68*I80*2, 'CBI - BASELINE'!I118+(INDEX(DEMAND!$G$6:$Z$6, MATCH('CBI - BUILD_SCENARIO'!I131, DEMAND!$G$3:$Z$3, 0))*DEMAND!$C$15)))</f>
        <v>12.83716289062707</v>
      </c>
      <c r="J140" s="92">
        <f>IF(J139="","",IF(OR(J130&lt;1, UPFRONTS!$O$25 = "Peer Locations"), J68*J80*2, 'CBI - BASELINE'!J118+(INDEX(DEMAND!$G$6:$Z$6, MATCH('CBI - BUILD_SCENARIO'!J131, DEMAND!$G$3:$Z$3, 0))*DEMAND!$C$15)))</f>
        <v>12.695732524590047</v>
      </c>
      <c r="K140" s="92">
        <f>IF(K139="","",IF(OR(K130&lt;1, UPFRONTS!$O$25 = "Peer Locations"), K68*K80*2, 'CBI - BASELINE'!K118+(INDEX(DEMAND!$G$6:$Z$6, MATCH('CBI - BUILD_SCENARIO'!K131, DEMAND!$G$3:$Z$3, 0))*DEMAND!$C$15)))</f>
        <v>12.554302158553025</v>
      </c>
      <c r="L140" s="92">
        <f>IF(L139="","",IF(OR(L130&lt;1, UPFRONTS!$O$25 = "Peer Locations"), L68*L80*2, 'CBI - BASELINE'!L118+(INDEX(DEMAND!$G$6:$Z$6, MATCH('CBI - BUILD_SCENARIO'!L131, DEMAND!$G$3:$Z$3, 0))*DEMAND!$C$15)))</f>
        <v>12.412871792516002</v>
      </c>
      <c r="M140" s="92">
        <f>IF(M139="","",IF(OR(M130&lt;1, UPFRONTS!$O$25 = "Peer Locations"), M68*M80*2, 'CBI - BASELINE'!M118+(INDEX(DEMAND!$G$6:$Z$6, MATCH('CBI - BUILD_SCENARIO'!M131, DEMAND!$G$3:$Z$3, 0))*DEMAND!$C$15)))</f>
        <v>12.27144142647898</v>
      </c>
      <c r="N140" s="92">
        <f>IF(N139="","",IF(OR(N130&lt;1, UPFRONTS!$O$25 = "Peer Locations"), N68*N80*2, 'CBI - BASELINE'!N118+(INDEX(DEMAND!$G$6:$Z$6, MATCH('CBI - BUILD_SCENARIO'!N131, DEMAND!$G$3:$Z$3, 0))*DEMAND!$C$15)))</f>
        <v>32.902268371792573</v>
      </c>
      <c r="O140" s="92">
        <f>IF(O139="","",IF(OR(O130&lt;1, UPFRONTS!$O$25 = "Peer Locations"), O68*O80*2, 'CBI - BASELINE'!O118+(INDEX(DEMAND!$G$6:$Z$6, MATCH('CBI - BUILD_SCENARIO'!O131, DEMAND!$G$3:$Z$3, 0))*DEMAND!$C$15)))</f>
        <v>33.062877640285762</v>
      </c>
      <c r="P140" s="92">
        <f>IF(P139="","",IF(OR(P130&lt;1, UPFRONTS!$O$25 = "Peer Locations"), P68*P80*2, 'CBI - BASELINE'!P118+(INDEX(DEMAND!$G$6:$Z$6, MATCH('CBI - BUILD_SCENARIO'!P131, DEMAND!$G$3:$Z$3, 0))*DEMAND!$C$15)))</f>
        <v>33.223486908778952</v>
      </c>
      <c r="Q140" s="92">
        <f>IF(Q139="","",IF(OR(Q130&lt;1, UPFRONTS!$O$25 = "Peer Locations"), Q68*Q80*2, 'CBI - BASELINE'!Q118+(INDEX(DEMAND!$G$6:$Z$6, MATCH('CBI - BUILD_SCENARIO'!Q131, DEMAND!$G$3:$Z$3, 0))*DEMAND!$C$15)))</f>
        <v>33.384096177272141</v>
      </c>
      <c r="R140" s="92">
        <f>IF(R139="","",IF(OR(R130&lt;1, UPFRONTS!$O$25 = "Peer Locations"), R68*R80*2, 'CBI - BASELINE'!R118+(INDEX(DEMAND!$G$6:$Z$6, MATCH('CBI - BUILD_SCENARIO'!R131, DEMAND!$G$3:$Z$3, 0))*DEMAND!$C$15)))</f>
        <v>33.544705445765331</v>
      </c>
      <c r="S140" s="92">
        <f>IF(S139="","",IF(OR(S130&lt;1, UPFRONTS!$O$25 = "Peer Locations"), S68*S80*2, 'CBI - BASELINE'!S118+(INDEX(DEMAND!$G$6:$Z$6, MATCH('CBI - BUILD_SCENARIO'!S131, DEMAND!$G$3:$Z$3, 0))*DEMAND!$C$15)))</f>
        <v>33.70531471425852</v>
      </c>
      <c r="T140" s="92">
        <f>IF(T139="","",IF(OR(T130&lt;1, UPFRONTS!$O$25 = "Peer Locations"), T68*T80*2, 'CBI - BASELINE'!T118+(INDEX(DEMAND!$G$6:$Z$6, MATCH('CBI - BUILD_SCENARIO'!T131, DEMAND!$G$3:$Z$3, 0))*DEMAND!$C$15)))</f>
        <v>33.865923982751703</v>
      </c>
      <c r="U140" s="92">
        <f>IF(U139="","",IF(OR(U130&lt;1, UPFRONTS!$O$25 = "Peer Locations"), U68*U80*2, 'CBI - BASELINE'!U118+(INDEX(DEMAND!$G$6:$Z$6, MATCH('CBI - BUILD_SCENARIO'!U131, DEMAND!$G$3:$Z$3, 0))*DEMAND!$C$15)))</f>
        <v>34.026533251244899</v>
      </c>
      <c r="V140" s="92">
        <f>IF(V139="","",IF(OR(V130&lt;1, UPFRONTS!$O$25 = "Peer Locations"), V68*V80*2, 'CBI - BASELINE'!V118+(INDEX(DEMAND!$G$6:$Z$6, MATCH('CBI - BUILD_SCENARIO'!V131, DEMAND!$G$3:$Z$3, 0))*DEMAND!$C$15)))</f>
        <v>34.187142519738089</v>
      </c>
      <c r="W140" s="92">
        <f>IF(W139="","",IF(OR(W130&lt;1, UPFRONTS!$O$25 = "Peer Locations"), W68*W80*2, 'CBI - BASELINE'!W118+(INDEX(DEMAND!$G$6:$Z$6, MATCH('CBI - BUILD_SCENARIO'!W131, DEMAND!$G$3:$Z$3, 0))*DEMAND!$C$15)))</f>
        <v>34.347751788231271</v>
      </c>
      <c r="X140" s="92">
        <f>IF(X139="","",IF(OR(X130&lt;1, UPFRONTS!$O$25 = "Peer Locations"), X68*X80*2, 'CBI - BASELINE'!X118+(INDEX(DEMAND!$G$6:$Z$6, MATCH('CBI - BUILD_SCENARIO'!X131, DEMAND!$G$3:$Z$3, 0))*DEMAND!$C$15)))</f>
        <v>34.508361056724468</v>
      </c>
      <c r="Y140" s="92">
        <f>IF(Y139="","",IF(OR(Y130&lt;1, UPFRONTS!$O$25 = "Peer Locations"), Y68*Y80*2, 'CBI - BASELINE'!Y118+(INDEX(DEMAND!$G$6:$Z$6, MATCH('CBI - BUILD_SCENARIO'!Y131, DEMAND!$G$3:$Z$3, 0))*DEMAND!$C$15)))</f>
        <v>34.66897032521765</v>
      </c>
      <c r="Z140" s="92">
        <f>IF(Z139="","",IF(OR(Z130&lt;1, UPFRONTS!$O$25 = "Peer Locations"), Z68*Z80*2, 'CBI - BASELINE'!Z118+(INDEX(DEMAND!$G$6:$Z$6, MATCH('CBI - BUILD_SCENARIO'!Z131, DEMAND!$G$3:$Z$3, 0))*DEMAND!$C$15)))</f>
        <v>34.829579593710847</v>
      </c>
      <c r="AA140" s="92">
        <f>IF(AA139="","",IF(OR(AA130&lt;1, UPFRONTS!$O$25 = "Peer Locations"), AA68*AA80*2, 'CBI - BASELINE'!AA118+(INDEX(DEMAND!$G$6:$Z$6, MATCH('CBI - BUILD_SCENARIO'!AA131, DEMAND!$G$3:$Z$3, 0))*DEMAND!$C$15)))</f>
        <v>34.990188862204029</v>
      </c>
      <c r="AB140" s="92">
        <f>IF(AB139="","",IF(OR(AB130&lt;1, UPFRONTS!$O$25 = "Peer Locations"), AB68*AB80*2, 'CBI - BASELINE'!AB118+(INDEX(DEMAND!$G$6:$Z$6, MATCH('CBI - BUILD_SCENARIO'!AB131, DEMAND!$G$3:$Z$3, 0))*DEMAND!$C$15)))</f>
        <v>35.150798130697218</v>
      </c>
      <c r="AC140" s="92">
        <f>IF(AC139="","",IF(OR(AC130&lt;1, UPFRONTS!$O$25 = "Peer Locations"), AC68*AC80*2, 'CBI - BASELINE'!AC118+(INDEX(DEMAND!$G$6:$Z$6, MATCH('CBI - BUILD_SCENARIO'!AC131, DEMAND!$G$3:$Z$3, 0))*DEMAND!$C$15)))</f>
        <v>35.311407399190415</v>
      </c>
      <c r="AD140" s="92">
        <f>IF(AD139="","",IF(OR(AD130&lt;1, UPFRONTS!$O$25 = "Peer Locations"), AD68*AD80*2, 'CBI - BASELINE'!AD118+(INDEX(DEMAND!$G$6:$Z$6, MATCH('CBI - BUILD_SCENARIO'!AD131, DEMAND!$G$3:$Z$3, 0))*DEMAND!$C$15)))</f>
        <v>35.472016667683604</v>
      </c>
      <c r="AE140" s="92">
        <f>IF(AE139="","",IF(OR(AE130&lt;1, UPFRONTS!$O$25 = "Peer Locations"), AE68*AE80*2, 'CBI - BASELINE'!AE118+(INDEX(DEMAND!$G$6:$Z$6, MATCH('CBI - BUILD_SCENARIO'!AE131, DEMAND!$G$3:$Z$3, 0))*DEMAND!$C$15)))</f>
        <v>35.632625936176794</v>
      </c>
      <c r="AF140" s="92">
        <f>IF(AF139="","",IF(OR(AF130&lt;1, UPFRONTS!$O$25 = "Peer Locations"), AF68*AF80*2, 'CBI - BASELINE'!AF118+(INDEX(DEMAND!$G$6:$Z$6, MATCH('CBI - BUILD_SCENARIO'!AF131, DEMAND!$G$3:$Z$3, 0))*DEMAND!$C$15)))</f>
        <v>35.793235204669983</v>
      </c>
      <c r="AG140" s="92">
        <f>IF(AG139="","",IF(OR(AG130&lt;1, UPFRONTS!$O$25 = "Peer Locations"), AG68*AG80*2, 'CBI - BASELINE'!AG118+(INDEX(DEMAND!$G$6:$Z$6, MATCH('CBI - BUILD_SCENARIO'!AG131, DEMAND!$G$3:$Z$3, 0))*DEMAND!$C$15)))</f>
        <v>35.953844473163166</v>
      </c>
    </row>
    <row r="141" spans="4:33" x14ac:dyDescent="0.25">
      <c r="F141" s="10" t="s">
        <v>426</v>
      </c>
      <c r="G141" s="88">
        <f>IF(G139="","",G140*$G$24)</f>
        <v>2.6371247481629245</v>
      </c>
      <c r="H141" s="88">
        <f t="shared" ref="H141:AG141" si="29">IF(H139="","",H140*$G$24)</f>
        <v>2.6086972445894827</v>
      </c>
      <c r="I141" s="88">
        <f t="shared" si="29"/>
        <v>2.5802697410160413</v>
      </c>
      <c r="J141" s="88">
        <f t="shared" si="29"/>
        <v>2.5518422374425995</v>
      </c>
      <c r="K141" s="88">
        <f t="shared" si="29"/>
        <v>2.5234147338691582</v>
      </c>
      <c r="L141" s="88">
        <f t="shared" si="29"/>
        <v>2.4949872302957168</v>
      </c>
      <c r="M141" s="88">
        <f t="shared" si="29"/>
        <v>2.466559726722275</v>
      </c>
      <c r="N141" s="88">
        <f t="shared" si="29"/>
        <v>6.6133559427303075</v>
      </c>
      <c r="O141" s="88">
        <f t="shared" si="29"/>
        <v>6.6456384056974382</v>
      </c>
      <c r="P141" s="88">
        <f t="shared" si="29"/>
        <v>6.6779208686645699</v>
      </c>
      <c r="Q141" s="88">
        <f t="shared" si="29"/>
        <v>6.7102033316317007</v>
      </c>
      <c r="R141" s="88">
        <f t="shared" si="29"/>
        <v>6.7424857945988323</v>
      </c>
      <c r="S141" s="88">
        <f t="shared" si="29"/>
        <v>6.7747682575659631</v>
      </c>
      <c r="T141" s="88">
        <f t="shared" si="29"/>
        <v>6.807050720533093</v>
      </c>
      <c r="U141" s="88">
        <f t="shared" si="29"/>
        <v>6.8393331835002256</v>
      </c>
      <c r="V141" s="88">
        <f t="shared" si="29"/>
        <v>6.8716156464673563</v>
      </c>
      <c r="W141" s="88">
        <f t="shared" si="29"/>
        <v>6.9038981094344862</v>
      </c>
      <c r="X141" s="88">
        <f t="shared" si="29"/>
        <v>6.9361805724016188</v>
      </c>
      <c r="Y141" s="88">
        <f t="shared" si="29"/>
        <v>6.9684630353687478</v>
      </c>
      <c r="Z141" s="88">
        <f t="shared" si="29"/>
        <v>7.0007454983358803</v>
      </c>
      <c r="AA141" s="88">
        <f t="shared" si="29"/>
        <v>7.0330279613030102</v>
      </c>
      <c r="AB141" s="88">
        <f t="shared" si="29"/>
        <v>7.065310424270141</v>
      </c>
      <c r="AC141" s="88">
        <f t="shared" si="29"/>
        <v>7.0975928872372736</v>
      </c>
      <c r="AD141" s="88">
        <f t="shared" si="29"/>
        <v>7.1298753502044052</v>
      </c>
      <c r="AE141" s="88">
        <f t="shared" si="29"/>
        <v>7.162157813171536</v>
      </c>
      <c r="AF141" s="88">
        <f t="shared" si="29"/>
        <v>7.1944402761386668</v>
      </c>
      <c r="AG141" s="88">
        <f t="shared" si="29"/>
        <v>7.2267227391057967</v>
      </c>
    </row>
    <row r="142" spans="4:33" x14ac:dyDescent="0.25">
      <c r="F142" s="19" t="s">
        <v>429</v>
      </c>
      <c r="G142" s="97">
        <f>IF(G139="","",G141*$H$28)</f>
        <v>1.8196160762324178</v>
      </c>
      <c r="H142" s="97">
        <f t="shared" ref="H142:AG142" si="30">IF(H139="","",H141*$H$28)</f>
        <v>1.800001098766743</v>
      </c>
      <c r="I142" s="97">
        <f t="shared" si="30"/>
        <v>1.7803861213010683</v>
      </c>
      <c r="J142" s="97">
        <f t="shared" si="30"/>
        <v>1.7607711438353935</v>
      </c>
      <c r="K142" s="97">
        <f t="shared" si="30"/>
        <v>1.741156166369719</v>
      </c>
      <c r="L142" s="97">
        <f t="shared" si="30"/>
        <v>1.7215411889040444</v>
      </c>
      <c r="M142" s="97">
        <f t="shared" si="30"/>
        <v>1.7019262114383695</v>
      </c>
      <c r="N142" s="97">
        <f t="shared" si="30"/>
        <v>4.5632156004839119</v>
      </c>
      <c r="O142" s="97">
        <f t="shared" si="30"/>
        <v>4.5854904999312325</v>
      </c>
      <c r="P142" s="97">
        <f t="shared" si="30"/>
        <v>4.607765399378553</v>
      </c>
      <c r="Q142" s="97">
        <f t="shared" si="30"/>
        <v>4.6300402988258735</v>
      </c>
      <c r="R142" s="97">
        <f t="shared" si="30"/>
        <v>4.6523151982731941</v>
      </c>
      <c r="S142" s="97">
        <f t="shared" si="30"/>
        <v>4.6745900977205146</v>
      </c>
      <c r="T142" s="97">
        <f t="shared" si="30"/>
        <v>4.6968649971678342</v>
      </c>
      <c r="U142" s="97">
        <f t="shared" si="30"/>
        <v>4.7191398966151556</v>
      </c>
      <c r="V142" s="97">
        <f t="shared" si="30"/>
        <v>4.7414147960624753</v>
      </c>
      <c r="W142" s="97">
        <f t="shared" si="30"/>
        <v>4.7636896955097949</v>
      </c>
      <c r="X142" s="97">
        <f t="shared" si="30"/>
        <v>4.7859645949571163</v>
      </c>
      <c r="Y142" s="97">
        <f t="shared" si="30"/>
        <v>4.808239494404436</v>
      </c>
      <c r="Z142" s="97">
        <f t="shared" si="30"/>
        <v>4.8305143938517574</v>
      </c>
      <c r="AA142" s="97">
        <f t="shared" si="30"/>
        <v>4.852789293299077</v>
      </c>
      <c r="AB142" s="97">
        <f t="shared" si="30"/>
        <v>4.8750641927463967</v>
      </c>
      <c r="AC142" s="97">
        <f t="shared" si="30"/>
        <v>4.8973390921937181</v>
      </c>
      <c r="AD142" s="97">
        <f t="shared" si="30"/>
        <v>4.9196139916410395</v>
      </c>
      <c r="AE142" s="97">
        <f t="shared" si="30"/>
        <v>4.9418888910883592</v>
      </c>
      <c r="AF142" s="97">
        <f t="shared" si="30"/>
        <v>4.9641637905356797</v>
      </c>
      <c r="AG142" s="97">
        <f t="shared" si="30"/>
        <v>4.9864386899829993</v>
      </c>
    </row>
    <row r="143" spans="4:33" x14ac:dyDescent="0.25">
      <c r="F143" s="72" t="s">
        <v>442</v>
      </c>
      <c r="G143" s="73">
        <f>G54</f>
        <v>2022</v>
      </c>
      <c r="H143" s="73">
        <f t="shared" ref="H143:AG143" si="31">H54</f>
        <v>2023</v>
      </c>
      <c r="I143" s="73">
        <f t="shared" si="31"/>
        <v>2024</v>
      </c>
      <c r="J143" s="73">
        <f t="shared" si="31"/>
        <v>2025</v>
      </c>
      <c r="K143" s="73">
        <f t="shared" si="31"/>
        <v>2026</v>
      </c>
      <c r="L143" s="73">
        <f t="shared" si="31"/>
        <v>2027</v>
      </c>
      <c r="M143" s="73">
        <f t="shared" si="31"/>
        <v>2028</v>
      </c>
      <c r="N143" s="73">
        <f t="shared" si="31"/>
        <v>2029</v>
      </c>
      <c r="O143" s="73">
        <f t="shared" si="31"/>
        <v>2030</v>
      </c>
      <c r="P143" s="73">
        <f t="shared" si="31"/>
        <v>2031</v>
      </c>
      <c r="Q143" s="73">
        <f t="shared" si="31"/>
        <v>2032</v>
      </c>
      <c r="R143" s="73">
        <f t="shared" si="31"/>
        <v>2033</v>
      </c>
      <c r="S143" s="73">
        <f t="shared" si="31"/>
        <v>2034</v>
      </c>
      <c r="T143" s="73">
        <f t="shared" si="31"/>
        <v>2035</v>
      </c>
      <c r="U143" s="73">
        <f t="shared" si="31"/>
        <v>2036</v>
      </c>
      <c r="V143" s="73">
        <f t="shared" si="31"/>
        <v>2037</v>
      </c>
      <c r="W143" s="73">
        <f t="shared" si="31"/>
        <v>2038</v>
      </c>
      <c r="X143" s="73">
        <f t="shared" si="31"/>
        <v>2039</v>
      </c>
      <c r="Y143" s="73">
        <f t="shared" si="31"/>
        <v>2040</v>
      </c>
      <c r="Z143" s="73">
        <f t="shared" si="31"/>
        <v>2041</v>
      </c>
      <c r="AA143" s="73">
        <f t="shared" si="31"/>
        <v>2042</v>
      </c>
      <c r="AB143" s="73">
        <f t="shared" si="31"/>
        <v>2043</v>
      </c>
      <c r="AC143" s="73">
        <f t="shared" si="31"/>
        <v>2044</v>
      </c>
      <c r="AD143" s="73">
        <f t="shared" si="31"/>
        <v>2045</v>
      </c>
      <c r="AE143" s="73">
        <f t="shared" si="31"/>
        <v>2046</v>
      </c>
      <c r="AF143" s="73">
        <f t="shared" si="31"/>
        <v>2047</v>
      </c>
      <c r="AG143" s="73">
        <f t="shared" si="31"/>
        <v>2048</v>
      </c>
    </row>
    <row r="144" spans="4:33" x14ac:dyDescent="0.25">
      <c r="F144" s="29" t="s">
        <v>443</v>
      </c>
      <c r="G144" s="92">
        <f>IF(G143="","",G132*$H$32)</f>
        <v>375.18148832316786</v>
      </c>
      <c r="H144" s="92">
        <f t="shared" ref="H144:AG144" si="32">IF(H143="","",H132*$H$32)</f>
        <v>379.16275767421661</v>
      </c>
      <c r="I144" s="92">
        <f t="shared" si="32"/>
        <v>383.14402702526547</v>
      </c>
      <c r="J144" s="92">
        <f t="shared" si="32"/>
        <v>387.12529637631422</v>
      </c>
      <c r="K144" s="92">
        <f t="shared" si="32"/>
        <v>391.10656572736298</v>
      </c>
      <c r="L144" s="92">
        <f t="shared" si="32"/>
        <v>395.08783507841184</v>
      </c>
      <c r="M144" s="92">
        <f t="shared" si="32"/>
        <v>399.06910442946059</v>
      </c>
      <c r="N144" s="92">
        <f t="shared" si="32"/>
        <v>1130.3522632759302</v>
      </c>
      <c r="O144" s="92">
        <f t="shared" si="32"/>
        <v>1144.9088877077334</v>
      </c>
      <c r="P144" s="92">
        <f t="shared" si="32"/>
        <v>1159.4655121395365</v>
      </c>
      <c r="Q144" s="92">
        <f t="shared" si="32"/>
        <v>1174.0221365713398</v>
      </c>
      <c r="R144" s="92">
        <f t="shared" si="32"/>
        <v>1188.578761003143</v>
      </c>
      <c r="S144" s="92">
        <f t="shared" si="32"/>
        <v>1203.1353854349461</v>
      </c>
      <c r="T144" s="92">
        <f t="shared" si="32"/>
        <v>1217.6920098667492</v>
      </c>
      <c r="U144" s="92">
        <f t="shared" si="32"/>
        <v>1232.2486342985526</v>
      </c>
      <c r="V144" s="92">
        <f t="shared" si="32"/>
        <v>1246.8052587303555</v>
      </c>
      <c r="W144" s="92">
        <f t="shared" si="32"/>
        <v>1261.3618831621588</v>
      </c>
      <c r="X144" s="92">
        <f t="shared" si="32"/>
        <v>1275.9185075939622</v>
      </c>
      <c r="Y144" s="92">
        <f t="shared" si="32"/>
        <v>1290.4751320257653</v>
      </c>
      <c r="Z144" s="92">
        <f t="shared" si="32"/>
        <v>1305.0317564575685</v>
      </c>
      <c r="AA144" s="92">
        <f t="shared" si="32"/>
        <v>1319.5883808893716</v>
      </c>
      <c r="AB144" s="92">
        <f t="shared" si="32"/>
        <v>1334.1450053211747</v>
      </c>
      <c r="AC144" s="92">
        <f t="shared" si="32"/>
        <v>1348.7016297529783</v>
      </c>
      <c r="AD144" s="92">
        <f t="shared" si="32"/>
        <v>1363.2582541847812</v>
      </c>
      <c r="AE144" s="92">
        <f t="shared" si="32"/>
        <v>1377.8148786165843</v>
      </c>
      <c r="AF144" s="92">
        <f t="shared" si="32"/>
        <v>1392.3715030483877</v>
      </c>
      <c r="AG144" s="92">
        <f t="shared" si="32"/>
        <v>1406.9281274801908</v>
      </c>
    </row>
    <row r="145" spans="4:33" x14ac:dyDescent="0.25">
      <c r="F145" s="10" t="s">
        <v>432</v>
      </c>
      <c r="G145" s="88">
        <f>IF(G143="","",G144*$G$24)</f>
        <v>75.411479152956744</v>
      </c>
      <c r="H145" s="88">
        <f t="shared" ref="H145:AG145" si="33">IF(H143="","",H144*$G$24)</f>
        <v>76.211714292517541</v>
      </c>
      <c r="I145" s="88">
        <f t="shared" si="33"/>
        <v>77.011949432078367</v>
      </c>
      <c r="J145" s="88">
        <f t="shared" si="33"/>
        <v>77.812184571639165</v>
      </c>
      <c r="K145" s="88">
        <f t="shared" si="33"/>
        <v>78.612419711199962</v>
      </c>
      <c r="L145" s="88">
        <f t="shared" si="33"/>
        <v>79.412654850760788</v>
      </c>
      <c r="M145" s="88">
        <f t="shared" si="33"/>
        <v>80.212889990321585</v>
      </c>
      <c r="N145" s="88">
        <f t="shared" si="33"/>
        <v>227.20080491846198</v>
      </c>
      <c r="O145" s="88">
        <f t="shared" si="33"/>
        <v>230.12668642925442</v>
      </c>
      <c r="P145" s="88">
        <f t="shared" si="33"/>
        <v>233.05256794004686</v>
      </c>
      <c r="Q145" s="88">
        <f t="shared" si="33"/>
        <v>235.97844945083932</v>
      </c>
      <c r="R145" s="88">
        <f t="shared" si="33"/>
        <v>238.90433096163176</v>
      </c>
      <c r="S145" s="88">
        <f t="shared" si="33"/>
        <v>241.83021247242419</v>
      </c>
      <c r="T145" s="88">
        <f t="shared" si="33"/>
        <v>244.7560939832166</v>
      </c>
      <c r="U145" s="88">
        <f t="shared" si="33"/>
        <v>247.68197549400909</v>
      </c>
      <c r="V145" s="88">
        <f t="shared" si="33"/>
        <v>250.60785700480147</v>
      </c>
      <c r="W145" s="88">
        <f t="shared" si="33"/>
        <v>253.53373851559394</v>
      </c>
      <c r="X145" s="88">
        <f t="shared" si="33"/>
        <v>256.4596200263864</v>
      </c>
      <c r="Y145" s="88">
        <f t="shared" si="33"/>
        <v>259.38550153717887</v>
      </c>
      <c r="Z145" s="88">
        <f t="shared" si="33"/>
        <v>262.31138304797128</v>
      </c>
      <c r="AA145" s="88">
        <f t="shared" si="33"/>
        <v>265.23726455876368</v>
      </c>
      <c r="AB145" s="88">
        <f t="shared" si="33"/>
        <v>268.16314606955615</v>
      </c>
      <c r="AC145" s="88">
        <f t="shared" si="33"/>
        <v>271.08902758034867</v>
      </c>
      <c r="AD145" s="88">
        <f t="shared" si="33"/>
        <v>274.01490909114102</v>
      </c>
      <c r="AE145" s="88">
        <f t="shared" si="33"/>
        <v>276.94079060193349</v>
      </c>
      <c r="AF145" s="88">
        <f t="shared" si="33"/>
        <v>279.86667211272595</v>
      </c>
      <c r="AG145" s="88">
        <f t="shared" si="33"/>
        <v>282.79255362351836</v>
      </c>
    </row>
    <row r="146" spans="4:33" x14ac:dyDescent="0.25">
      <c r="F146" s="19" t="s">
        <v>433</v>
      </c>
      <c r="G146" s="97">
        <f>IF(G143="","",G145*$H$29)</f>
        <v>62.788812815936332</v>
      </c>
      <c r="H146" s="97">
        <f t="shared" ref="H146:AG146" si="34">IF(H143="","",H145*$H$29)</f>
        <v>63.455101489106426</v>
      </c>
      <c r="I146" s="97">
        <f t="shared" si="34"/>
        <v>64.121390162276541</v>
      </c>
      <c r="J146" s="97">
        <f t="shared" si="34"/>
        <v>64.787678835446627</v>
      </c>
      <c r="K146" s="97">
        <f t="shared" si="34"/>
        <v>65.453967508616728</v>
      </c>
      <c r="L146" s="97">
        <f t="shared" si="34"/>
        <v>66.120256181786843</v>
      </c>
      <c r="M146" s="97">
        <f t="shared" si="34"/>
        <v>66.786544854956929</v>
      </c>
      <c r="N146" s="97">
        <f t="shared" si="34"/>
        <v>189.17105156789708</v>
      </c>
      <c r="O146" s="97">
        <f t="shared" si="34"/>
        <v>191.60718766503069</v>
      </c>
      <c r="P146" s="97">
        <f t="shared" si="34"/>
        <v>194.04332376216428</v>
      </c>
      <c r="Q146" s="97">
        <f t="shared" si="34"/>
        <v>196.47945985929789</v>
      </c>
      <c r="R146" s="97">
        <f t="shared" si="34"/>
        <v>198.91559595643147</v>
      </c>
      <c r="S146" s="97">
        <f t="shared" si="34"/>
        <v>201.35173205356509</v>
      </c>
      <c r="T146" s="97">
        <f t="shared" si="34"/>
        <v>203.78786815069864</v>
      </c>
      <c r="U146" s="97">
        <f t="shared" si="34"/>
        <v>206.22400424783228</v>
      </c>
      <c r="V146" s="97">
        <f t="shared" si="34"/>
        <v>208.66014034496584</v>
      </c>
      <c r="W146" s="97">
        <f t="shared" si="34"/>
        <v>211.09627644209945</v>
      </c>
      <c r="X146" s="97">
        <f t="shared" si="34"/>
        <v>213.53241253923306</v>
      </c>
      <c r="Y146" s="97">
        <f t="shared" si="34"/>
        <v>215.96854863636668</v>
      </c>
      <c r="Z146" s="97">
        <f t="shared" si="34"/>
        <v>218.40468473350023</v>
      </c>
      <c r="AA146" s="97">
        <f t="shared" si="34"/>
        <v>220.84082083063382</v>
      </c>
      <c r="AB146" s="97">
        <f t="shared" si="34"/>
        <v>223.27695692776743</v>
      </c>
      <c r="AC146" s="97">
        <f t="shared" si="34"/>
        <v>225.7130930249011</v>
      </c>
      <c r="AD146" s="97">
        <f t="shared" si="34"/>
        <v>228.14922912203463</v>
      </c>
      <c r="AE146" s="97">
        <f t="shared" si="34"/>
        <v>230.58536521916824</v>
      </c>
      <c r="AF146" s="97">
        <f t="shared" si="34"/>
        <v>233.02150131630185</v>
      </c>
      <c r="AG146" s="97">
        <f t="shared" si="34"/>
        <v>235.45763741343541</v>
      </c>
    </row>
    <row r="147" spans="4:33" x14ac:dyDescent="0.25">
      <c r="F147" s="72" t="s">
        <v>444</v>
      </c>
      <c r="G147" s="73">
        <f>G54</f>
        <v>2022</v>
      </c>
      <c r="H147" s="73">
        <f t="shared" ref="H147:AG147" si="35">H54</f>
        <v>2023</v>
      </c>
      <c r="I147" s="73">
        <f t="shared" si="35"/>
        <v>2024</v>
      </c>
      <c r="J147" s="73">
        <f t="shared" si="35"/>
        <v>2025</v>
      </c>
      <c r="K147" s="73">
        <f t="shared" si="35"/>
        <v>2026</v>
      </c>
      <c r="L147" s="73">
        <f t="shared" si="35"/>
        <v>2027</v>
      </c>
      <c r="M147" s="73">
        <f t="shared" si="35"/>
        <v>2028</v>
      </c>
      <c r="N147" s="73">
        <f t="shared" si="35"/>
        <v>2029</v>
      </c>
      <c r="O147" s="73">
        <f t="shared" si="35"/>
        <v>2030</v>
      </c>
      <c r="P147" s="73">
        <f t="shared" si="35"/>
        <v>2031</v>
      </c>
      <c r="Q147" s="73">
        <f t="shared" si="35"/>
        <v>2032</v>
      </c>
      <c r="R147" s="73">
        <f t="shared" si="35"/>
        <v>2033</v>
      </c>
      <c r="S147" s="73">
        <f t="shared" si="35"/>
        <v>2034</v>
      </c>
      <c r="T147" s="73">
        <f t="shared" si="35"/>
        <v>2035</v>
      </c>
      <c r="U147" s="73">
        <f t="shared" si="35"/>
        <v>2036</v>
      </c>
      <c r="V147" s="73">
        <f t="shared" si="35"/>
        <v>2037</v>
      </c>
      <c r="W147" s="73">
        <f t="shared" si="35"/>
        <v>2038</v>
      </c>
      <c r="X147" s="73">
        <f t="shared" si="35"/>
        <v>2039</v>
      </c>
      <c r="Y147" s="73">
        <f t="shared" si="35"/>
        <v>2040</v>
      </c>
      <c r="Z147" s="73">
        <f t="shared" si="35"/>
        <v>2041</v>
      </c>
      <c r="AA147" s="73">
        <f t="shared" si="35"/>
        <v>2042</v>
      </c>
      <c r="AB147" s="73">
        <f t="shared" si="35"/>
        <v>2043</v>
      </c>
      <c r="AC147" s="73">
        <f t="shared" si="35"/>
        <v>2044</v>
      </c>
      <c r="AD147" s="73">
        <f t="shared" si="35"/>
        <v>2045</v>
      </c>
      <c r="AE147" s="73">
        <f t="shared" si="35"/>
        <v>2046</v>
      </c>
      <c r="AF147" s="73">
        <f t="shared" si="35"/>
        <v>2047</v>
      </c>
      <c r="AG147" s="73">
        <f t="shared" si="35"/>
        <v>2048</v>
      </c>
    </row>
    <row r="148" spans="4:33" x14ac:dyDescent="0.25">
      <c r="F148" s="29"/>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row>
    <row r="149" spans="4:33" x14ac:dyDescent="0.25">
      <c r="F149" s="10"/>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row>
    <row r="150" spans="4:33" x14ac:dyDescent="0.25">
      <c r="F150" s="16"/>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row>
    <row r="151" spans="4:33" x14ac:dyDescent="0.25">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row>
    <row r="152" spans="4:33" hidden="1" x14ac:dyDescent="0.25">
      <c r="D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row>
    <row r="153" spans="4:33" hidden="1" x14ac:dyDescent="0.25">
      <c r="F153" s="42"/>
      <c r="G153" s="46">
        <f>G130</f>
        <v>-6</v>
      </c>
      <c r="H153" s="46">
        <f t="shared" ref="H153:AG153" si="36">H130</f>
        <v>-5</v>
      </c>
      <c r="I153" s="46">
        <f t="shared" si="36"/>
        <v>-4</v>
      </c>
      <c r="J153" s="46">
        <f t="shared" si="36"/>
        <v>-3</v>
      </c>
      <c r="K153" s="46">
        <f t="shared" si="36"/>
        <v>-2</v>
      </c>
      <c r="L153" s="46">
        <f t="shared" si="36"/>
        <v>-1</v>
      </c>
      <c r="M153" s="46">
        <f t="shared" si="36"/>
        <v>0</v>
      </c>
      <c r="N153" s="46">
        <f t="shared" si="36"/>
        <v>1</v>
      </c>
      <c r="O153" s="46">
        <f t="shared" si="36"/>
        <v>2</v>
      </c>
      <c r="P153" s="46">
        <f t="shared" si="36"/>
        <v>3</v>
      </c>
      <c r="Q153" s="46">
        <f t="shared" si="36"/>
        <v>4</v>
      </c>
      <c r="R153" s="46">
        <f t="shared" si="36"/>
        <v>5</v>
      </c>
      <c r="S153" s="46">
        <f t="shared" si="36"/>
        <v>6</v>
      </c>
      <c r="T153" s="46">
        <f t="shared" si="36"/>
        <v>7</v>
      </c>
      <c r="U153" s="46">
        <f t="shared" si="36"/>
        <v>8</v>
      </c>
      <c r="V153" s="46">
        <f t="shared" si="36"/>
        <v>9</v>
      </c>
      <c r="W153" s="46">
        <f t="shared" si="36"/>
        <v>10</v>
      </c>
      <c r="X153" s="46">
        <f t="shared" si="36"/>
        <v>11</v>
      </c>
      <c r="Y153" s="46">
        <f t="shared" si="36"/>
        <v>12</v>
      </c>
      <c r="Z153" s="46">
        <f t="shared" si="36"/>
        <v>13</v>
      </c>
      <c r="AA153" s="46">
        <f t="shared" si="36"/>
        <v>14</v>
      </c>
      <c r="AB153" s="46">
        <f t="shared" si="36"/>
        <v>15</v>
      </c>
      <c r="AC153" s="46">
        <f t="shared" si="36"/>
        <v>16</v>
      </c>
      <c r="AD153" s="46">
        <f t="shared" si="36"/>
        <v>17</v>
      </c>
      <c r="AE153" s="46">
        <f t="shared" si="36"/>
        <v>18</v>
      </c>
      <c r="AF153" s="46">
        <f t="shared" si="36"/>
        <v>19</v>
      </c>
      <c r="AG153" s="46">
        <f t="shared" si="36"/>
        <v>20</v>
      </c>
    </row>
    <row r="154" spans="4:33" hidden="1" x14ac:dyDescent="0.25">
      <c r="F154" s="298"/>
      <c r="G154" s="73">
        <f t="shared" ref="G154:AG154" si="37">G77</f>
        <v>2022</v>
      </c>
      <c r="H154" s="73">
        <f t="shared" si="37"/>
        <v>2023</v>
      </c>
      <c r="I154" s="73">
        <f t="shared" si="37"/>
        <v>2024</v>
      </c>
      <c r="J154" s="73">
        <f t="shared" si="37"/>
        <v>2025</v>
      </c>
      <c r="K154" s="73">
        <f t="shared" si="37"/>
        <v>2026</v>
      </c>
      <c r="L154" s="73">
        <f t="shared" si="37"/>
        <v>2027</v>
      </c>
      <c r="M154" s="73">
        <f t="shared" si="37"/>
        <v>2028</v>
      </c>
      <c r="N154" s="73">
        <f t="shared" si="37"/>
        <v>2029</v>
      </c>
      <c r="O154" s="73">
        <f t="shared" si="37"/>
        <v>2030</v>
      </c>
      <c r="P154" s="73">
        <f t="shared" si="37"/>
        <v>2031</v>
      </c>
      <c r="Q154" s="73">
        <f t="shared" si="37"/>
        <v>2032</v>
      </c>
      <c r="R154" s="73">
        <f t="shared" si="37"/>
        <v>2033</v>
      </c>
      <c r="S154" s="73">
        <f t="shared" si="37"/>
        <v>2034</v>
      </c>
      <c r="T154" s="73">
        <f t="shared" si="37"/>
        <v>2035</v>
      </c>
      <c r="U154" s="73">
        <f t="shared" si="37"/>
        <v>2036</v>
      </c>
      <c r="V154" s="73">
        <f t="shared" si="37"/>
        <v>2037</v>
      </c>
      <c r="W154" s="73">
        <f t="shared" si="37"/>
        <v>2038</v>
      </c>
      <c r="X154" s="73">
        <f t="shared" si="37"/>
        <v>2039</v>
      </c>
      <c r="Y154" s="73">
        <f t="shared" si="37"/>
        <v>2040</v>
      </c>
      <c r="Z154" s="73">
        <f t="shared" si="37"/>
        <v>2041</v>
      </c>
      <c r="AA154" s="73">
        <f t="shared" si="37"/>
        <v>2042</v>
      </c>
      <c r="AB154" s="73">
        <f t="shared" si="37"/>
        <v>2043</v>
      </c>
      <c r="AC154" s="73">
        <f t="shared" si="37"/>
        <v>2044</v>
      </c>
      <c r="AD154" s="73">
        <f t="shared" si="37"/>
        <v>2045</v>
      </c>
      <c r="AE154" s="73">
        <f t="shared" si="37"/>
        <v>2046</v>
      </c>
      <c r="AF154" s="73">
        <f t="shared" si="37"/>
        <v>2047</v>
      </c>
      <c r="AG154" s="73">
        <f t="shared" si="37"/>
        <v>2048</v>
      </c>
    </row>
    <row r="155" spans="4:33" hidden="1" x14ac:dyDescent="0.25">
      <c r="F155" s="299"/>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row>
    <row r="156" spans="4:33" hidden="1" x14ac:dyDescent="0.25">
      <c r="F156" s="246"/>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row>
    <row r="157" spans="4:33" hidden="1" x14ac:dyDescent="0.25">
      <c r="F157" s="295"/>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row>
    <row r="158" spans="4:33" hidden="1" x14ac:dyDescent="0.25">
      <c r="F158" s="298"/>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row>
    <row r="159" spans="4:33" hidden="1" x14ac:dyDescent="0.25">
      <c r="F159" s="299"/>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row>
    <row r="160" spans="4:33" hidden="1" x14ac:dyDescent="0.25">
      <c r="F160" s="246"/>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row>
    <row r="161" spans="4:33" hidden="1" x14ac:dyDescent="0.25">
      <c r="F161" s="295"/>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row>
    <row r="162" spans="4:33" hidden="1" x14ac:dyDescent="0.25">
      <c r="F162" s="298"/>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row>
    <row r="163" spans="4:33" hidden="1" x14ac:dyDescent="0.25">
      <c r="F163" s="299"/>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row>
    <row r="164" spans="4:33" hidden="1" x14ac:dyDescent="0.25">
      <c r="F164" s="246"/>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row>
    <row r="165" spans="4:33" hidden="1" x14ac:dyDescent="0.25">
      <c r="F165" s="295"/>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row>
    <row r="166" spans="4:33" hidden="1" x14ac:dyDescent="0.25">
      <c r="F166" s="298"/>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row>
    <row r="167" spans="4:33" hidden="1" x14ac:dyDescent="0.25">
      <c r="F167" s="299"/>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row>
    <row r="168" spans="4:33" hidden="1" x14ac:dyDescent="0.25">
      <c r="F168" s="246"/>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row>
    <row r="169" spans="4:33" hidden="1" x14ac:dyDescent="0.25">
      <c r="F169" s="295"/>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row>
    <row r="170" spans="4:33" hidden="1" x14ac:dyDescent="0.25">
      <c r="F170" s="298"/>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row>
    <row r="171" spans="4:33" hidden="1" x14ac:dyDescent="0.25">
      <c r="F171" s="299"/>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row>
    <row r="172" spans="4:33" hidden="1" x14ac:dyDescent="0.25">
      <c r="F172" s="246"/>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row>
    <row r="173" spans="4:33" hidden="1" x14ac:dyDescent="0.25">
      <c r="F173" s="300"/>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row>
    <row r="175" spans="4:33" x14ac:dyDescent="0.25">
      <c r="D175" s="27" t="s">
        <v>476</v>
      </c>
      <c r="F175" s="27" t="s">
        <v>450</v>
      </c>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row>
    <row r="176" spans="4:33" x14ac:dyDescent="0.25">
      <c r="D176" s="45"/>
      <c r="F176" s="42" t="s">
        <v>407</v>
      </c>
      <c r="G176" s="46">
        <f t="shared" ref="G176:AG177" si="38">G53</f>
        <v>-6</v>
      </c>
      <c r="H176" s="46">
        <f t="shared" si="38"/>
        <v>-5</v>
      </c>
      <c r="I176" s="46">
        <f t="shared" si="38"/>
        <v>-4</v>
      </c>
      <c r="J176" s="46">
        <f t="shared" si="38"/>
        <v>-3</v>
      </c>
      <c r="K176" s="46">
        <f t="shared" si="38"/>
        <v>-2</v>
      </c>
      <c r="L176" s="46">
        <f t="shared" si="38"/>
        <v>-1</v>
      </c>
      <c r="M176" s="46">
        <f t="shared" si="38"/>
        <v>0</v>
      </c>
      <c r="N176" s="46">
        <f t="shared" si="38"/>
        <v>1</v>
      </c>
      <c r="O176" s="46">
        <f t="shared" si="38"/>
        <v>2</v>
      </c>
      <c r="P176" s="46">
        <f t="shared" si="38"/>
        <v>3</v>
      </c>
      <c r="Q176" s="46">
        <f t="shared" si="38"/>
        <v>4</v>
      </c>
      <c r="R176" s="46">
        <f t="shared" si="38"/>
        <v>5</v>
      </c>
      <c r="S176" s="46">
        <f t="shared" si="38"/>
        <v>6</v>
      </c>
      <c r="T176" s="46">
        <f t="shared" si="38"/>
        <v>7</v>
      </c>
      <c r="U176" s="46">
        <f t="shared" si="38"/>
        <v>8</v>
      </c>
      <c r="V176" s="46">
        <f t="shared" si="38"/>
        <v>9</v>
      </c>
      <c r="W176" s="46">
        <f t="shared" si="38"/>
        <v>10</v>
      </c>
      <c r="X176" s="46">
        <f t="shared" si="38"/>
        <v>11</v>
      </c>
      <c r="Y176" s="46">
        <f t="shared" si="38"/>
        <v>12</v>
      </c>
      <c r="Z176" s="46">
        <f t="shared" si="38"/>
        <v>13</v>
      </c>
      <c r="AA176" s="46">
        <f t="shared" si="38"/>
        <v>14</v>
      </c>
      <c r="AB176" s="46">
        <f t="shared" si="38"/>
        <v>15</v>
      </c>
      <c r="AC176" s="46">
        <f t="shared" si="38"/>
        <v>16</v>
      </c>
      <c r="AD176" s="46">
        <f t="shared" si="38"/>
        <v>17</v>
      </c>
      <c r="AE176" s="46">
        <f t="shared" si="38"/>
        <v>18</v>
      </c>
      <c r="AF176" s="46">
        <f t="shared" si="38"/>
        <v>19</v>
      </c>
      <c r="AG176" s="46">
        <f t="shared" si="38"/>
        <v>20</v>
      </c>
    </row>
    <row r="177" spans="3:33" x14ac:dyDescent="0.25">
      <c r="D177" s="45"/>
      <c r="F177" s="72" t="s">
        <v>56</v>
      </c>
      <c r="G177" s="73">
        <f t="shared" si="38"/>
        <v>2022</v>
      </c>
      <c r="H177" s="73">
        <f t="shared" si="38"/>
        <v>2023</v>
      </c>
      <c r="I177" s="73">
        <f t="shared" si="38"/>
        <v>2024</v>
      </c>
      <c r="J177" s="73">
        <f t="shared" si="38"/>
        <v>2025</v>
      </c>
      <c r="K177" s="73">
        <f t="shared" si="38"/>
        <v>2026</v>
      </c>
      <c r="L177" s="73">
        <f t="shared" si="38"/>
        <v>2027</v>
      </c>
      <c r="M177" s="73">
        <f t="shared" si="38"/>
        <v>2028</v>
      </c>
      <c r="N177" s="73">
        <f t="shared" si="38"/>
        <v>2029</v>
      </c>
      <c r="O177" s="73">
        <f t="shared" si="38"/>
        <v>2030</v>
      </c>
      <c r="P177" s="73">
        <f t="shared" si="38"/>
        <v>2031</v>
      </c>
      <c r="Q177" s="73">
        <f t="shared" si="38"/>
        <v>2032</v>
      </c>
      <c r="R177" s="73">
        <f t="shared" si="38"/>
        <v>2033</v>
      </c>
      <c r="S177" s="73">
        <f t="shared" si="38"/>
        <v>2034</v>
      </c>
      <c r="T177" s="73">
        <f t="shared" si="38"/>
        <v>2035</v>
      </c>
      <c r="U177" s="73">
        <f t="shared" si="38"/>
        <v>2036</v>
      </c>
      <c r="V177" s="73">
        <f t="shared" si="38"/>
        <v>2037</v>
      </c>
      <c r="W177" s="73">
        <f t="shared" si="38"/>
        <v>2038</v>
      </c>
      <c r="X177" s="73">
        <f t="shared" si="38"/>
        <v>2039</v>
      </c>
      <c r="Y177" s="73">
        <f t="shared" si="38"/>
        <v>2040</v>
      </c>
      <c r="Z177" s="73">
        <f t="shared" si="38"/>
        <v>2041</v>
      </c>
      <c r="AA177" s="73">
        <f t="shared" si="38"/>
        <v>2042</v>
      </c>
      <c r="AB177" s="73">
        <f t="shared" si="38"/>
        <v>2043</v>
      </c>
      <c r="AC177" s="73">
        <f t="shared" si="38"/>
        <v>2044</v>
      </c>
      <c r="AD177" s="73">
        <f t="shared" si="38"/>
        <v>2045</v>
      </c>
      <c r="AE177" s="73">
        <f t="shared" si="38"/>
        <v>2046</v>
      </c>
      <c r="AF177" s="73">
        <f t="shared" si="38"/>
        <v>2047</v>
      </c>
      <c r="AG177" s="73">
        <f t="shared" si="38"/>
        <v>2048</v>
      </c>
    </row>
    <row r="178" spans="3:33" x14ac:dyDescent="0.25">
      <c r="D178" s="45"/>
      <c r="F178" s="29" t="s">
        <v>451</v>
      </c>
      <c r="G178" s="92">
        <f>IF(G177="","",IF(UPFRONTS!$F$22="Yes",(365*(G98+G102+G94*(5/7)*(0.7)+G90*(5/7)*(0.7)+G86*(5/7))),(365*(G98+G94*(5/7)*(0.7)+G90*(5/7)*(0.7)+G86*(5/7)))))</f>
        <v>412267.25866047153</v>
      </c>
      <c r="H178" s="92">
        <f>IF(H177="","",IF(UPFRONTS!$F$22="Yes",(365*(H98+H102+H94*(5/7)*(0.7)+H90*(5/7)*(0.7)+H86*(5/7))),(365*(H98+H94*(5/7)*(0.7)+H90*(5/7)*(0.7)+H86*(5/7)))))</f>
        <v>416189.73878924199</v>
      </c>
      <c r="I178" s="92">
        <f>IF(I177="","",IF(UPFRONTS!$F$22="Yes",(365*(I98+I102+I94*(5/7)*(0.7)+I90*(5/7)*(0.7)+I86*(5/7))),(365*(I98+I94*(5/7)*(0.7)+I90*(5/7)*(0.7)+I86*(5/7)))))</f>
        <v>420112.21891801246</v>
      </c>
      <c r="J178" s="92">
        <f>IF(J177="","",IF(UPFRONTS!$F$22="Yes",(365*(J98+J102+J94*(5/7)*(0.7)+J90*(5/7)*(0.7)+J86*(5/7))),(365*(J98+J94*(5/7)*(0.7)+J90*(5/7)*(0.7)+J86*(5/7)))))</f>
        <v>424034.6990467828</v>
      </c>
      <c r="K178" s="92">
        <f>IF(K177="","",IF(UPFRONTS!$F$22="Yes",(365*(K98+K102+K94*(5/7)*(0.7)+K90*(5/7)*(0.7)+K86*(5/7))),(365*(K98+K94*(5/7)*(0.7)+K90*(5/7)*(0.7)+K86*(5/7)))))</f>
        <v>427957.17917555326</v>
      </c>
      <c r="L178" s="92">
        <f>IF(L177="","",IF(UPFRONTS!$F$22="Yes",(365*(L98+L102+L94*(5/7)*(0.7)+L90*(5/7)*(0.7)+L86*(5/7))),(365*(L98+L94*(5/7)*(0.7)+L90*(5/7)*(0.7)+L86*(5/7)))))</f>
        <v>431879.65930432372</v>
      </c>
      <c r="M178" s="92">
        <f>IF(M177="","",IF(UPFRONTS!$F$22="Yes",(365*(M98+M102+M94*(5/7)*(0.7)+M90*(5/7)*(0.7)+M86*(5/7))),(365*(M98+M94*(5/7)*(0.7)+M90*(5/7)*(0.7)+M86*(5/7)))))</f>
        <v>435802.13943309401</v>
      </c>
      <c r="N178" s="92">
        <f>IF(N177="","",IF(UPFRONTS!$F$22="Yes",(365*(N98+N102+N94*(5/7)*(0.7)+N90*(5/7)*(0.7)+N86*(5/7))),(365*(N98+N94*(5/7)*(0.7)+N90*(5/7)*(0.7)+N86*(5/7)))))</f>
        <v>490949.08535848471</v>
      </c>
      <c r="O178" s="92">
        <f>IF(O177="","",IF(UPFRONTS!$F$22="Yes",(365*(O98+O102+O94*(5/7)*(0.7)+O90*(5/7)*(0.7)+O86*(5/7))),(365*(O98+O94*(5/7)*(0.7)+O90*(5/7)*(0.7)+O86*(5/7)))))</f>
        <v>495616.3963785884</v>
      </c>
      <c r="P178" s="92">
        <f>IF(P177="","",IF(UPFRONTS!$F$22="Yes",(365*(P98+P102+P94*(5/7)*(0.7)+P90*(5/7)*(0.7)+P86*(5/7))),(365*(P98+P94*(5/7)*(0.7)+P90*(5/7)*(0.7)+P86*(5/7)))))</f>
        <v>500283.70739869203</v>
      </c>
      <c r="Q178" s="92">
        <f>IF(Q177="","",IF(UPFRONTS!$F$22="Yes",(365*(Q98+Q102+Q94*(5/7)*(0.7)+Q90*(5/7)*(0.7)+Q86*(5/7))),(365*(Q98+Q94*(5/7)*(0.7)+Q90*(5/7)*(0.7)+Q86*(5/7)))))</f>
        <v>504951.0184187956</v>
      </c>
      <c r="R178" s="92">
        <f>IF(R177="","",IF(UPFRONTS!$F$22="Yes",(365*(R98+R102+R94*(5/7)*(0.7)+R90*(5/7)*(0.7)+R86*(5/7))),(365*(R98+R94*(5/7)*(0.7)+R90*(5/7)*(0.7)+R86*(5/7)))))</f>
        <v>509618.32943889929</v>
      </c>
      <c r="S178" s="92">
        <f>IF(S177="","",IF(UPFRONTS!$F$22="Yes",(365*(S98+S102+S94*(5/7)*(0.7)+S90*(5/7)*(0.7)+S86*(5/7))),(365*(S98+S94*(5/7)*(0.7)+S90*(5/7)*(0.7)+S86*(5/7)))))</f>
        <v>514285.64045900293</v>
      </c>
      <c r="T178" s="92">
        <f>IF(T177="","",IF(UPFRONTS!$F$22="Yes",(365*(T98+T102+T94*(5/7)*(0.7)+T90*(5/7)*(0.7)+T86*(5/7))),(365*(T98+T94*(5/7)*(0.7)+T90*(5/7)*(0.7)+T86*(5/7)))))</f>
        <v>518952.95147910662</v>
      </c>
      <c r="U178" s="92">
        <f>IF(U177="","",IF(UPFRONTS!$F$22="Yes",(365*(U98+U102+U94*(5/7)*(0.7)+U90*(5/7)*(0.7)+U86*(5/7))),(365*(U98+U94*(5/7)*(0.7)+U90*(5/7)*(0.7)+U86*(5/7)))))</f>
        <v>523620.26249921019</v>
      </c>
      <c r="V178" s="92">
        <f>IF(V177="","",IF(UPFRONTS!$F$22="Yes",(365*(V98+V102+V94*(5/7)*(0.7)+V90*(5/7)*(0.7)+V86*(5/7))),(365*(V98+V94*(5/7)*(0.7)+V90*(5/7)*(0.7)+V86*(5/7)))))</f>
        <v>528287.57351931382</v>
      </c>
      <c r="W178" s="92">
        <f>IF(W177="","",IF(UPFRONTS!$F$22="Yes",(365*(W98+W102+W94*(5/7)*(0.7)+W90*(5/7)*(0.7)+W86*(5/7))),(365*(W98+W94*(5/7)*(0.7)+W90*(5/7)*(0.7)+W86*(5/7)))))</f>
        <v>532954.88453941746</v>
      </c>
      <c r="X178" s="92">
        <f>IF(X177="","",IF(UPFRONTS!$F$22="Yes",(365*(X98+X102+X94*(5/7)*(0.7)+X90*(5/7)*(0.7)+X86*(5/7))),(365*(X98+X94*(5/7)*(0.7)+X90*(5/7)*(0.7)+X86*(5/7)))))</f>
        <v>537622.19555952097</v>
      </c>
      <c r="Y178" s="92">
        <f>IF(Y177="","",IF(UPFRONTS!$F$22="Yes",(365*(Y98+Y102+Y94*(5/7)*(0.7)+Y90*(5/7)*(0.7)+Y86*(5/7))),(365*(Y98+Y94*(5/7)*(0.7)+Y90*(5/7)*(0.7)+Y86*(5/7)))))</f>
        <v>542289.50657962461</v>
      </c>
      <c r="Z178" s="92">
        <f>IF(Z177="","",IF(UPFRONTS!$F$22="Yes",(365*(Z98+Z102+Z94*(5/7)*(0.7)+Z90*(5/7)*(0.7)+Z86*(5/7))),(365*(Z98+Z94*(5/7)*(0.7)+Z90*(5/7)*(0.7)+Z86*(5/7)))))</f>
        <v>546956.81759972835</v>
      </c>
      <c r="AA178" s="92">
        <f>IF(AA177="","",IF(UPFRONTS!$F$22="Yes",(365*(AA98+AA102+AA94*(5/7)*(0.7)+AA90*(5/7)*(0.7)+AA86*(5/7))),(365*(AA98+AA94*(5/7)*(0.7)+AA90*(5/7)*(0.7)+AA86*(5/7)))))</f>
        <v>551624.12861983199</v>
      </c>
      <c r="AB178" s="92">
        <f>IF(AB177="","",IF(UPFRONTS!$F$22="Yes",(365*(AB98+AB102+AB94*(5/7)*(0.7)+AB90*(5/7)*(0.7)+AB86*(5/7))),(365*(AB98+AB94*(5/7)*(0.7)+AB90*(5/7)*(0.7)+AB86*(5/7)))))</f>
        <v>556291.4396399355</v>
      </c>
      <c r="AC178" s="92">
        <f>IF(AC177="","",IF(UPFRONTS!$F$22="Yes",(365*(AC98+AC102+AC94*(5/7)*(0.7)+AC90*(5/7)*(0.7)+AC86*(5/7))),(365*(AC98+AC94*(5/7)*(0.7)+AC90*(5/7)*(0.7)+AC86*(5/7)))))</f>
        <v>560958.75066003925</v>
      </c>
      <c r="AD178" s="92">
        <f>IF(AD177="","",IF(UPFRONTS!$F$22="Yes",(365*(AD98+AD102+AD94*(5/7)*(0.7)+AD90*(5/7)*(0.7)+AD86*(5/7))),(365*(AD98+AD94*(5/7)*(0.7)+AD90*(5/7)*(0.7)+AD86*(5/7)))))</f>
        <v>565626.06168014288</v>
      </c>
      <c r="AE178" s="92">
        <f>IF(AE177="","",IF(UPFRONTS!$F$22="Yes",(365*(AE98+AE102+AE94*(5/7)*(0.7)+AE90*(5/7)*(0.7)+AE86*(5/7))),(365*(AE98+AE94*(5/7)*(0.7)+AE90*(5/7)*(0.7)+AE86*(5/7)))))</f>
        <v>570293.3727002464</v>
      </c>
      <c r="AF178" s="92">
        <f>IF(AF177="","",IF(UPFRONTS!$F$22="Yes",(365*(AF98+AF102+AF94*(5/7)*(0.7)+AF90*(5/7)*(0.7)+AF86*(5/7))),(365*(AF98+AF94*(5/7)*(0.7)+AF90*(5/7)*(0.7)+AF86*(5/7)))))</f>
        <v>574960.68372035027</v>
      </c>
      <c r="AG178" s="92">
        <f>IF(AG177="","",IF(UPFRONTS!$F$22="Yes",(365*(AG98+AG102+AG94*(5/7)*(0.7)+AG90*(5/7)*(0.7)+AG86*(5/7))),(365*(AG98+AG94*(5/7)*(0.7)+AG90*(5/7)*(0.7)+AG86*(5/7)))))</f>
        <v>579627.99474045401</v>
      </c>
    </row>
    <row r="179" spans="3:33" x14ac:dyDescent="0.25">
      <c r="F179" s="10" t="s">
        <v>452</v>
      </c>
      <c r="G179" s="88">
        <f>IF(G177="","",IF(UPFRONTS!$F$22="Yes",(365*(G99+G103+G95*(5/7)*(0.7)+G91*(5/7)*(0.7)+G87*(5/7))),(365*(G99+G95*(5/7)*(0.7)+G91*(5/7)*(0.7)+G87*(5/7)))))</f>
        <v>82865.718990754802</v>
      </c>
      <c r="H179" s="88">
        <f>IF(H177="","",IF(UPFRONTS!$F$22="Yes",(365*(H99+H103+H95*(5/7)*(0.7)+H91*(5/7)*(0.7)+H87*(5/7))),(365*(H99+H95*(5/7)*(0.7)+H91*(5/7)*(0.7)+H87*(5/7)))))</f>
        <v>83654.137496637661</v>
      </c>
      <c r="I179" s="88">
        <f>IF(I177="","",IF(UPFRONTS!$F$22="Yes",(365*(I99+I103+I95*(5/7)*(0.7)+I91*(5/7)*(0.7)+I87*(5/7))),(365*(I99+I95*(5/7)*(0.7)+I91*(5/7)*(0.7)+I87*(5/7)))))</f>
        <v>84442.556002520505</v>
      </c>
      <c r="J179" s="88">
        <f>IF(J177="","",IF(UPFRONTS!$F$22="Yes",(365*(J99+J103+J95*(5/7)*(0.7)+J91*(5/7)*(0.7)+J87*(5/7))),(365*(J99+J95*(5/7)*(0.7)+J91*(5/7)*(0.7)+J87*(5/7)))))</f>
        <v>85230.974508403335</v>
      </c>
      <c r="K179" s="88">
        <f>IF(K177="","",IF(UPFRONTS!$F$22="Yes",(365*(K99+K103+K95*(5/7)*(0.7)+K91*(5/7)*(0.7)+K87*(5/7))),(365*(K99+K95*(5/7)*(0.7)+K91*(5/7)*(0.7)+K87*(5/7)))))</f>
        <v>86019.393014286208</v>
      </c>
      <c r="L179" s="88">
        <f>IF(L177="","",IF(UPFRONTS!$F$22="Yes",(365*(L99+L103+L95*(5/7)*(0.7)+L91*(5/7)*(0.7)+L87*(5/7))),(365*(L99+L95*(5/7)*(0.7)+L91*(5/7)*(0.7)+L87*(5/7)))))</f>
        <v>86807.811520169082</v>
      </c>
      <c r="M179" s="88">
        <f>IF(M177="","",IF(UPFRONTS!$F$22="Yes",(365*(M99+M103+M95*(5/7)*(0.7)+M91*(5/7)*(0.7)+M87*(5/7))),(365*(M99+M95*(5/7)*(0.7)+M91*(5/7)*(0.7)+M87*(5/7)))))</f>
        <v>87596.230026051911</v>
      </c>
      <c r="N179" s="88">
        <f>IF(N177="","",IF(UPFRONTS!$F$22="Yes",(365*(N99+N103+N95*(5/7)*(0.7)+N91*(5/7)*(0.7)+N87*(5/7))),(365*(N99+N95*(5/7)*(0.7)+N91*(5/7)*(0.7)+N87*(5/7)))))</f>
        <v>98680.766157055434</v>
      </c>
      <c r="O179" s="88">
        <f>IF(O177="","",IF(UPFRONTS!$F$22="Yes",(365*(O99+O103+O95*(5/7)*(0.7)+O91*(5/7)*(0.7)+O87*(5/7))),(365*(O99+O95*(5/7)*(0.7)+O91*(5/7)*(0.7)+O87*(5/7)))))</f>
        <v>99618.895672096274</v>
      </c>
      <c r="P179" s="88">
        <f>IF(P177="","",IF(UPFRONTS!$F$22="Yes",(365*(P99+P103+P95*(5/7)*(0.7)+P91*(5/7)*(0.7)+P87*(5/7))),(365*(P99+P95*(5/7)*(0.7)+P91*(5/7)*(0.7)+P87*(5/7)))))</f>
        <v>100557.0251871371</v>
      </c>
      <c r="Q179" s="88">
        <f>IF(Q177="","",IF(UPFRONTS!$F$22="Yes",(365*(Q99+Q103+Q95*(5/7)*(0.7)+Q91*(5/7)*(0.7)+Q87*(5/7))),(365*(Q99+Q95*(5/7)*(0.7)+Q91*(5/7)*(0.7)+Q87*(5/7)))))</f>
        <v>101495.15470217794</v>
      </c>
      <c r="R179" s="88">
        <f>IF(R177="","",IF(UPFRONTS!$F$22="Yes",(365*(R99+R103+R95*(5/7)*(0.7)+R91*(5/7)*(0.7)+R87*(5/7))),(365*(R99+R95*(5/7)*(0.7)+R91*(5/7)*(0.7)+R87*(5/7)))))</f>
        <v>102433.28421721877</v>
      </c>
      <c r="S179" s="88">
        <f>IF(S177="","",IF(UPFRONTS!$F$22="Yes",(365*(S99+S103+S95*(5/7)*(0.7)+S91*(5/7)*(0.7)+S87*(5/7))),(365*(S99+S95*(5/7)*(0.7)+S91*(5/7)*(0.7)+S87*(5/7)))))</f>
        <v>103371.41373225961</v>
      </c>
      <c r="T179" s="88">
        <f>IF(T177="","",IF(UPFRONTS!$F$22="Yes",(365*(T99+T103+T95*(5/7)*(0.7)+T91*(5/7)*(0.7)+T87*(5/7))),(365*(T99+T95*(5/7)*(0.7)+T91*(5/7)*(0.7)+T87*(5/7)))))</f>
        <v>104309.54324730043</v>
      </c>
      <c r="U179" s="88">
        <f>IF(U177="","",IF(UPFRONTS!$F$22="Yes",(365*(U99+U103+U95*(5/7)*(0.7)+U91*(5/7)*(0.7)+U87*(5/7))),(365*(U99+U95*(5/7)*(0.7)+U91*(5/7)*(0.7)+U87*(5/7)))))</f>
        <v>105247.67276234124</v>
      </c>
      <c r="V179" s="88">
        <f>IF(V177="","",IF(UPFRONTS!$F$22="Yes",(365*(V99+V103+V95*(5/7)*(0.7)+V91*(5/7)*(0.7)+V87*(5/7))),(365*(V99+V95*(5/7)*(0.7)+V91*(5/7)*(0.7)+V87*(5/7)))))</f>
        <v>106185.8022773821</v>
      </c>
      <c r="W179" s="88">
        <f>IF(W177="","",IF(UPFRONTS!$F$22="Yes",(365*(W99+W103+W95*(5/7)*(0.7)+W91*(5/7)*(0.7)+W87*(5/7))),(365*(W99+W95*(5/7)*(0.7)+W91*(5/7)*(0.7)+W87*(5/7)))))</f>
        <v>107123.93179242294</v>
      </c>
      <c r="X179" s="88">
        <f>IF(X177="","",IF(UPFRONTS!$F$22="Yes",(365*(X99+X103+X95*(5/7)*(0.7)+X91*(5/7)*(0.7)+X87*(5/7))),(365*(X99+X95*(5/7)*(0.7)+X91*(5/7)*(0.7)+X87*(5/7)))))</f>
        <v>108062.06130746375</v>
      </c>
      <c r="Y179" s="88">
        <f>IF(Y177="","",IF(UPFRONTS!$F$22="Yes",(365*(Y99+Y103+Y95*(5/7)*(0.7)+Y91*(5/7)*(0.7)+Y87*(5/7))),(365*(Y99+Y95*(5/7)*(0.7)+Y91*(5/7)*(0.7)+Y87*(5/7)))))</f>
        <v>109000.19082250458</v>
      </c>
      <c r="Z179" s="88">
        <f>IF(Z177="","",IF(UPFRONTS!$F$22="Yes",(365*(Z99+Z103+Z95*(5/7)*(0.7)+Z91*(5/7)*(0.7)+Z87*(5/7))),(365*(Z99+Z95*(5/7)*(0.7)+Z91*(5/7)*(0.7)+Z87*(5/7)))))</f>
        <v>109938.3203375454</v>
      </c>
      <c r="AA179" s="88">
        <f>IF(AA177="","",IF(UPFRONTS!$F$22="Yes",(365*(AA99+AA103+AA95*(5/7)*(0.7)+AA91*(5/7)*(0.7)+AA87*(5/7))),(365*(AA99+AA95*(5/7)*(0.7)+AA91*(5/7)*(0.7)+AA87*(5/7)))))</f>
        <v>110876.44985258624</v>
      </c>
      <c r="AB179" s="88">
        <f>IF(AB177="","",IF(UPFRONTS!$F$22="Yes",(365*(AB99+AB103+AB95*(5/7)*(0.7)+AB91*(5/7)*(0.7)+AB87*(5/7))),(365*(AB99+AB95*(5/7)*(0.7)+AB91*(5/7)*(0.7)+AB87*(5/7)))))</f>
        <v>111814.57936762707</v>
      </c>
      <c r="AC179" s="88">
        <f>IF(AC177="","",IF(UPFRONTS!$F$22="Yes",(365*(AC99+AC103+AC95*(5/7)*(0.7)+AC91*(5/7)*(0.7)+AC87*(5/7))),(365*(AC99+AC95*(5/7)*(0.7)+AC91*(5/7)*(0.7)+AC87*(5/7)))))</f>
        <v>112752.7088826679</v>
      </c>
      <c r="AD179" s="88">
        <f>IF(AD177="","",IF(UPFRONTS!$F$22="Yes",(365*(AD99+AD103+AD95*(5/7)*(0.7)+AD91*(5/7)*(0.7)+AD87*(5/7))),(365*(AD99+AD95*(5/7)*(0.7)+AD91*(5/7)*(0.7)+AD87*(5/7)))))</f>
        <v>113690.83839770871</v>
      </c>
      <c r="AE179" s="88">
        <f>IF(AE177="","",IF(UPFRONTS!$F$22="Yes",(365*(AE99+AE103+AE95*(5/7)*(0.7)+AE91*(5/7)*(0.7)+AE87*(5/7))),(365*(AE99+AE95*(5/7)*(0.7)+AE91*(5/7)*(0.7)+AE87*(5/7)))))</f>
        <v>114628.96791274956</v>
      </c>
      <c r="AF179" s="88">
        <f>IF(AF177="","",IF(UPFRONTS!$F$22="Yes",(365*(AF99+AF103+AF95*(5/7)*(0.7)+AF91*(5/7)*(0.7)+AF87*(5/7))),(365*(AF99+AF95*(5/7)*(0.7)+AF91*(5/7)*(0.7)+AF87*(5/7)))))</f>
        <v>115567.0974277904</v>
      </c>
      <c r="AG179" s="88">
        <f>IF(AG177="","",IF(UPFRONTS!$F$22="Yes",(365*(AG99+AG103+AG95*(5/7)*(0.7)+AG91*(5/7)*(0.7)+AG87*(5/7))),(365*(AG99+AG95*(5/7)*(0.7)+AG91*(5/7)*(0.7)+AG87*(5/7)))))</f>
        <v>116505.22694283123</v>
      </c>
    </row>
    <row r="180" spans="3:33" x14ac:dyDescent="0.25">
      <c r="F180" s="10" t="s">
        <v>453</v>
      </c>
      <c r="G180" s="88">
        <f>IF(G177="","",IF(UPFRONTS!$F$22="Yes",(365*(G100+G104+G96*(5/7)*(0.7)+G92*(5/7)*(0.7)+G88*(5/7))),(365*(G100+G96*(5/7)*(0.7)+G92*(5/7)*(0.7)+G88*(5/7)))))</f>
        <v>187813.71257397262</v>
      </c>
      <c r="H180" s="88">
        <f>IF(H177="","",IF(UPFRONTS!$F$22="Yes",(365*(H100+H104+H96*(5/7)*(0.7)+H92*(5/7)*(0.7)+H88*(5/7))),(365*(H100+H96*(5/7)*(0.7)+H92*(5/7)*(0.7)+H88*(5/7)))))</f>
        <v>189685.51295429151</v>
      </c>
      <c r="I180" s="88">
        <f>IF(I177="","",IF(UPFRONTS!$F$22="Yes",(365*(I100+I104+I96*(5/7)*(0.7)+I92*(5/7)*(0.7)+I88*(5/7))),(365*(I100+I96*(5/7)*(0.7)+I92*(5/7)*(0.7)+I88*(5/7)))))</f>
        <v>191557.3133346104</v>
      </c>
      <c r="J180" s="88">
        <f>IF(J177="","",IF(UPFRONTS!$F$22="Yes",(365*(J100+J104+J96*(5/7)*(0.7)+J92*(5/7)*(0.7)+J88*(5/7))),(365*(J100+J96*(5/7)*(0.7)+J92*(5/7)*(0.7)+J88*(5/7)))))</f>
        <v>193429.11371492923</v>
      </c>
      <c r="K180" s="88">
        <f>IF(K177="","",IF(UPFRONTS!$F$22="Yes",(365*(K100+K104+K96*(5/7)*(0.7)+K92*(5/7)*(0.7)+K88*(5/7))),(365*(K100+K96*(5/7)*(0.7)+K92*(5/7)*(0.7)+K88*(5/7)))))</f>
        <v>195300.9140952481</v>
      </c>
      <c r="L180" s="88">
        <f>IF(L177="","",IF(UPFRONTS!$F$22="Yes",(365*(L100+L104+L96*(5/7)*(0.7)+L92*(5/7)*(0.7)+L88*(5/7))),(365*(L100+L96*(5/7)*(0.7)+L92*(5/7)*(0.7)+L88*(5/7)))))</f>
        <v>197172.71447556705</v>
      </c>
      <c r="M180" s="88">
        <f>IF(M177="","",IF(UPFRONTS!$F$22="Yes",(365*(M100+M104+M96*(5/7)*(0.7)+M92*(5/7)*(0.7)+M88*(5/7))),(365*(M100+M96*(5/7)*(0.7)+M92*(5/7)*(0.7)+M88*(5/7)))))</f>
        <v>199044.51485588588</v>
      </c>
      <c r="N180" s="88">
        <f>IF(N177="","",IF(UPFRONTS!$F$22="Yes",(365*(N100+N104+N96*(5/7)*(0.7)+N92*(5/7)*(0.7)+N88*(5/7))),(365*(N100+N96*(5/7)*(0.7)+N92*(5/7)*(0.7)+N88*(5/7)))))</f>
        <v>224330.67520745957</v>
      </c>
      <c r="O180" s="88">
        <f>IF(O177="","",IF(UPFRONTS!$F$22="Yes",(365*(O100+O104+O96*(5/7)*(0.7)+O92*(5/7)*(0.7)+O88*(5/7))),(365*(O100+O96*(5/7)*(0.7)+O92*(5/7)*(0.7)+O88*(5/7)))))</f>
        <v>226542.93279579753</v>
      </c>
      <c r="P180" s="88">
        <f>IF(P177="","",IF(UPFRONTS!$F$22="Yes",(365*(P100+P104+P96*(5/7)*(0.7)+P92*(5/7)*(0.7)+P88*(5/7))),(365*(P100+P96*(5/7)*(0.7)+P92*(5/7)*(0.7)+P88*(5/7)))))</f>
        <v>228755.19038413552</v>
      </c>
      <c r="Q180" s="88">
        <f>IF(Q177="","",IF(UPFRONTS!$F$22="Yes",(365*(Q100+Q104+Q96*(5/7)*(0.7)+Q92*(5/7)*(0.7)+Q88*(5/7))),(365*(Q100+Q96*(5/7)*(0.7)+Q92*(5/7)*(0.7)+Q88*(5/7)))))</f>
        <v>230967.44797247348</v>
      </c>
      <c r="R180" s="88">
        <f>IF(R177="","",IF(UPFRONTS!$F$22="Yes",(365*(R100+R104+R96*(5/7)*(0.7)+R92*(5/7)*(0.7)+R88*(5/7))),(365*(R100+R96*(5/7)*(0.7)+R92*(5/7)*(0.7)+R88*(5/7)))))</f>
        <v>233179.70556081139</v>
      </c>
      <c r="S180" s="88">
        <f>IF(S177="","",IF(UPFRONTS!$F$22="Yes",(365*(S100+S104+S96*(5/7)*(0.7)+S92*(5/7)*(0.7)+S88*(5/7))),(365*(S100+S96*(5/7)*(0.7)+S92*(5/7)*(0.7)+S88*(5/7)))))</f>
        <v>235391.96314914935</v>
      </c>
      <c r="T180" s="88">
        <f>IF(T177="","",IF(UPFRONTS!$F$22="Yes",(365*(T100+T104+T96*(5/7)*(0.7)+T92*(5/7)*(0.7)+T88*(5/7))),(365*(T100+T96*(5/7)*(0.7)+T92*(5/7)*(0.7)+T88*(5/7)))))</f>
        <v>237604.22073748734</v>
      </c>
      <c r="U180" s="88">
        <f>IF(U177="","",IF(UPFRONTS!$F$22="Yes",(365*(U100+U104+U96*(5/7)*(0.7)+U92*(5/7)*(0.7)+U88*(5/7))),(365*(U100+U96*(5/7)*(0.7)+U92*(5/7)*(0.7)+U88*(5/7)))))</f>
        <v>239816.47832582527</v>
      </c>
      <c r="V180" s="88">
        <f>IF(V177="","",IF(UPFRONTS!$F$22="Yes",(365*(V100+V104+V96*(5/7)*(0.7)+V92*(5/7)*(0.7)+V88*(5/7))),(365*(V100+V96*(5/7)*(0.7)+V92*(5/7)*(0.7)+V88*(5/7)))))</f>
        <v>242028.73591416329</v>
      </c>
      <c r="W180" s="88">
        <f>IF(W177="","",IF(UPFRONTS!$F$22="Yes",(365*(W100+W104+W96*(5/7)*(0.7)+W92*(5/7)*(0.7)+W88*(5/7))),(365*(W100+W96*(5/7)*(0.7)+W92*(5/7)*(0.7)+W88*(5/7)))))</f>
        <v>244240.99350250128</v>
      </c>
      <c r="X180" s="88">
        <f>IF(X177="","",IF(UPFRONTS!$F$22="Yes",(365*(X100+X104+X96*(5/7)*(0.7)+X92*(5/7)*(0.7)+X88*(5/7))),(365*(X100+X96*(5/7)*(0.7)+X92*(5/7)*(0.7)+X88*(5/7)))))</f>
        <v>246453.25109083916</v>
      </c>
      <c r="Y180" s="88">
        <f>IF(Y177="","",IF(UPFRONTS!$F$22="Yes",(365*(Y100+Y104+Y96*(5/7)*(0.7)+Y92*(5/7)*(0.7)+Y88*(5/7))),(365*(Y100+Y96*(5/7)*(0.7)+Y92*(5/7)*(0.7)+Y88*(5/7)))))</f>
        <v>248665.50867917718</v>
      </c>
      <c r="Z180" s="88">
        <f>IF(Z177="","",IF(UPFRONTS!$F$22="Yes",(365*(Z100+Z104+Z96*(5/7)*(0.7)+Z92*(5/7)*(0.7)+Z88*(5/7))),(365*(Z100+Z96*(5/7)*(0.7)+Z92*(5/7)*(0.7)+Z88*(5/7)))))</f>
        <v>250877.7662675152</v>
      </c>
      <c r="AA180" s="88">
        <f>IF(AA177="","",IF(UPFRONTS!$F$22="Yes",(365*(AA100+AA104+AA96*(5/7)*(0.7)+AA92*(5/7)*(0.7)+AA88*(5/7))),(365*(AA100+AA96*(5/7)*(0.7)+AA92*(5/7)*(0.7)+AA88*(5/7)))))</f>
        <v>253090.02385585313</v>
      </c>
      <c r="AB180" s="88">
        <f>IF(AB177="","",IF(UPFRONTS!$F$22="Yes",(365*(AB100+AB104+AB96*(5/7)*(0.7)+AB92*(5/7)*(0.7)+AB88*(5/7))),(365*(AB100+AB96*(5/7)*(0.7)+AB92*(5/7)*(0.7)+AB88*(5/7)))))</f>
        <v>255302.28144419112</v>
      </c>
      <c r="AC180" s="88">
        <f>IF(AC177="","",IF(UPFRONTS!$F$22="Yes",(365*(AC100+AC104+AC96*(5/7)*(0.7)+AC92*(5/7)*(0.7)+AC88*(5/7))),(365*(AC100+AC96*(5/7)*(0.7)+AC92*(5/7)*(0.7)+AC88*(5/7)))))</f>
        <v>257514.53903252908</v>
      </c>
      <c r="AD180" s="88">
        <f>IF(AD177="","",IF(UPFRONTS!$F$22="Yes",(365*(AD100+AD104+AD96*(5/7)*(0.7)+AD92*(5/7)*(0.7)+AD88*(5/7))),(365*(AD100+AD96*(5/7)*(0.7)+AD92*(5/7)*(0.7)+AD88*(5/7)))))</f>
        <v>259726.79662086698</v>
      </c>
      <c r="AE180" s="88">
        <f>IF(AE177="","",IF(UPFRONTS!$F$22="Yes",(365*(AE100+AE104+AE96*(5/7)*(0.7)+AE92*(5/7)*(0.7)+AE88*(5/7))),(365*(AE100+AE96*(5/7)*(0.7)+AE92*(5/7)*(0.7)+AE88*(5/7)))))</f>
        <v>261939.05420920497</v>
      </c>
      <c r="AF180" s="88">
        <f>IF(AF177="","",IF(UPFRONTS!$F$22="Yes",(365*(AF100+AF104+AF96*(5/7)*(0.7)+AF92*(5/7)*(0.7)+AF88*(5/7))),(365*(AF100+AF96*(5/7)*(0.7)+AF92*(5/7)*(0.7)+AF88*(5/7)))))</f>
        <v>264151.31179754296</v>
      </c>
      <c r="AG180" s="88">
        <f>IF(AG177="","",IF(UPFRONTS!$F$22="Yes",(365*(AG100+AG104+AG96*(5/7)*(0.7)+AG92*(5/7)*(0.7)+AG88*(5/7))),(365*(AG100+AG96*(5/7)*(0.7)+AG92*(5/7)*(0.7)+AG88*(5/7)))))</f>
        <v>266363.5693858809</v>
      </c>
    </row>
    <row r="181" spans="3:33" x14ac:dyDescent="0.25">
      <c r="F181" s="10" t="s">
        <v>454</v>
      </c>
      <c r="G181" s="88">
        <f>IF(G177="","",IF(UPFRONTS!$F$22="Yes",(365*(G144+G148+G140*(5/7)*(0.7)+G136*(5/7)*(0.7)+G132*(5/7))),(365*(G144+G140*(5/7)*(0.7)+G136*(5/7)*(0.7)+G132*(5/7)))))</f>
        <v>154160.33474657655</v>
      </c>
      <c r="H181" s="88">
        <f>IF(H177="","",IF(UPFRONTS!$F$22="Yes",(365*(H144+H148+H140*(5/7)*(0.7)+H136*(5/7)*(0.7)+H132*(5/7))),(365*(H144+H140*(5/7)*(0.7)+H136*(5/7)*(0.7)+H132*(5/7)))))</f>
        <v>155593.05689850415</v>
      </c>
      <c r="I181" s="88">
        <f>IF(I177="","",IF(UPFRONTS!$F$22="Yes",(365*(I144+I148+I140*(5/7)*(0.7)+I136*(5/7)*(0.7)+I132*(5/7))),(365*(I144+I140*(5/7)*(0.7)+I136*(5/7)*(0.7)+I132*(5/7)))))</f>
        <v>157025.77905043177</v>
      </c>
      <c r="J181" s="88">
        <f>IF(J177="","",IF(UPFRONTS!$F$22="Yes",(365*(J144+J148+J140*(5/7)*(0.7)+J136*(5/7)*(0.7)+J132*(5/7))),(365*(J144+J140*(5/7)*(0.7)+J136*(5/7)*(0.7)+J132*(5/7)))))</f>
        <v>158458.50120235936</v>
      </c>
      <c r="K181" s="88">
        <f>IF(K177="","",IF(UPFRONTS!$F$22="Yes",(365*(K144+K148+K140*(5/7)*(0.7)+K136*(5/7)*(0.7)+K132*(5/7))),(365*(K144+K140*(5/7)*(0.7)+K136*(5/7)*(0.7)+K132*(5/7)))))</f>
        <v>159891.22335428695</v>
      </c>
      <c r="L181" s="88">
        <f>IF(L177="","",IF(UPFRONTS!$F$22="Yes",(365*(L144+L148+L140*(5/7)*(0.7)+L136*(5/7)*(0.7)+L132*(5/7))),(365*(L144+L140*(5/7)*(0.7)+L136*(5/7)*(0.7)+L132*(5/7)))))</f>
        <v>161323.94550621457</v>
      </c>
      <c r="M181" s="88">
        <f>IF(M177="","",IF(UPFRONTS!$F$22="Yes",(365*(M144+M148+M140*(5/7)*(0.7)+M136*(5/7)*(0.7)+M132*(5/7))),(365*(M144+M140*(5/7)*(0.7)+M136*(5/7)*(0.7)+M132*(5/7)))))</f>
        <v>162756.66765814216</v>
      </c>
      <c r="N181" s="88">
        <f>IF(N177="","",IF(UPFRONTS!$F$22="Yes",(365*(N144+N148+N140*(5/7)*(0.7)+N136*(5/7)*(0.7)+N132*(5/7))),(365*(N144+N140*(5/7)*(0.7)+N136*(5/7)*(0.7)+N132*(5/7)))))</f>
        <v>456947.01203458465</v>
      </c>
      <c r="O181" s="88">
        <f>IF(O177="","",IF(UPFRONTS!$F$22="Yes",(365*(O144+O148+O140*(5/7)*(0.7)+O136*(5/7)*(0.7)+O132*(5/7))),(365*(O144+O140*(5/7)*(0.7)+O136*(5/7)*(0.7)+O132*(5/7)))))</f>
        <v>462636.58523053955</v>
      </c>
      <c r="P181" s="88">
        <f>IF(P177="","",IF(UPFRONTS!$F$22="Yes",(365*(P144+P148+P140*(5/7)*(0.7)+P136*(5/7)*(0.7)+P132*(5/7))),(365*(P144+P140*(5/7)*(0.7)+P136*(5/7)*(0.7)+P132*(5/7)))))</f>
        <v>468326.15842649428</v>
      </c>
      <c r="Q181" s="88">
        <f>IF(Q177="","",IF(UPFRONTS!$F$22="Yes",(365*(Q144+Q148+Q140*(5/7)*(0.7)+Q136*(5/7)*(0.7)+Q132*(5/7))),(365*(Q144+Q140*(5/7)*(0.7)+Q136*(5/7)*(0.7)+Q132*(5/7)))))</f>
        <v>474015.7316224493</v>
      </c>
      <c r="R181" s="88">
        <f>IF(R177="","",IF(UPFRONTS!$F$22="Yes",(365*(R144+R148+R140*(5/7)*(0.7)+R136*(5/7)*(0.7)+R132*(5/7))),(365*(R144+R140*(5/7)*(0.7)+R136*(5/7)*(0.7)+R132*(5/7)))))</f>
        <v>479705.3048184042</v>
      </c>
      <c r="S181" s="88">
        <f>IF(S177="","",IF(UPFRONTS!$F$22="Yes",(365*(S144+S148+S140*(5/7)*(0.7)+S136*(5/7)*(0.7)+S132*(5/7))),(365*(S144+S140*(5/7)*(0.7)+S136*(5/7)*(0.7)+S132*(5/7)))))</f>
        <v>485394.87801435904</v>
      </c>
      <c r="T181" s="88">
        <f>IF(T177="","",IF(UPFRONTS!$F$22="Yes",(365*(T144+T148+T140*(5/7)*(0.7)+T136*(5/7)*(0.7)+T132*(5/7))),(365*(T144+T140*(5/7)*(0.7)+T136*(5/7)*(0.7)+T132*(5/7)))))</f>
        <v>491084.45121031388</v>
      </c>
      <c r="U181" s="88">
        <f>IF(U177="","",IF(UPFRONTS!$F$22="Yes",(365*(U144+U148+U140*(5/7)*(0.7)+U136*(5/7)*(0.7)+U132*(5/7))),(365*(U144+U140*(5/7)*(0.7)+U136*(5/7)*(0.7)+U132*(5/7)))))</f>
        <v>496774.0244062689</v>
      </c>
      <c r="V181" s="88">
        <f>IF(V177="","",IF(UPFRONTS!$F$22="Yes",(365*(V144+V148+V140*(5/7)*(0.7)+V136*(5/7)*(0.7)+V132*(5/7))),(365*(V144+V140*(5/7)*(0.7)+V136*(5/7)*(0.7)+V132*(5/7)))))</f>
        <v>502463.59760222369</v>
      </c>
      <c r="W181" s="88">
        <f>IF(W177="","",IF(UPFRONTS!$F$22="Yes",(365*(W144+W148+W140*(5/7)*(0.7)+W136*(5/7)*(0.7)+W132*(5/7))),(365*(W144+W140*(5/7)*(0.7)+W136*(5/7)*(0.7)+W132*(5/7)))))</f>
        <v>508153.17079817859</v>
      </c>
      <c r="X181" s="88">
        <f>IF(X177="","",IF(UPFRONTS!$F$22="Yes",(365*(X144+X148+X140*(5/7)*(0.7)+X136*(5/7)*(0.7)+X132*(5/7))),(365*(X144+X140*(5/7)*(0.7)+X136*(5/7)*(0.7)+X132*(5/7)))))</f>
        <v>513842.74399413355</v>
      </c>
      <c r="Y181" s="88">
        <f>IF(Y177="","",IF(UPFRONTS!$F$22="Yes",(365*(Y144+Y148+Y140*(5/7)*(0.7)+Y136*(5/7)*(0.7)+Y132*(5/7))),(365*(Y144+Y140*(5/7)*(0.7)+Y136*(5/7)*(0.7)+Y132*(5/7)))))</f>
        <v>519532.31719008845</v>
      </c>
      <c r="Z181" s="88">
        <f>IF(Z177="","",IF(UPFRONTS!$F$22="Yes",(365*(Z144+Z148+Z140*(5/7)*(0.7)+Z136*(5/7)*(0.7)+Z132*(5/7))),(365*(Z144+Z140*(5/7)*(0.7)+Z136*(5/7)*(0.7)+Z132*(5/7)))))</f>
        <v>525221.89038604335</v>
      </c>
      <c r="AA181" s="88">
        <f>IF(AA177="","",IF(UPFRONTS!$F$22="Yes",(365*(AA144+AA148+AA140*(5/7)*(0.7)+AA136*(5/7)*(0.7)+AA132*(5/7))),(365*(AA144+AA140*(5/7)*(0.7)+AA136*(5/7)*(0.7)+AA132*(5/7)))))</f>
        <v>530911.46358199813</v>
      </c>
      <c r="AB181" s="88">
        <f>IF(AB177="","",IF(UPFRONTS!$F$22="Yes",(365*(AB144+AB148+AB140*(5/7)*(0.7)+AB136*(5/7)*(0.7)+AB132*(5/7))),(365*(AB144+AB140*(5/7)*(0.7)+AB136*(5/7)*(0.7)+AB132*(5/7)))))</f>
        <v>536601.03677795304</v>
      </c>
      <c r="AC181" s="88">
        <f>IF(AC177="","",IF(UPFRONTS!$F$22="Yes",(365*(AC144+AC148+AC140*(5/7)*(0.7)+AC136*(5/7)*(0.7)+AC132*(5/7))),(365*(AC144+AC140*(5/7)*(0.7)+AC136*(5/7)*(0.7)+AC132*(5/7)))))</f>
        <v>542290.60997390805</v>
      </c>
      <c r="AD181" s="88">
        <f>IF(AD177="","",IF(UPFRONTS!$F$22="Yes",(365*(AD144+AD148+AD140*(5/7)*(0.7)+AD136*(5/7)*(0.7)+AD132*(5/7))),(365*(AD144+AD140*(5/7)*(0.7)+AD136*(5/7)*(0.7)+AD132*(5/7)))))</f>
        <v>547980.18316986284</v>
      </c>
      <c r="AE181" s="88">
        <f>IF(AE177="","",IF(UPFRONTS!$F$22="Yes",(365*(AE144+AE148+AE140*(5/7)*(0.7)+AE136*(5/7)*(0.7)+AE132*(5/7))),(365*(AE144+AE140*(5/7)*(0.7)+AE136*(5/7)*(0.7)+AE132*(5/7)))))</f>
        <v>553669.75636581774</v>
      </c>
      <c r="AF181" s="88">
        <f>IF(AF177="","",IF(UPFRONTS!$F$22="Yes",(365*(AF144+AF148+AF140*(5/7)*(0.7)+AF136*(5/7)*(0.7)+AF132*(5/7))),(365*(AF144+AF140*(5/7)*(0.7)+AF136*(5/7)*(0.7)+AF132*(5/7)))))</f>
        <v>559359.32956177264</v>
      </c>
      <c r="AG181" s="88">
        <f>IF(AG177="","",IF(UPFRONTS!$F$22="Yes",(365*(AG144+AG148+AG140*(5/7)*(0.7)+AG136*(5/7)*(0.7)+AG132*(5/7))),(365*(AG144+AG140*(5/7)*(0.7)+AG136*(5/7)*(0.7)+AG132*(5/7)))))</f>
        <v>565048.90275772754</v>
      </c>
    </row>
    <row r="182" spans="3:33" x14ac:dyDescent="0.25">
      <c r="D182" s="184"/>
      <c r="F182" s="10" t="s">
        <v>455</v>
      </c>
      <c r="G182" s="88">
        <f>IF(G177="","",IF(UPFRONTS!$F$22="Yes",(365*(G145+G149+G141*(5/7)*(0.7)+G137*(5/7)*(0.7)+G133*(5/7))),(365*(G145+G141*(5/7)*(0.7)+G137*(5/7)*(0.7)+G133*(5/7)))))</f>
        <v>30986.22728406189</v>
      </c>
      <c r="H182" s="88">
        <f>IF(H177="","",IF(UPFRONTS!$F$22="Yes",(365*(H145+H149+H141*(5/7)*(0.7)+H137*(5/7)*(0.7)+H133*(5/7))),(365*(H145+H141*(5/7)*(0.7)+H137*(5/7)*(0.7)+H133*(5/7)))))</f>
        <v>31274.204436599328</v>
      </c>
      <c r="I182" s="88">
        <f>IF(I177="","",IF(UPFRONTS!$F$22="Yes",(365*(I145+I149+I141*(5/7)*(0.7)+I137*(5/7)*(0.7)+I133*(5/7))),(365*(I145+I141*(5/7)*(0.7)+I137*(5/7)*(0.7)+I133*(5/7)))))</f>
        <v>31562.181589136788</v>
      </c>
      <c r="J182" s="88">
        <f>IF(J177="","",IF(UPFRONTS!$F$22="Yes",(365*(J145+J149+J141*(5/7)*(0.7)+J137*(5/7)*(0.7)+J133*(5/7))),(365*(J145+J141*(5/7)*(0.7)+J137*(5/7)*(0.7)+J133*(5/7)))))</f>
        <v>31850.158741674226</v>
      </c>
      <c r="K182" s="88">
        <f>IF(K177="","",IF(UPFRONTS!$F$22="Yes",(365*(K145+K149+K141*(5/7)*(0.7)+K137*(5/7)*(0.7)+K133*(5/7))),(365*(K145+K141*(5/7)*(0.7)+K137*(5/7)*(0.7)+K133*(5/7)))))</f>
        <v>32138.135894211671</v>
      </c>
      <c r="L182" s="88">
        <f>IF(L177="","",IF(UPFRONTS!$F$22="Yes",(365*(L145+L149+L141*(5/7)*(0.7)+L137*(5/7)*(0.7)+L133*(5/7))),(365*(L145+L141*(5/7)*(0.7)+L137*(5/7)*(0.7)+L133*(5/7)))))</f>
        <v>32426.113046749131</v>
      </c>
      <c r="M182" s="88">
        <f>IF(M177="","",IF(UPFRONTS!$F$22="Yes",(365*(M145+M149+M141*(5/7)*(0.7)+M137*(5/7)*(0.7)+M133*(5/7))),(365*(M145+M141*(5/7)*(0.7)+M137*(5/7)*(0.7)+M133*(5/7)))))</f>
        <v>32714.090199286569</v>
      </c>
      <c r="N182" s="88">
        <f>IF(N177="","",IF(UPFRONTS!$F$22="Yes",(365*(N145+N149+N141*(5/7)*(0.7)+N137*(5/7)*(0.7)+N133*(5/7))),(365*(N145+N141*(5/7)*(0.7)+N137*(5/7)*(0.7)+N133*(5/7)))))</f>
        <v>91846.349418951533</v>
      </c>
      <c r="O182" s="88">
        <f>IF(O177="","",IF(UPFRONTS!$F$22="Yes",(365*(O145+O149+O141*(5/7)*(0.7)+O137*(5/7)*(0.7)+O133*(5/7))),(365*(O145+O141*(5/7)*(0.7)+O137*(5/7)*(0.7)+O133*(5/7)))))</f>
        <v>92989.953631338445</v>
      </c>
      <c r="P182" s="88">
        <f>IF(P177="","",IF(UPFRONTS!$F$22="Yes",(365*(P145+P149+P141*(5/7)*(0.7)+P137*(5/7)*(0.7)+P133*(5/7))),(365*(P145+P141*(5/7)*(0.7)+P137*(5/7)*(0.7)+P133*(5/7)))))</f>
        <v>94133.557843725372</v>
      </c>
      <c r="Q182" s="88">
        <f>IF(Q177="","",IF(UPFRONTS!$F$22="Yes",(365*(Q145+Q149+Q141*(5/7)*(0.7)+Q137*(5/7)*(0.7)+Q133*(5/7))),(365*(Q145+Q141*(5/7)*(0.7)+Q137*(5/7)*(0.7)+Q133*(5/7)))))</f>
        <v>95277.162056112327</v>
      </c>
      <c r="R182" s="88">
        <f>IF(R177="","",IF(UPFRONTS!$F$22="Yes",(365*(R145+R149+R141*(5/7)*(0.7)+R137*(5/7)*(0.7)+R133*(5/7))),(365*(R145+R141*(5/7)*(0.7)+R137*(5/7)*(0.7)+R133*(5/7)))))</f>
        <v>96420.766268499268</v>
      </c>
      <c r="S182" s="88">
        <f>IF(S177="","",IF(UPFRONTS!$F$22="Yes",(365*(S145+S149+S141*(5/7)*(0.7)+S137*(5/7)*(0.7)+S133*(5/7))),(365*(S145+S141*(5/7)*(0.7)+S137*(5/7)*(0.7)+S133*(5/7)))))</f>
        <v>97564.37048088618</v>
      </c>
      <c r="T182" s="88">
        <f>IF(T177="","",IF(UPFRONTS!$F$22="Yes",(365*(T145+T149+T141*(5/7)*(0.7)+T137*(5/7)*(0.7)+T133*(5/7))),(365*(T145+T141*(5/7)*(0.7)+T137*(5/7)*(0.7)+T133*(5/7)))))</f>
        <v>98707.974693273092</v>
      </c>
      <c r="U182" s="88">
        <f>IF(U177="","",IF(UPFRONTS!$F$22="Yes",(365*(U145+U149+U141*(5/7)*(0.7)+U137*(5/7)*(0.7)+U133*(5/7))),(365*(U145+U141*(5/7)*(0.7)+U137*(5/7)*(0.7)+U133*(5/7)))))</f>
        <v>99851.578905660062</v>
      </c>
      <c r="V182" s="88">
        <f>IF(V177="","",IF(UPFRONTS!$F$22="Yes",(365*(V145+V149+V141*(5/7)*(0.7)+V137*(5/7)*(0.7)+V133*(5/7))),(365*(V145+V141*(5/7)*(0.7)+V137*(5/7)*(0.7)+V133*(5/7)))))</f>
        <v>100995.18311804697</v>
      </c>
      <c r="W182" s="88">
        <f>IF(W177="","",IF(UPFRONTS!$F$22="Yes",(365*(W145+W149+W141*(5/7)*(0.7)+W137*(5/7)*(0.7)+W133*(5/7))),(365*(W145+W141*(5/7)*(0.7)+W137*(5/7)*(0.7)+W133*(5/7)))))</f>
        <v>102138.78733043392</v>
      </c>
      <c r="X182" s="88">
        <f>IF(X177="","",IF(UPFRONTS!$F$22="Yes",(365*(X145+X149+X141*(5/7)*(0.7)+X137*(5/7)*(0.7)+X133*(5/7))),(365*(X145+X141*(5/7)*(0.7)+X137*(5/7)*(0.7)+X133*(5/7)))))</f>
        <v>103282.39154282086</v>
      </c>
      <c r="Y182" s="88">
        <f>IF(Y177="","",IF(UPFRONTS!$F$22="Yes",(365*(Y145+Y149+Y141*(5/7)*(0.7)+Y137*(5/7)*(0.7)+Y133*(5/7))),(365*(Y145+Y141*(5/7)*(0.7)+Y137*(5/7)*(0.7)+Y133*(5/7)))))</f>
        <v>104425.99575520778</v>
      </c>
      <c r="Z182" s="88">
        <f>IF(Z177="","",IF(UPFRONTS!$F$22="Yes",(365*(Z145+Z149+Z141*(5/7)*(0.7)+Z137*(5/7)*(0.7)+Z133*(5/7))),(365*(Z145+Z141*(5/7)*(0.7)+Z137*(5/7)*(0.7)+Z133*(5/7)))))</f>
        <v>105569.5999675947</v>
      </c>
      <c r="AA182" s="88">
        <f>IF(AA177="","",IF(UPFRONTS!$F$22="Yes",(365*(AA145+AA149+AA141*(5/7)*(0.7)+AA137*(5/7)*(0.7)+AA133*(5/7))),(365*(AA145+AA141*(5/7)*(0.7)+AA137*(5/7)*(0.7)+AA133*(5/7)))))</f>
        <v>106713.20417998162</v>
      </c>
      <c r="AB182" s="88">
        <f>IF(AB177="","",IF(UPFRONTS!$F$22="Yes",(365*(AB145+AB149+AB141*(5/7)*(0.7)+AB137*(5/7)*(0.7)+AB133*(5/7))),(365*(AB145+AB141*(5/7)*(0.7)+AB137*(5/7)*(0.7)+AB133*(5/7)))))</f>
        <v>107856.80839236856</v>
      </c>
      <c r="AC182" s="88">
        <f>IF(AC177="","",IF(UPFRONTS!$F$22="Yes",(365*(AC145+AC149+AC141*(5/7)*(0.7)+AC137*(5/7)*(0.7)+AC133*(5/7))),(365*(AC145+AC141*(5/7)*(0.7)+AC137*(5/7)*(0.7)+AC133*(5/7)))))</f>
        <v>109000.41260475553</v>
      </c>
      <c r="AD182" s="88">
        <f>IF(AD177="","",IF(UPFRONTS!$F$22="Yes",(365*(AD145+AD149+AD141*(5/7)*(0.7)+AD137*(5/7)*(0.7)+AD133*(5/7))),(365*(AD145+AD141*(5/7)*(0.7)+AD137*(5/7)*(0.7)+AD133*(5/7)))))</f>
        <v>110144.01681714244</v>
      </c>
      <c r="AE182" s="88">
        <f>IF(AE177="","",IF(UPFRONTS!$F$22="Yes",(365*(AE145+AE149+AE141*(5/7)*(0.7)+AE137*(5/7)*(0.7)+AE133*(5/7))),(365*(AE145+AE141*(5/7)*(0.7)+AE137*(5/7)*(0.7)+AE133*(5/7)))))</f>
        <v>111287.62102952937</v>
      </c>
      <c r="AF182" s="88">
        <f>IF(AF177="","",IF(UPFRONTS!$F$22="Yes",(365*(AF145+AF149+AF141*(5/7)*(0.7)+AF137*(5/7)*(0.7)+AF133*(5/7))),(365*(AF145+AF141*(5/7)*(0.7)+AF137*(5/7)*(0.7)+AF133*(5/7)))))</f>
        <v>112431.22524191633</v>
      </c>
      <c r="AG182" s="88">
        <f>IF(AG177="","",IF(UPFRONTS!$F$22="Yes",(365*(AG145+AG149+AG141*(5/7)*(0.7)+AG137*(5/7)*(0.7)+AG133*(5/7))),(365*(AG145+AG141*(5/7)*(0.7)+AG137*(5/7)*(0.7)+AG133*(5/7)))))</f>
        <v>113574.82945430322</v>
      </c>
    </row>
    <row r="183" spans="3:33" x14ac:dyDescent="0.25">
      <c r="F183" s="10" t="s">
        <v>456</v>
      </c>
      <c r="G183" s="88">
        <f>IF(G177="","",IF(UPFRONTS!$F$22="Yes",(365*(G146+G150+G142*(5/7)*(0.7)+G138*(5/7)*(0.7)+G134*(5/7))),(365*(G146+G142*(5/7)*(0.7)+G138*(5/7)*(0.7)+G134*(5/7)))))</f>
        <v>25181.139254157104</v>
      </c>
      <c r="H183" s="88">
        <f>IF(H177="","",IF(UPFRONTS!$F$22="Yes",(365*(H146+H150+H142*(5/7)*(0.7)+H138*(5/7)*(0.7)+H134*(5/7))),(365*(H146+H142*(5/7)*(0.7)+H138*(5/7)*(0.7)+H134*(5/7)))))</f>
        <v>25428.114888382839</v>
      </c>
      <c r="I183" s="88">
        <f>IF(I177="","",IF(UPFRONTS!$F$22="Yes",(365*(I146+I150+I142*(5/7)*(0.7)+I138*(5/7)*(0.7)+I134*(5/7))),(365*(I146+I142*(5/7)*(0.7)+I138*(5/7)*(0.7)+I134*(5/7)))))</f>
        <v>25675.090522608582</v>
      </c>
      <c r="J183" s="88">
        <f>IF(J177="","",IF(UPFRONTS!$F$22="Yes",(365*(J146+J150+J142*(5/7)*(0.7)+J138*(5/7)*(0.7)+J134*(5/7))),(365*(J146+J142*(5/7)*(0.7)+J138*(5/7)*(0.7)+J134*(5/7)))))</f>
        <v>25922.066156834313</v>
      </c>
      <c r="K183" s="88">
        <f>IF(K177="","",IF(UPFRONTS!$F$22="Yes",(365*(K146+K150+K142*(5/7)*(0.7)+K138*(5/7)*(0.7)+K134*(5/7))),(365*(K146+K142*(5/7)*(0.7)+K138*(5/7)*(0.7)+K134*(5/7)))))</f>
        <v>26169.041791060052</v>
      </c>
      <c r="L183" s="88">
        <f>IF(L177="","",IF(UPFRONTS!$F$22="Yes",(365*(L146+L150+L142*(5/7)*(0.7)+L138*(5/7)*(0.7)+L134*(5/7))),(365*(L146+L142*(5/7)*(0.7)+L138*(5/7)*(0.7)+L134*(5/7)))))</f>
        <v>26416.017425285794</v>
      </c>
      <c r="M183" s="88">
        <f>IF(M177="","",IF(UPFRONTS!$F$22="Yes",(365*(M146+M150+M142*(5/7)*(0.7)+M138*(5/7)*(0.7)+M134*(5/7))),(365*(M146+M142*(5/7)*(0.7)+M138*(5/7)*(0.7)+M134*(5/7)))))</f>
        <v>26662.993059511526</v>
      </c>
      <c r="N183" s="88">
        <f>IF(N177="","",IF(UPFRONTS!$F$22="Yes",(365*(N146+N150+N142*(5/7)*(0.7)+N138*(5/7)*(0.7)+N134*(5/7))),(365*(N146+N142*(5/7)*(0.7)+N138*(5/7)*(0.7)+N134*(5/7)))))</f>
        <v>75153.863762478781</v>
      </c>
      <c r="O183" s="88">
        <f>IF(O177="","",IF(UPFRONTS!$F$22="Yes",(365*(O146+O150+O142*(5/7)*(0.7)+O138*(5/7)*(0.7)+O134*(5/7))),(365*(O146+O142*(5/7)*(0.7)+O138*(5/7)*(0.7)+O134*(5/7)))))</f>
        <v>76102.331209388474</v>
      </c>
      <c r="P183" s="88">
        <f>IF(P177="","",IF(UPFRONTS!$F$22="Yes",(365*(P146+P150+P142*(5/7)*(0.7)+P138*(5/7)*(0.7)+P134*(5/7))),(365*(P146+P142*(5/7)*(0.7)+P138*(5/7)*(0.7)+P134*(5/7)))))</f>
        <v>77050.798656298153</v>
      </c>
      <c r="Q183" s="88">
        <f>IF(Q177="","",IF(UPFRONTS!$F$22="Yes",(365*(Q146+Q150+Q142*(5/7)*(0.7)+Q138*(5/7)*(0.7)+Q134*(5/7))),(365*(Q146+Q142*(5/7)*(0.7)+Q138*(5/7)*(0.7)+Q134*(5/7)))))</f>
        <v>77999.266103207832</v>
      </c>
      <c r="R183" s="88">
        <f>IF(R177="","",IF(UPFRONTS!$F$22="Yes",(365*(R146+R150+R142*(5/7)*(0.7)+R138*(5/7)*(0.7)+R134*(5/7))),(365*(R146+R142*(5/7)*(0.7)+R138*(5/7)*(0.7)+R134*(5/7)))))</f>
        <v>78947.733550117511</v>
      </c>
      <c r="S183" s="88">
        <f>IF(S177="","",IF(UPFRONTS!$F$22="Yes",(365*(S146+S150+S142*(5/7)*(0.7)+S138*(5/7)*(0.7)+S134*(5/7))),(365*(S146+S142*(5/7)*(0.7)+S138*(5/7)*(0.7)+S134*(5/7)))))</f>
        <v>79896.20099702719</v>
      </c>
      <c r="T183" s="88">
        <f>IF(T177="","",IF(UPFRONTS!$F$22="Yes",(365*(T146+T150+T142*(5/7)*(0.7)+T138*(5/7)*(0.7)+T134*(5/7))),(365*(T146+T142*(5/7)*(0.7)+T138*(5/7)*(0.7)+T134*(5/7)))))</f>
        <v>80844.668443936855</v>
      </c>
      <c r="U183" s="88">
        <f>IF(U177="","",IF(UPFRONTS!$F$22="Yes",(365*(U146+U150+U142*(5/7)*(0.7)+U138*(5/7)*(0.7)+U134*(5/7))),(365*(U146+U142*(5/7)*(0.7)+U138*(5/7)*(0.7)+U134*(5/7)))))</f>
        <v>81793.135890846563</v>
      </c>
      <c r="V183" s="88">
        <f>IF(V177="","",IF(UPFRONTS!$F$22="Yes",(365*(V146+V150+V142*(5/7)*(0.7)+V138*(5/7)*(0.7)+V134*(5/7))),(365*(V146+V142*(5/7)*(0.7)+V138*(5/7)*(0.7)+V134*(5/7)))))</f>
        <v>82741.603337756227</v>
      </c>
      <c r="W183" s="88">
        <f>IF(W177="","",IF(UPFRONTS!$F$22="Yes",(365*(W146+W150+W142*(5/7)*(0.7)+W138*(5/7)*(0.7)+W134*(5/7))),(365*(W146+W142*(5/7)*(0.7)+W138*(5/7)*(0.7)+W134*(5/7)))))</f>
        <v>83690.070784665892</v>
      </c>
      <c r="X183" s="88">
        <f>IF(X177="","",IF(UPFRONTS!$F$22="Yes",(365*(X146+X150+X142*(5/7)*(0.7)+X138*(5/7)*(0.7)+X134*(5/7))),(365*(X146+X142*(5/7)*(0.7)+X138*(5/7)*(0.7)+X134*(5/7)))))</f>
        <v>84638.538231575585</v>
      </c>
      <c r="Y183" s="88">
        <f>IF(Y177="","",IF(UPFRONTS!$F$22="Yes",(365*(Y146+Y150+Y142*(5/7)*(0.7)+Y138*(5/7)*(0.7)+Y134*(5/7))),(365*(Y146+Y142*(5/7)*(0.7)+Y138*(5/7)*(0.7)+Y134*(5/7)))))</f>
        <v>85587.005678485264</v>
      </c>
      <c r="Z183" s="88">
        <f>IF(Z177="","",IF(UPFRONTS!$F$22="Yes",(365*(Z146+Z150+Z142*(5/7)*(0.7)+Z138*(5/7)*(0.7)+Z134*(5/7))),(365*(Z146+Z142*(5/7)*(0.7)+Z138*(5/7)*(0.7)+Z134*(5/7)))))</f>
        <v>86535.473125394929</v>
      </c>
      <c r="AA183" s="88">
        <f>IF(AA177="","",IF(UPFRONTS!$F$22="Yes",(365*(AA146+AA150+AA142*(5/7)*(0.7)+AA138*(5/7)*(0.7)+AA134*(5/7))),(365*(AA146+AA142*(5/7)*(0.7)+AA138*(5/7)*(0.7)+AA134*(5/7)))))</f>
        <v>87483.940572304593</v>
      </c>
      <c r="AB183" s="88">
        <f>IF(AB177="","",IF(UPFRONTS!$F$22="Yes",(365*(AB146+AB150+AB142*(5/7)*(0.7)+AB138*(5/7)*(0.7)+AB134*(5/7))),(365*(AB146+AB142*(5/7)*(0.7)+AB138*(5/7)*(0.7)+AB134*(5/7)))))</f>
        <v>88432.408019214286</v>
      </c>
      <c r="AC183" s="88">
        <f>IF(AC177="","",IF(UPFRONTS!$F$22="Yes",(365*(AC146+AC150+AC142*(5/7)*(0.7)+AC138*(5/7)*(0.7)+AC134*(5/7))),(365*(AC146+AC142*(5/7)*(0.7)+AC138*(5/7)*(0.7)+AC134*(5/7)))))</f>
        <v>89380.875466123995</v>
      </c>
      <c r="AD183" s="88">
        <f>IF(AD177="","",IF(UPFRONTS!$F$22="Yes",(365*(AD146+AD150+AD142*(5/7)*(0.7)+AD138*(5/7)*(0.7)+AD134*(5/7))),(365*(AD146+AD142*(5/7)*(0.7)+AD138*(5/7)*(0.7)+AD134*(5/7)))))</f>
        <v>90329.342913033644</v>
      </c>
      <c r="AE183" s="88">
        <f>IF(AE177="","",IF(UPFRONTS!$F$22="Yes",(365*(AE146+AE150+AE142*(5/7)*(0.7)+AE138*(5/7)*(0.7)+AE134*(5/7))),(365*(AE146+AE142*(5/7)*(0.7)+AE138*(5/7)*(0.7)+AE134*(5/7)))))</f>
        <v>91277.810359943323</v>
      </c>
      <c r="AF183" s="88">
        <f>IF(AF177="","",IF(UPFRONTS!$F$22="Yes",(365*(AF146+AF150+AF142*(5/7)*(0.7)+AF138*(5/7)*(0.7)+AF134*(5/7))),(365*(AF146+AF142*(5/7)*(0.7)+AF138*(5/7)*(0.7)+AF134*(5/7)))))</f>
        <v>92226.277806853017</v>
      </c>
      <c r="AG183" s="88">
        <f>IF(AG177="","",IF(UPFRONTS!$F$22="Yes",(365*(AG146+AG150+AG142*(5/7)*(0.7)+AG138*(5/7)*(0.7)+AG134*(5/7))),(365*(AG146+AG142*(5/7)*(0.7)+AG138*(5/7)*(0.7)+AG134*(5/7)))))</f>
        <v>93174.745253762681</v>
      </c>
    </row>
    <row r="184" spans="3:33" x14ac:dyDescent="0.25">
      <c r="C184" s="220"/>
      <c r="D184" s="220"/>
      <c r="F184" s="10" t="s">
        <v>464</v>
      </c>
      <c r="G184" s="88">
        <f>IF(G177="","",SUM(G178,G181))</f>
        <v>566427.59340704815</v>
      </c>
      <c r="H184" s="88">
        <f t="shared" ref="H184:AG184" si="39">IF(H177="","",SUM(H178,H181))</f>
        <v>571782.79568774614</v>
      </c>
      <c r="I184" s="88">
        <f t="shared" si="39"/>
        <v>577137.99796844425</v>
      </c>
      <c r="J184" s="88">
        <f t="shared" si="39"/>
        <v>582493.20024914213</v>
      </c>
      <c r="K184" s="88">
        <f t="shared" si="39"/>
        <v>587848.40252984024</v>
      </c>
      <c r="L184" s="88">
        <f t="shared" si="39"/>
        <v>593203.60481053824</v>
      </c>
      <c r="M184" s="88">
        <f t="shared" si="39"/>
        <v>598558.80709123611</v>
      </c>
      <c r="N184" s="88">
        <f t="shared" si="39"/>
        <v>947896.09739306942</v>
      </c>
      <c r="O184" s="88">
        <f t="shared" si="39"/>
        <v>958252.98160912795</v>
      </c>
      <c r="P184" s="88">
        <f t="shared" si="39"/>
        <v>968609.86582518625</v>
      </c>
      <c r="Q184" s="88">
        <f t="shared" si="39"/>
        <v>978966.7500412449</v>
      </c>
      <c r="R184" s="88">
        <f>IF(R177="","",SUM(R178,R181))</f>
        <v>989323.63425730355</v>
      </c>
      <c r="S184" s="88">
        <f t="shared" si="39"/>
        <v>999680.51847336197</v>
      </c>
      <c r="T184" s="88">
        <f t="shared" si="39"/>
        <v>1010037.4026894205</v>
      </c>
      <c r="U184" s="88">
        <f t="shared" si="39"/>
        <v>1020394.2869054792</v>
      </c>
      <c r="V184" s="88">
        <f t="shared" si="39"/>
        <v>1030751.1711215375</v>
      </c>
      <c r="W184" s="88">
        <f t="shared" si="39"/>
        <v>1041108.055337596</v>
      </c>
      <c r="X184" s="88">
        <f t="shared" si="39"/>
        <v>1051464.9395536545</v>
      </c>
      <c r="Y184" s="88">
        <f t="shared" si="39"/>
        <v>1061821.8237697131</v>
      </c>
      <c r="Z184" s="88">
        <f t="shared" si="39"/>
        <v>1072178.7079857718</v>
      </c>
      <c r="AA184" s="88">
        <f t="shared" si="39"/>
        <v>1082535.5922018301</v>
      </c>
      <c r="AB184" s="88">
        <f t="shared" si="39"/>
        <v>1092892.4764178884</v>
      </c>
      <c r="AC184" s="88">
        <f t="shared" si="39"/>
        <v>1103249.3606339474</v>
      </c>
      <c r="AD184" s="88">
        <f t="shared" si="39"/>
        <v>1113606.2448500057</v>
      </c>
      <c r="AE184" s="88">
        <f t="shared" si="39"/>
        <v>1123963.129066064</v>
      </c>
      <c r="AF184" s="88">
        <f t="shared" si="39"/>
        <v>1134320.013282123</v>
      </c>
      <c r="AG184" s="88">
        <f t="shared" si="39"/>
        <v>1144676.8974981816</v>
      </c>
    </row>
    <row r="185" spans="3:33" x14ac:dyDescent="0.25">
      <c r="F185" s="10" t="s">
        <v>463</v>
      </c>
      <c r="G185" s="88">
        <f>IF(G177="","",SUM(G179,G182))</f>
        <v>113851.9462748167</v>
      </c>
      <c r="H185" s="88">
        <f t="shared" ref="H185:AG185" si="40">IF(H177="","",SUM(H179,H182))</f>
        <v>114928.34193323698</v>
      </c>
      <c r="I185" s="88">
        <f t="shared" si="40"/>
        <v>116004.73759165729</v>
      </c>
      <c r="J185" s="88">
        <f t="shared" si="40"/>
        <v>117081.13325007756</v>
      </c>
      <c r="K185" s="88">
        <f t="shared" si="40"/>
        <v>118157.52890849789</v>
      </c>
      <c r="L185" s="88">
        <f t="shared" si="40"/>
        <v>119233.92456691821</v>
      </c>
      <c r="M185" s="88">
        <f t="shared" si="40"/>
        <v>120310.32022533848</v>
      </c>
      <c r="N185" s="88">
        <f t="shared" si="40"/>
        <v>190527.11557600697</v>
      </c>
      <c r="O185" s="88">
        <f t="shared" si="40"/>
        <v>192608.84930343472</v>
      </c>
      <c r="P185" s="88">
        <f t="shared" si="40"/>
        <v>194690.58303086247</v>
      </c>
      <c r="Q185" s="88">
        <f t="shared" si="40"/>
        <v>196772.31675829028</v>
      </c>
      <c r="R185" s="88">
        <f t="shared" si="40"/>
        <v>198854.05048571803</v>
      </c>
      <c r="S185" s="88">
        <f t="shared" si="40"/>
        <v>200935.78421314579</v>
      </c>
      <c r="T185" s="88">
        <f t="shared" si="40"/>
        <v>203017.51794057351</v>
      </c>
      <c r="U185" s="88">
        <f t="shared" si="40"/>
        <v>205099.25166800129</v>
      </c>
      <c r="V185" s="88">
        <f t="shared" si="40"/>
        <v>207180.98539542907</v>
      </c>
      <c r="W185" s="88">
        <f t="shared" si="40"/>
        <v>209262.71912285686</v>
      </c>
      <c r="X185" s="88">
        <f t="shared" si="40"/>
        <v>211344.45285028461</v>
      </c>
      <c r="Y185" s="88">
        <f t="shared" si="40"/>
        <v>213426.18657771236</v>
      </c>
      <c r="Z185" s="88">
        <f t="shared" si="40"/>
        <v>215507.92030514008</v>
      </c>
      <c r="AA185" s="88">
        <f t="shared" si="40"/>
        <v>217589.65403256787</v>
      </c>
      <c r="AB185" s="88">
        <f t="shared" si="40"/>
        <v>219671.38775999565</v>
      </c>
      <c r="AC185" s="88">
        <f t="shared" si="40"/>
        <v>221753.12148742343</v>
      </c>
      <c r="AD185" s="88">
        <f t="shared" si="40"/>
        <v>223834.85521485115</v>
      </c>
      <c r="AE185" s="88">
        <f t="shared" si="40"/>
        <v>225916.58894227893</v>
      </c>
      <c r="AF185" s="88">
        <f t="shared" si="40"/>
        <v>227998.32266970671</v>
      </c>
      <c r="AG185" s="88">
        <f t="shared" si="40"/>
        <v>230080.05639713444</v>
      </c>
    </row>
    <row r="186" spans="3:33" x14ac:dyDescent="0.25">
      <c r="F186" s="16" t="s">
        <v>465</v>
      </c>
      <c r="G186" s="89">
        <f>IF(G177="","",SUM(G180,G183))</f>
        <v>212994.85182812973</v>
      </c>
      <c r="H186" s="89">
        <f t="shared" ref="H186:AG186" si="41">IF(H177="","",SUM(H180,H183))</f>
        <v>215113.62784267435</v>
      </c>
      <c r="I186" s="89">
        <f t="shared" si="41"/>
        <v>217232.40385721897</v>
      </c>
      <c r="J186" s="89">
        <f t="shared" si="41"/>
        <v>219351.17987176354</v>
      </c>
      <c r="K186" s="89">
        <f t="shared" si="41"/>
        <v>221469.95588630816</v>
      </c>
      <c r="L186" s="89">
        <f t="shared" si="41"/>
        <v>223588.73190085284</v>
      </c>
      <c r="M186" s="89">
        <f t="shared" si="41"/>
        <v>225707.50791539741</v>
      </c>
      <c r="N186" s="89">
        <f t="shared" si="41"/>
        <v>299484.53896993835</v>
      </c>
      <c r="O186" s="89">
        <f t="shared" si="41"/>
        <v>302645.26400518604</v>
      </c>
      <c r="P186" s="89">
        <f t="shared" si="41"/>
        <v>305805.98904043366</v>
      </c>
      <c r="Q186" s="89">
        <f t="shared" si="41"/>
        <v>308966.71407568129</v>
      </c>
      <c r="R186" s="89">
        <f t="shared" si="41"/>
        <v>312127.43911092891</v>
      </c>
      <c r="S186" s="89">
        <f t="shared" si="41"/>
        <v>315288.16414617654</v>
      </c>
      <c r="T186" s="89">
        <f t="shared" si="41"/>
        <v>318448.88918142417</v>
      </c>
      <c r="U186" s="89">
        <f t="shared" si="41"/>
        <v>321609.61421667185</v>
      </c>
      <c r="V186" s="89">
        <f t="shared" si="41"/>
        <v>324770.33925191953</v>
      </c>
      <c r="W186" s="89">
        <f t="shared" si="41"/>
        <v>327931.06428716716</v>
      </c>
      <c r="X186" s="89">
        <f t="shared" si="41"/>
        <v>331091.78932241473</v>
      </c>
      <c r="Y186" s="89">
        <f t="shared" si="41"/>
        <v>334252.51435766241</v>
      </c>
      <c r="Z186" s="89">
        <f t="shared" si="41"/>
        <v>337413.23939291015</v>
      </c>
      <c r="AA186" s="89">
        <f t="shared" si="41"/>
        <v>340573.96442815772</v>
      </c>
      <c r="AB186" s="89">
        <f t="shared" si="41"/>
        <v>343734.6894634054</v>
      </c>
      <c r="AC186" s="89">
        <f t="shared" si="41"/>
        <v>346895.41449865309</v>
      </c>
      <c r="AD186" s="89">
        <f t="shared" si="41"/>
        <v>350056.13953390066</v>
      </c>
      <c r="AE186" s="89">
        <f t="shared" si="41"/>
        <v>353216.86456914828</v>
      </c>
      <c r="AF186" s="89">
        <f t="shared" si="41"/>
        <v>356377.58960439597</v>
      </c>
      <c r="AG186" s="89">
        <f t="shared" si="41"/>
        <v>359538.31463964359</v>
      </c>
    </row>
    <row r="188" spans="3:33" hidden="1" x14ac:dyDescent="0.25">
      <c r="D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row>
    <row r="189" spans="3:33" hidden="1" x14ac:dyDescent="0.25">
      <c r="D189" s="45"/>
      <c r="F189" s="42"/>
      <c r="G189" s="46">
        <f>G176</f>
        <v>-6</v>
      </c>
      <c r="H189" s="46">
        <f t="shared" ref="H189:AG190" si="42">H176</f>
        <v>-5</v>
      </c>
      <c r="I189" s="46">
        <f t="shared" si="42"/>
        <v>-4</v>
      </c>
      <c r="J189" s="46">
        <f t="shared" si="42"/>
        <v>-3</v>
      </c>
      <c r="K189" s="46">
        <f t="shared" si="42"/>
        <v>-2</v>
      </c>
      <c r="L189" s="46">
        <f t="shared" si="42"/>
        <v>-1</v>
      </c>
      <c r="M189" s="46">
        <f t="shared" si="42"/>
        <v>0</v>
      </c>
      <c r="N189" s="46">
        <f t="shared" si="42"/>
        <v>1</v>
      </c>
      <c r="O189" s="46">
        <f t="shared" si="42"/>
        <v>2</v>
      </c>
      <c r="P189" s="46">
        <f t="shared" si="42"/>
        <v>3</v>
      </c>
      <c r="Q189" s="46">
        <f t="shared" si="42"/>
        <v>4</v>
      </c>
      <c r="R189" s="46">
        <f t="shared" si="42"/>
        <v>5</v>
      </c>
      <c r="S189" s="46">
        <f t="shared" si="42"/>
        <v>6</v>
      </c>
      <c r="T189" s="46">
        <f t="shared" si="42"/>
        <v>7</v>
      </c>
      <c r="U189" s="46">
        <f t="shared" si="42"/>
        <v>8</v>
      </c>
      <c r="V189" s="46">
        <f t="shared" si="42"/>
        <v>9</v>
      </c>
      <c r="W189" s="46">
        <f t="shared" si="42"/>
        <v>10</v>
      </c>
      <c r="X189" s="46">
        <f t="shared" si="42"/>
        <v>11</v>
      </c>
      <c r="Y189" s="46">
        <f t="shared" si="42"/>
        <v>12</v>
      </c>
      <c r="Z189" s="46">
        <f t="shared" si="42"/>
        <v>13</v>
      </c>
      <c r="AA189" s="46">
        <f t="shared" si="42"/>
        <v>14</v>
      </c>
      <c r="AB189" s="46">
        <f t="shared" si="42"/>
        <v>15</v>
      </c>
      <c r="AC189" s="46">
        <f t="shared" si="42"/>
        <v>16</v>
      </c>
      <c r="AD189" s="46">
        <f t="shared" si="42"/>
        <v>17</v>
      </c>
      <c r="AE189" s="46">
        <f t="shared" si="42"/>
        <v>18</v>
      </c>
      <c r="AF189" s="46">
        <f t="shared" si="42"/>
        <v>19</v>
      </c>
      <c r="AG189" s="46">
        <f t="shared" si="42"/>
        <v>20</v>
      </c>
    </row>
    <row r="190" spans="3:33" hidden="1" x14ac:dyDescent="0.25">
      <c r="D190" s="45"/>
      <c r="F190" s="72"/>
      <c r="G190" s="73">
        <f>G177</f>
        <v>2022</v>
      </c>
      <c r="H190" s="73">
        <f t="shared" si="42"/>
        <v>2023</v>
      </c>
      <c r="I190" s="73">
        <f t="shared" si="42"/>
        <v>2024</v>
      </c>
      <c r="J190" s="73">
        <f t="shared" si="42"/>
        <v>2025</v>
      </c>
      <c r="K190" s="73">
        <f t="shared" si="42"/>
        <v>2026</v>
      </c>
      <c r="L190" s="73">
        <f t="shared" si="42"/>
        <v>2027</v>
      </c>
      <c r="M190" s="73">
        <f t="shared" si="42"/>
        <v>2028</v>
      </c>
      <c r="N190" s="73">
        <f t="shared" si="42"/>
        <v>2029</v>
      </c>
      <c r="O190" s="73">
        <f t="shared" si="42"/>
        <v>2030</v>
      </c>
      <c r="P190" s="73">
        <f t="shared" si="42"/>
        <v>2031</v>
      </c>
      <c r="Q190" s="73">
        <f t="shared" si="42"/>
        <v>2032</v>
      </c>
      <c r="R190" s="73">
        <f t="shared" si="42"/>
        <v>2033</v>
      </c>
      <c r="S190" s="73">
        <f t="shared" si="42"/>
        <v>2034</v>
      </c>
      <c r="T190" s="73">
        <f t="shared" si="42"/>
        <v>2035</v>
      </c>
      <c r="U190" s="73">
        <f t="shared" si="42"/>
        <v>2036</v>
      </c>
      <c r="V190" s="73">
        <f t="shared" si="42"/>
        <v>2037</v>
      </c>
      <c r="W190" s="73">
        <f t="shared" si="42"/>
        <v>2038</v>
      </c>
      <c r="X190" s="73">
        <f t="shared" si="42"/>
        <v>2039</v>
      </c>
      <c r="Y190" s="73">
        <f t="shared" si="42"/>
        <v>2040</v>
      </c>
      <c r="Z190" s="73">
        <f t="shared" si="42"/>
        <v>2041</v>
      </c>
      <c r="AA190" s="73">
        <f t="shared" si="42"/>
        <v>2042</v>
      </c>
      <c r="AB190" s="73">
        <f t="shared" si="42"/>
        <v>2043</v>
      </c>
      <c r="AC190" s="73">
        <f t="shared" si="42"/>
        <v>2044</v>
      </c>
      <c r="AD190" s="73">
        <f t="shared" si="42"/>
        <v>2045</v>
      </c>
      <c r="AE190" s="73">
        <f t="shared" si="42"/>
        <v>2046</v>
      </c>
      <c r="AF190" s="73">
        <f t="shared" si="42"/>
        <v>2047</v>
      </c>
      <c r="AG190" s="73">
        <f t="shared" si="42"/>
        <v>2048</v>
      </c>
    </row>
    <row r="191" spans="3:33" hidden="1" x14ac:dyDescent="0.25">
      <c r="D191" s="45"/>
      <c r="F191" s="299"/>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row>
    <row r="192" spans="3:33" hidden="1" x14ac:dyDescent="0.25">
      <c r="F192" s="246"/>
      <c r="G192" s="301"/>
      <c r="H192" s="301"/>
      <c r="I192" s="301"/>
      <c r="J192" s="301"/>
      <c r="K192" s="301"/>
      <c r="L192" s="301"/>
      <c r="M192" s="301"/>
      <c r="N192" s="301"/>
      <c r="O192" s="301"/>
      <c r="P192" s="301"/>
      <c r="Q192" s="301"/>
      <c r="R192" s="301"/>
      <c r="S192" s="301"/>
      <c r="T192" s="301"/>
      <c r="U192" s="301"/>
      <c r="V192" s="301"/>
      <c r="W192" s="301"/>
      <c r="X192" s="301"/>
      <c r="Y192" s="301"/>
      <c r="Z192" s="301"/>
      <c r="AA192" s="301"/>
      <c r="AB192" s="301"/>
      <c r="AC192" s="301"/>
      <c r="AD192" s="301"/>
      <c r="AE192" s="301"/>
      <c r="AF192" s="301"/>
      <c r="AG192" s="301"/>
    </row>
    <row r="193" spans="4:33" hidden="1" x14ac:dyDescent="0.25">
      <c r="F193" s="246"/>
      <c r="G193" s="301"/>
      <c r="H193" s="301"/>
      <c r="I193" s="301"/>
      <c r="J193" s="301"/>
      <c r="K193" s="301"/>
      <c r="L193" s="301"/>
      <c r="M193" s="301"/>
      <c r="N193" s="301"/>
      <c r="O193" s="301"/>
      <c r="P193" s="301"/>
      <c r="Q193" s="301"/>
      <c r="R193" s="301"/>
      <c r="S193" s="301"/>
      <c r="T193" s="301"/>
      <c r="U193" s="301"/>
      <c r="V193" s="301"/>
      <c r="W193" s="301"/>
      <c r="X193" s="301"/>
      <c r="Y193" s="301"/>
      <c r="Z193" s="301"/>
      <c r="AA193" s="301"/>
      <c r="AB193" s="301"/>
      <c r="AC193" s="301"/>
      <c r="AD193" s="301"/>
      <c r="AE193" s="301"/>
      <c r="AF193" s="301"/>
      <c r="AG193" s="301"/>
    </row>
    <row r="194" spans="4:33" hidden="1" x14ac:dyDescent="0.25">
      <c r="F194" s="246"/>
      <c r="G194" s="301"/>
      <c r="H194" s="301"/>
      <c r="I194" s="301"/>
      <c r="J194" s="301"/>
      <c r="K194" s="301"/>
      <c r="L194" s="301"/>
      <c r="M194" s="301"/>
      <c r="N194" s="301"/>
      <c r="O194" s="301"/>
      <c r="P194" s="301"/>
      <c r="Q194" s="301"/>
      <c r="R194" s="301"/>
      <c r="S194" s="301"/>
      <c r="T194" s="301"/>
      <c r="U194" s="301"/>
      <c r="V194" s="301"/>
      <c r="W194" s="301"/>
      <c r="X194" s="301"/>
      <c r="Y194" s="301"/>
      <c r="Z194" s="301"/>
      <c r="AA194" s="301"/>
      <c r="AB194" s="301"/>
      <c r="AC194" s="301"/>
      <c r="AD194" s="301"/>
      <c r="AE194" s="301"/>
      <c r="AF194" s="301"/>
      <c r="AG194" s="301"/>
    </row>
    <row r="195" spans="4:33" hidden="1" x14ac:dyDescent="0.25">
      <c r="F195" s="246"/>
      <c r="G195" s="301"/>
      <c r="H195" s="301"/>
      <c r="I195" s="301"/>
      <c r="J195" s="301"/>
      <c r="K195" s="301"/>
      <c r="L195" s="301"/>
      <c r="M195" s="301"/>
      <c r="N195" s="301"/>
      <c r="O195" s="301"/>
      <c r="P195" s="301"/>
      <c r="Q195" s="301"/>
      <c r="R195" s="301"/>
      <c r="S195" s="301"/>
      <c r="T195" s="301"/>
      <c r="U195" s="301"/>
      <c r="V195" s="301"/>
      <c r="W195" s="301"/>
      <c r="X195" s="301"/>
      <c r="Y195" s="301"/>
      <c r="Z195" s="301"/>
      <c r="AA195" s="301"/>
      <c r="AB195" s="301"/>
      <c r="AC195" s="301"/>
      <c r="AD195" s="301"/>
      <c r="AE195" s="301"/>
      <c r="AF195" s="301"/>
      <c r="AG195" s="301"/>
    </row>
    <row r="196" spans="4:33" hidden="1" x14ac:dyDescent="0.25">
      <c r="F196" s="246"/>
      <c r="G196" s="301"/>
      <c r="H196" s="301"/>
      <c r="I196" s="301"/>
      <c r="J196" s="301"/>
      <c r="K196" s="301"/>
      <c r="L196" s="301"/>
      <c r="M196" s="301"/>
      <c r="N196" s="301"/>
      <c r="O196" s="301"/>
      <c r="P196" s="301"/>
      <c r="Q196" s="301"/>
      <c r="R196" s="301"/>
      <c r="S196" s="301"/>
      <c r="T196" s="301"/>
      <c r="U196" s="301"/>
      <c r="V196" s="301"/>
      <c r="W196" s="301"/>
      <c r="X196" s="301"/>
      <c r="Y196" s="301"/>
      <c r="Z196" s="301"/>
      <c r="AA196" s="301"/>
      <c r="AB196" s="301"/>
      <c r="AC196" s="301"/>
      <c r="AD196" s="301"/>
      <c r="AE196" s="301"/>
      <c r="AF196" s="301"/>
      <c r="AG196" s="301"/>
    </row>
    <row r="197" spans="4:33" hidden="1" x14ac:dyDescent="0.25">
      <c r="F197" s="246"/>
      <c r="G197" s="301"/>
      <c r="H197" s="301"/>
      <c r="I197" s="301"/>
      <c r="J197" s="301"/>
      <c r="K197" s="301"/>
      <c r="L197" s="301"/>
      <c r="M197" s="301"/>
      <c r="N197" s="301"/>
      <c r="O197" s="301"/>
      <c r="P197" s="301"/>
      <c r="Q197" s="301"/>
      <c r="R197" s="301"/>
      <c r="S197" s="301"/>
      <c r="T197" s="301"/>
      <c r="U197" s="301"/>
      <c r="V197" s="301"/>
      <c r="W197" s="301"/>
      <c r="X197" s="301"/>
      <c r="Y197" s="301"/>
      <c r="Z197" s="301"/>
      <c r="AA197" s="301"/>
      <c r="AB197" s="301"/>
      <c r="AC197" s="301"/>
      <c r="AD197" s="301"/>
      <c r="AE197" s="301"/>
      <c r="AF197" s="301"/>
      <c r="AG197" s="301"/>
    </row>
    <row r="198" spans="4:33" hidden="1" x14ac:dyDescent="0.25">
      <c r="F198" s="246"/>
      <c r="G198" s="301"/>
      <c r="H198" s="301"/>
      <c r="I198" s="301"/>
      <c r="J198" s="301"/>
      <c r="K198" s="301"/>
      <c r="L198" s="301"/>
      <c r="M198" s="301"/>
      <c r="N198" s="301"/>
      <c r="O198" s="301"/>
      <c r="P198" s="301"/>
      <c r="Q198" s="301"/>
      <c r="R198" s="301"/>
      <c r="S198" s="301"/>
      <c r="T198" s="301"/>
      <c r="U198" s="301"/>
      <c r="V198" s="301"/>
      <c r="W198" s="301"/>
      <c r="X198" s="301"/>
      <c r="Y198" s="301"/>
      <c r="Z198" s="301"/>
      <c r="AA198" s="301"/>
      <c r="AB198" s="301"/>
      <c r="AC198" s="301"/>
      <c r="AD198" s="301"/>
      <c r="AE198" s="301"/>
      <c r="AF198" s="301"/>
      <c r="AG198" s="301"/>
    </row>
    <row r="199" spans="4:33" hidden="1" x14ac:dyDescent="0.25">
      <c r="F199" s="300"/>
      <c r="G199" s="302"/>
      <c r="H199" s="302"/>
      <c r="I199" s="302"/>
      <c r="J199" s="302"/>
      <c r="K199" s="302"/>
      <c r="L199" s="302"/>
      <c r="M199" s="302"/>
      <c r="N199" s="302"/>
      <c r="O199" s="302"/>
      <c r="P199" s="302"/>
      <c r="Q199" s="302"/>
      <c r="R199" s="302"/>
      <c r="S199" s="302"/>
      <c r="T199" s="302"/>
      <c r="U199" s="302"/>
      <c r="V199" s="302"/>
      <c r="W199" s="302"/>
      <c r="X199" s="302"/>
      <c r="Y199" s="302"/>
      <c r="Z199" s="302"/>
      <c r="AA199" s="302"/>
      <c r="AB199" s="302"/>
      <c r="AC199" s="302"/>
      <c r="AD199" s="302"/>
      <c r="AE199" s="302"/>
      <c r="AF199" s="302"/>
      <c r="AG199" s="302"/>
    </row>
    <row r="200" spans="4:33" x14ac:dyDescent="0.25">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row>
    <row r="201" spans="4:33" x14ac:dyDescent="0.25">
      <c r="D201" s="27" t="s">
        <v>483</v>
      </c>
      <c r="F201" s="27" t="str">
        <f>'CBI - BASELINE'!F145</f>
        <v>VMT REDUCTIONS</v>
      </c>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row>
    <row r="202" spans="4:33" x14ac:dyDescent="0.25">
      <c r="D202" s="45"/>
      <c r="F202" s="42" t="s">
        <v>407</v>
      </c>
      <c r="G202" s="46">
        <f>G189</f>
        <v>-6</v>
      </c>
      <c r="H202" s="46">
        <f t="shared" ref="H202:AG203" si="43">H189</f>
        <v>-5</v>
      </c>
      <c r="I202" s="46">
        <f t="shared" si="43"/>
        <v>-4</v>
      </c>
      <c r="J202" s="46">
        <f t="shared" si="43"/>
        <v>-3</v>
      </c>
      <c r="K202" s="46">
        <f t="shared" si="43"/>
        <v>-2</v>
      </c>
      <c r="L202" s="46">
        <f t="shared" si="43"/>
        <v>-1</v>
      </c>
      <c r="M202" s="46">
        <f t="shared" si="43"/>
        <v>0</v>
      </c>
      <c r="N202" s="46">
        <f t="shared" si="43"/>
        <v>1</v>
      </c>
      <c r="O202" s="46">
        <f t="shared" si="43"/>
        <v>2</v>
      </c>
      <c r="P202" s="46">
        <f t="shared" si="43"/>
        <v>3</v>
      </c>
      <c r="Q202" s="46">
        <f t="shared" si="43"/>
        <v>4</v>
      </c>
      <c r="R202" s="46">
        <f t="shared" si="43"/>
        <v>5</v>
      </c>
      <c r="S202" s="46">
        <f t="shared" si="43"/>
        <v>6</v>
      </c>
      <c r="T202" s="46">
        <f t="shared" si="43"/>
        <v>7</v>
      </c>
      <c r="U202" s="46">
        <f t="shared" si="43"/>
        <v>8</v>
      </c>
      <c r="V202" s="46">
        <f t="shared" si="43"/>
        <v>9</v>
      </c>
      <c r="W202" s="46">
        <f t="shared" si="43"/>
        <v>10</v>
      </c>
      <c r="X202" s="46">
        <f t="shared" si="43"/>
        <v>11</v>
      </c>
      <c r="Y202" s="46">
        <f t="shared" si="43"/>
        <v>12</v>
      </c>
      <c r="Z202" s="46">
        <f t="shared" si="43"/>
        <v>13</v>
      </c>
      <c r="AA202" s="46">
        <f t="shared" si="43"/>
        <v>14</v>
      </c>
      <c r="AB202" s="46">
        <f t="shared" si="43"/>
        <v>15</v>
      </c>
      <c r="AC202" s="46">
        <f t="shared" si="43"/>
        <v>16</v>
      </c>
      <c r="AD202" s="46">
        <f t="shared" si="43"/>
        <v>17</v>
      </c>
      <c r="AE202" s="46">
        <f t="shared" si="43"/>
        <v>18</v>
      </c>
      <c r="AF202" s="46">
        <f t="shared" si="43"/>
        <v>19</v>
      </c>
      <c r="AG202" s="46">
        <f t="shared" si="43"/>
        <v>20</v>
      </c>
    </row>
    <row r="203" spans="4:33" x14ac:dyDescent="0.25">
      <c r="D203" s="45"/>
      <c r="F203" s="72" t="s">
        <v>56</v>
      </c>
      <c r="G203" s="73">
        <f>G190</f>
        <v>2022</v>
      </c>
      <c r="H203" s="73">
        <f t="shared" si="43"/>
        <v>2023</v>
      </c>
      <c r="I203" s="73">
        <f t="shared" si="43"/>
        <v>2024</v>
      </c>
      <c r="J203" s="73">
        <f t="shared" si="43"/>
        <v>2025</v>
      </c>
      <c r="K203" s="73">
        <f t="shared" si="43"/>
        <v>2026</v>
      </c>
      <c r="L203" s="73">
        <f t="shared" si="43"/>
        <v>2027</v>
      </c>
      <c r="M203" s="73">
        <f t="shared" si="43"/>
        <v>2028</v>
      </c>
      <c r="N203" s="73">
        <f t="shared" si="43"/>
        <v>2029</v>
      </c>
      <c r="O203" s="73">
        <f t="shared" si="43"/>
        <v>2030</v>
      </c>
      <c r="P203" s="73">
        <f t="shared" si="43"/>
        <v>2031</v>
      </c>
      <c r="Q203" s="73">
        <f t="shared" si="43"/>
        <v>2032</v>
      </c>
      <c r="R203" s="73">
        <f t="shared" si="43"/>
        <v>2033</v>
      </c>
      <c r="S203" s="73">
        <f t="shared" si="43"/>
        <v>2034</v>
      </c>
      <c r="T203" s="73">
        <f t="shared" si="43"/>
        <v>2035</v>
      </c>
      <c r="U203" s="73">
        <f t="shared" si="43"/>
        <v>2036</v>
      </c>
      <c r="V203" s="73">
        <f t="shared" si="43"/>
        <v>2037</v>
      </c>
      <c r="W203" s="73">
        <f t="shared" si="43"/>
        <v>2038</v>
      </c>
      <c r="X203" s="73">
        <f t="shared" si="43"/>
        <v>2039</v>
      </c>
      <c r="Y203" s="73">
        <f t="shared" si="43"/>
        <v>2040</v>
      </c>
      <c r="Z203" s="73">
        <f t="shared" si="43"/>
        <v>2041</v>
      </c>
      <c r="AA203" s="73">
        <f t="shared" si="43"/>
        <v>2042</v>
      </c>
      <c r="AB203" s="73">
        <f t="shared" si="43"/>
        <v>2043</v>
      </c>
      <c r="AC203" s="73">
        <f t="shared" si="43"/>
        <v>2044</v>
      </c>
      <c r="AD203" s="73">
        <f t="shared" si="43"/>
        <v>2045</v>
      </c>
      <c r="AE203" s="73">
        <f t="shared" si="43"/>
        <v>2046</v>
      </c>
      <c r="AF203" s="73">
        <f t="shared" si="43"/>
        <v>2047</v>
      </c>
      <c r="AG203" s="73">
        <f t="shared" si="43"/>
        <v>2048</v>
      </c>
    </row>
    <row r="204" spans="4:33" x14ac:dyDescent="0.25">
      <c r="D204" s="45"/>
      <c r="F204" s="29" t="s">
        <v>451</v>
      </c>
      <c r="G204" s="92">
        <f t="shared" ref="G204:AG204" si="44">IF(G$202="","",IF($J$14="Yes",G178,IF($J$14="[INDICATE IF THIS IS YOUR BASELINE]",G178,IF(G191&gt;0,(G178+(G191/2)),G178))))</f>
        <v>412267.25866047153</v>
      </c>
      <c r="H204" s="92">
        <f t="shared" si="44"/>
        <v>416189.73878924199</v>
      </c>
      <c r="I204" s="92">
        <f t="shared" si="44"/>
        <v>420112.21891801246</v>
      </c>
      <c r="J204" s="92">
        <f t="shared" si="44"/>
        <v>424034.6990467828</v>
      </c>
      <c r="K204" s="92">
        <f t="shared" si="44"/>
        <v>427957.17917555326</v>
      </c>
      <c r="L204" s="92">
        <f t="shared" si="44"/>
        <v>431879.65930432372</v>
      </c>
      <c r="M204" s="92">
        <f t="shared" si="44"/>
        <v>435802.13943309401</v>
      </c>
      <c r="N204" s="92">
        <f t="shared" si="44"/>
        <v>490949.08535848471</v>
      </c>
      <c r="O204" s="92">
        <f t="shared" si="44"/>
        <v>495616.3963785884</v>
      </c>
      <c r="P204" s="92">
        <f t="shared" si="44"/>
        <v>500283.70739869203</v>
      </c>
      <c r="Q204" s="92">
        <f t="shared" si="44"/>
        <v>504951.0184187956</v>
      </c>
      <c r="R204" s="92">
        <f t="shared" si="44"/>
        <v>509618.32943889929</v>
      </c>
      <c r="S204" s="92">
        <f t="shared" si="44"/>
        <v>514285.64045900293</v>
      </c>
      <c r="T204" s="92">
        <f t="shared" si="44"/>
        <v>518952.95147910662</v>
      </c>
      <c r="U204" s="92">
        <f t="shared" si="44"/>
        <v>523620.26249921019</v>
      </c>
      <c r="V204" s="92">
        <f t="shared" si="44"/>
        <v>528287.57351931382</v>
      </c>
      <c r="W204" s="92">
        <f t="shared" si="44"/>
        <v>532954.88453941746</v>
      </c>
      <c r="X204" s="92">
        <f t="shared" si="44"/>
        <v>537622.19555952097</v>
      </c>
      <c r="Y204" s="92">
        <f t="shared" si="44"/>
        <v>542289.50657962461</v>
      </c>
      <c r="Z204" s="92">
        <f t="shared" si="44"/>
        <v>546956.81759972835</v>
      </c>
      <c r="AA204" s="92">
        <f t="shared" si="44"/>
        <v>551624.12861983199</v>
      </c>
      <c r="AB204" s="92">
        <f t="shared" si="44"/>
        <v>556291.4396399355</v>
      </c>
      <c r="AC204" s="92">
        <f t="shared" si="44"/>
        <v>560958.75066003925</v>
      </c>
      <c r="AD204" s="92">
        <f t="shared" si="44"/>
        <v>565626.06168014288</v>
      </c>
      <c r="AE204" s="92">
        <f t="shared" si="44"/>
        <v>570293.3727002464</v>
      </c>
      <c r="AF204" s="92">
        <f t="shared" si="44"/>
        <v>574960.68372035027</v>
      </c>
      <c r="AG204" s="92">
        <f t="shared" si="44"/>
        <v>579627.99474045401</v>
      </c>
    </row>
    <row r="205" spans="4:33" x14ac:dyDescent="0.25">
      <c r="F205" s="10" t="s">
        <v>452</v>
      </c>
      <c r="G205" s="88">
        <f t="shared" ref="G205:AG205" si="45">IF(G$202="","",IF($J$14="Yes",G179,IF($J$14="[INDICATE IF THIS IS YOUR BASELINE]",G179,IF(G192&gt;0,(G179+(G192/2)),G179))))</f>
        <v>82865.718990754802</v>
      </c>
      <c r="H205" s="88">
        <f t="shared" si="45"/>
        <v>83654.137496637661</v>
      </c>
      <c r="I205" s="88">
        <f t="shared" si="45"/>
        <v>84442.556002520505</v>
      </c>
      <c r="J205" s="88">
        <f t="shared" si="45"/>
        <v>85230.974508403335</v>
      </c>
      <c r="K205" s="88">
        <f t="shared" si="45"/>
        <v>86019.393014286208</v>
      </c>
      <c r="L205" s="88">
        <f t="shared" si="45"/>
        <v>86807.811520169082</v>
      </c>
      <c r="M205" s="88">
        <f t="shared" si="45"/>
        <v>87596.230026051911</v>
      </c>
      <c r="N205" s="88">
        <f t="shared" si="45"/>
        <v>98680.766157055434</v>
      </c>
      <c r="O205" s="88">
        <f t="shared" si="45"/>
        <v>99618.895672096274</v>
      </c>
      <c r="P205" s="88">
        <f t="shared" si="45"/>
        <v>100557.0251871371</v>
      </c>
      <c r="Q205" s="88">
        <f t="shared" si="45"/>
        <v>101495.15470217794</v>
      </c>
      <c r="R205" s="88">
        <f t="shared" si="45"/>
        <v>102433.28421721877</v>
      </c>
      <c r="S205" s="88">
        <f t="shared" si="45"/>
        <v>103371.41373225961</v>
      </c>
      <c r="T205" s="88">
        <f t="shared" si="45"/>
        <v>104309.54324730043</v>
      </c>
      <c r="U205" s="88">
        <f t="shared" si="45"/>
        <v>105247.67276234124</v>
      </c>
      <c r="V205" s="88">
        <f t="shared" si="45"/>
        <v>106185.8022773821</v>
      </c>
      <c r="W205" s="88">
        <f t="shared" si="45"/>
        <v>107123.93179242294</v>
      </c>
      <c r="X205" s="88">
        <f t="shared" si="45"/>
        <v>108062.06130746375</v>
      </c>
      <c r="Y205" s="88">
        <f t="shared" si="45"/>
        <v>109000.19082250458</v>
      </c>
      <c r="Z205" s="88">
        <f t="shared" si="45"/>
        <v>109938.3203375454</v>
      </c>
      <c r="AA205" s="88">
        <f t="shared" si="45"/>
        <v>110876.44985258624</v>
      </c>
      <c r="AB205" s="88">
        <f t="shared" si="45"/>
        <v>111814.57936762707</v>
      </c>
      <c r="AC205" s="88">
        <f t="shared" si="45"/>
        <v>112752.7088826679</v>
      </c>
      <c r="AD205" s="88">
        <f t="shared" si="45"/>
        <v>113690.83839770871</v>
      </c>
      <c r="AE205" s="88">
        <f t="shared" si="45"/>
        <v>114628.96791274956</v>
      </c>
      <c r="AF205" s="88">
        <f t="shared" si="45"/>
        <v>115567.0974277904</v>
      </c>
      <c r="AG205" s="88">
        <f t="shared" si="45"/>
        <v>116505.22694283123</v>
      </c>
    </row>
    <row r="206" spans="4:33" x14ac:dyDescent="0.25">
      <c r="F206" s="10" t="s">
        <v>453</v>
      </c>
      <c r="G206" s="88">
        <f t="shared" ref="G206:AG206" si="46">IF(G$202="","",IF($J$14="Yes",G180,IF($J$14="[INDICATE IF THIS IS YOUR BASELINE]",G180,IF(G193&gt;0,(G180+(G193/2)),G180))))</f>
        <v>187813.71257397262</v>
      </c>
      <c r="H206" s="88">
        <f t="shared" si="46"/>
        <v>189685.51295429151</v>
      </c>
      <c r="I206" s="88">
        <f t="shared" si="46"/>
        <v>191557.3133346104</v>
      </c>
      <c r="J206" s="88">
        <f t="shared" si="46"/>
        <v>193429.11371492923</v>
      </c>
      <c r="K206" s="88">
        <f t="shared" si="46"/>
        <v>195300.9140952481</v>
      </c>
      <c r="L206" s="88">
        <f t="shared" si="46"/>
        <v>197172.71447556705</v>
      </c>
      <c r="M206" s="88">
        <f t="shared" si="46"/>
        <v>199044.51485588588</v>
      </c>
      <c r="N206" s="88">
        <f t="shared" si="46"/>
        <v>224330.67520745957</v>
      </c>
      <c r="O206" s="88">
        <f t="shared" si="46"/>
        <v>226542.93279579753</v>
      </c>
      <c r="P206" s="88">
        <f t="shared" si="46"/>
        <v>228755.19038413552</v>
      </c>
      <c r="Q206" s="88">
        <f t="shared" si="46"/>
        <v>230967.44797247348</v>
      </c>
      <c r="R206" s="88">
        <f t="shared" si="46"/>
        <v>233179.70556081139</v>
      </c>
      <c r="S206" s="88">
        <f t="shared" si="46"/>
        <v>235391.96314914935</v>
      </c>
      <c r="T206" s="88">
        <f t="shared" si="46"/>
        <v>237604.22073748734</v>
      </c>
      <c r="U206" s="88">
        <f t="shared" si="46"/>
        <v>239816.47832582527</v>
      </c>
      <c r="V206" s="88">
        <f t="shared" si="46"/>
        <v>242028.73591416329</v>
      </c>
      <c r="W206" s="88">
        <f t="shared" si="46"/>
        <v>244240.99350250128</v>
      </c>
      <c r="X206" s="88">
        <f t="shared" si="46"/>
        <v>246453.25109083916</v>
      </c>
      <c r="Y206" s="88">
        <f t="shared" si="46"/>
        <v>248665.50867917718</v>
      </c>
      <c r="Z206" s="88">
        <f t="shared" si="46"/>
        <v>250877.7662675152</v>
      </c>
      <c r="AA206" s="88">
        <f t="shared" si="46"/>
        <v>253090.02385585313</v>
      </c>
      <c r="AB206" s="88">
        <f t="shared" si="46"/>
        <v>255302.28144419112</v>
      </c>
      <c r="AC206" s="88">
        <f t="shared" si="46"/>
        <v>257514.53903252908</v>
      </c>
      <c r="AD206" s="88">
        <f t="shared" si="46"/>
        <v>259726.79662086698</v>
      </c>
      <c r="AE206" s="88">
        <f t="shared" si="46"/>
        <v>261939.05420920497</v>
      </c>
      <c r="AF206" s="88">
        <f t="shared" si="46"/>
        <v>264151.31179754296</v>
      </c>
      <c r="AG206" s="88">
        <f t="shared" si="46"/>
        <v>266363.5693858809</v>
      </c>
    </row>
    <row r="207" spans="4:33" x14ac:dyDescent="0.25">
      <c r="F207" s="10" t="s">
        <v>454</v>
      </c>
      <c r="G207" s="88">
        <f t="shared" ref="G207:AG207" si="47">IF(G$202="","",IF($J$14="Yes",G181,IF($J$14="[INDICATE IF THIS IS YOUR BASELINE]",G181,IF(G194&gt;0,(G181+(G194/2)),G181))))</f>
        <v>154160.33474657655</v>
      </c>
      <c r="H207" s="88">
        <f t="shared" si="47"/>
        <v>155593.05689850415</v>
      </c>
      <c r="I207" s="88">
        <f t="shared" si="47"/>
        <v>157025.77905043177</v>
      </c>
      <c r="J207" s="88">
        <f t="shared" si="47"/>
        <v>158458.50120235936</v>
      </c>
      <c r="K207" s="88">
        <f t="shared" si="47"/>
        <v>159891.22335428695</v>
      </c>
      <c r="L207" s="88">
        <f t="shared" si="47"/>
        <v>161323.94550621457</v>
      </c>
      <c r="M207" s="88">
        <f t="shared" si="47"/>
        <v>162756.66765814216</v>
      </c>
      <c r="N207" s="88">
        <f t="shared" si="47"/>
        <v>456947.01203458465</v>
      </c>
      <c r="O207" s="88">
        <f t="shared" si="47"/>
        <v>462636.58523053955</v>
      </c>
      <c r="P207" s="88">
        <f t="shared" si="47"/>
        <v>468326.15842649428</v>
      </c>
      <c r="Q207" s="88">
        <f t="shared" si="47"/>
        <v>474015.7316224493</v>
      </c>
      <c r="R207" s="88">
        <f t="shared" si="47"/>
        <v>479705.3048184042</v>
      </c>
      <c r="S207" s="88">
        <f t="shared" si="47"/>
        <v>485394.87801435904</v>
      </c>
      <c r="T207" s="88">
        <f t="shared" si="47"/>
        <v>491084.45121031388</v>
      </c>
      <c r="U207" s="88">
        <f t="shared" si="47"/>
        <v>496774.0244062689</v>
      </c>
      <c r="V207" s="88">
        <f t="shared" si="47"/>
        <v>502463.59760222369</v>
      </c>
      <c r="W207" s="88">
        <f t="shared" si="47"/>
        <v>508153.17079817859</v>
      </c>
      <c r="X207" s="88">
        <f t="shared" si="47"/>
        <v>513842.74399413355</v>
      </c>
      <c r="Y207" s="88">
        <f t="shared" si="47"/>
        <v>519532.31719008845</v>
      </c>
      <c r="Z207" s="88">
        <f t="shared" si="47"/>
        <v>525221.89038604335</v>
      </c>
      <c r="AA207" s="88">
        <f t="shared" si="47"/>
        <v>530911.46358199813</v>
      </c>
      <c r="AB207" s="88">
        <f t="shared" si="47"/>
        <v>536601.03677795304</v>
      </c>
      <c r="AC207" s="88">
        <f t="shared" si="47"/>
        <v>542290.60997390805</v>
      </c>
      <c r="AD207" s="88">
        <f t="shared" si="47"/>
        <v>547980.18316986284</v>
      </c>
      <c r="AE207" s="88">
        <f t="shared" si="47"/>
        <v>553669.75636581774</v>
      </c>
      <c r="AF207" s="88">
        <f t="shared" si="47"/>
        <v>559359.32956177264</v>
      </c>
      <c r="AG207" s="88">
        <f t="shared" si="47"/>
        <v>565048.90275772754</v>
      </c>
    </row>
    <row r="208" spans="4:33" x14ac:dyDescent="0.25">
      <c r="F208" s="10" t="s">
        <v>455</v>
      </c>
      <c r="G208" s="88">
        <f t="shared" ref="G208:AG208" si="48">IF(G$202="","",IF($J$14="Yes",G182,IF($J$14="[INDICATE IF THIS IS YOUR BASELINE]",G182,IF(G195&gt;0,(G182+(G195/2)),G182))))</f>
        <v>30986.22728406189</v>
      </c>
      <c r="H208" s="88">
        <f t="shared" si="48"/>
        <v>31274.204436599328</v>
      </c>
      <c r="I208" s="88">
        <f t="shared" si="48"/>
        <v>31562.181589136788</v>
      </c>
      <c r="J208" s="88">
        <f t="shared" si="48"/>
        <v>31850.158741674226</v>
      </c>
      <c r="K208" s="88">
        <f t="shared" si="48"/>
        <v>32138.135894211671</v>
      </c>
      <c r="L208" s="88">
        <f t="shared" si="48"/>
        <v>32426.113046749131</v>
      </c>
      <c r="M208" s="88">
        <f t="shared" si="48"/>
        <v>32714.090199286569</v>
      </c>
      <c r="N208" s="88">
        <f t="shared" si="48"/>
        <v>91846.349418951533</v>
      </c>
      <c r="O208" s="88">
        <f t="shared" si="48"/>
        <v>92989.953631338445</v>
      </c>
      <c r="P208" s="88">
        <f t="shared" si="48"/>
        <v>94133.557843725372</v>
      </c>
      <c r="Q208" s="88">
        <f t="shared" si="48"/>
        <v>95277.162056112327</v>
      </c>
      <c r="R208" s="88">
        <f t="shared" si="48"/>
        <v>96420.766268499268</v>
      </c>
      <c r="S208" s="88">
        <f t="shared" si="48"/>
        <v>97564.37048088618</v>
      </c>
      <c r="T208" s="88">
        <f t="shared" si="48"/>
        <v>98707.974693273092</v>
      </c>
      <c r="U208" s="88">
        <f t="shared" si="48"/>
        <v>99851.578905660062</v>
      </c>
      <c r="V208" s="88">
        <f t="shared" si="48"/>
        <v>100995.18311804697</v>
      </c>
      <c r="W208" s="88">
        <f t="shared" si="48"/>
        <v>102138.78733043392</v>
      </c>
      <c r="X208" s="88">
        <f t="shared" si="48"/>
        <v>103282.39154282086</v>
      </c>
      <c r="Y208" s="88">
        <f t="shared" si="48"/>
        <v>104425.99575520778</v>
      </c>
      <c r="Z208" s="88">
        <f t="shared" si="48"/>
        <v>105569.5999675947</v>
      </c>
      <c r="AA208" s="88">
        <f t="shared" si="48"/>
        <v>106713.20417998162</v>
      </c>
      <c r="AB208" s="88">
        <f t="shared" si="48"/>
        <v>107856.80839236856</v>
      </c>
      <c r="AC208" s="88">
        <f t="shared" si="48"/>
        <v>109000.41260475553</v>
      </c>
      <c r="AD208" s="88">
        <f t="shared" si="48"/>
        <v>110144.01681714244</v>
      </c>
      <c r="AE208" s="88">
        <f t="shared" si="48"/>
        <v>111287.62102952937</v>
      </c>
      <c r="AF208" s="88">
        <f t="shared" si="48"/>
        <v>112431.22524191633</v>
      </c>
      <c r="AG208" s="88">
        <f t="shared" si="48"/>
        <v>113574.82945430322</v>
      </c>
    </row>
    <row r="209" spans="3:33" x14ac:dyDescent="0.25">
      <c r="F209" s="10" t="s">
        <v>456</v>
      </c>
      <c r="G209" s="88">
        <f t="shared" ref="G209:AG209" si="49">IF(G$202="","",IF($J$14="Yes",G183,IF($J$14="[INDICATE IF THIS IS YOUR BASELINE]",G183,IF(G196&gt;0,(G183+(G196/2)),G183))))</f>
        <v>25181.139254157104</v>
      </c>
      <c r="H209" s="88">
        <f t="shared" si="49"/>
        <v>25428.114888382839</v>
      </c>
      <c r="I209" s="88">
        <f t="shared" si="49"/>
        <v>25675.090522608582</v>
      </c>
      <c r="J209" s="88">
        <f t="shared" si="49"/>
        <v>25922.066156834313</v>
      </c>
      <c r="K209" s="88">
        <f t="shared" si="49"/>
        <v>26169.041791060052</v>
      </c>
      <c r="L209" s="88">
        <f t="shared" si="49"/>
        <v>26416.017425285794</v>
      </c>
      <c r="M209" s="88">
        <f t="shared" si="49"/>
        <v>26662.993059511526</v>
      </c>
      <c r="N209" s="88">
        <f t="shared" si="49"/>
        <v>75153.863762478781</v>
      </c>
      <c r="O209" s="88">
        <f t="shared" si="49"/>
        <v>76102.331209388474</v>
      </c>
      <c r="P209" s="88">
        <f t="shared" si="49"/>
        <v>77050.798656298153</v>
      </c>
      <c r="Q209" s="88">
        <f t="shared" si="49"/>
        <v>77999.266103207832</v>
      </c>
      <c r="R209" s="88">
        <f t="shared" si="49"/>
        <v>78947.733550117511</v>
      </c>
      <c r="S209" s="88">
        <f t="shared" si="49"/>
        <v>79896.20099702719</v>
      </c>
      <c r="T209" s="88">
        <f t="shared" si="49"/>
        <v>80844.668443936855</v>
      </c>
      <c r="U209" s="88">
        <f t="shared" si="49"/>
        <v>81793.135890846563</v>
      </c>
      <c r="V209" s="88">
        <f t="shared" si="49"/>
        <v>82741.603337756227</v>
      </c>
      <c r="W209" s="88">
        <f t="shared" si="49"/>
        <v>83690.070784665892</v>
      </c>
      <c r="X209" s="88">
        <f t="shared" si="49"/>
        <v>84638.538231575585</v>
      </c>
      <c r="Y209" s="88">
        <f t="shared" si="49"/>
        <v>85587.005678485264</v>
      </c>
      <c r="Z209" s="88">
        <f t="shared" si="49"/>
        <v>86535.473125394929</v>
      </c>
      <c r="AA209" s="88">
        <f t="shared" si="49"/>
        <v>87483.940572304593</v>
      </c>
      <c r="AB209" s="88">
        <f t="shared" si="49"/>
        <v>88432.408019214286</v>
      </c>
      <c r="AC209" s="88">
        <f t="shared" si="49"/>
        <v>89380.875466123995</v>
      </c>
      <c r="AD209" s="88">
        <f t="shared" si="49"/>
        <v>90329.342913033644</v>
      </c>
      <c r="AE209" s="88">
        <f t="shared" si="49"/>
        <v>91277.810359943323</v>
      </c>
      <c r="AF209" s="88">
        <f t="shared" si="49"/>
        <v>92226.277806853017</v>
      </c>
      <c r="AG209" s="88">
        <f t="shared" si="49"/>
        <v>93174.745253762681</v>
      </c>
    </row>
    <row r="210" spans="3:33" x14ac:dyDescent="0.25">
      <c r="F210" s="10" t="s">
        <v>464</v>
      </c>
      <c r="G210" s="88">
        <f t="shared" ref="G210:AG210" si="50">IF(G$202="","",IF($J$14="Yes",G184,IF($J$14="[INDICATE IF THIS IS YOUR BASELINE]",G184,IF(G197&gt;0,(G184+(G197/2)),G184))))</f>
        <v>566427.59340704815</v>
      </c>
      <c r="H210" s="88">
        <f t="shared" si="50"/>
        <v>571782.79568774614</v>
      </c>
      <c r="I210" s="88">
        <f t="shared" si="50"/>
        <v>577137.99796844425</v>
      </c>
      <c r="J210" s="88">
        <f t="shared" si="50"/>
        <v>582493.20024914213</v>
      </c>
      <c r="K210" s="88">
        <f t="shared" si="50"/>
        <v>587848.40252984024</v>
      </c>
      <c r="L210" s="88">
        <f t="shared" si="50"/>
        <v>593203.60481053824</v>
      </c>
      <c r="M210" s="88">
        <f t="shared" si="50"/>
        <v>598558.80709123611</v>
      </c>
      <c r="N210" s="88">
        <f t="shared" si="50"/>
        <v>947896.09739306942</v>
      </c>
      <c r="O210" s="88">
        <f t="shared" si="50"/>
        <v>958252.98160912795</v>
      </c>
      <c r="P210" s="88">
        <f t="shared" si="50"/>
        <v>968609.86582518625</v>
      </c>
      <c r="Q210" s="88">
        <f t="shared" si="50"/>
        <v>978966.7500412449</v>
      </c>
      <c r="R210" s="88">
        <f t="shared" si="50"/>
        <v>989323.63425730355</v>
      </c>
      <c r="S210" s="88">
        <f t="shared" si="50"/>
        <v>999680.51847336197</v>
      </c>
      <c r="T210" s="88">
        <f t="shared" si="50"/>
        <v>1010037.4026894205</v>
      </c>
      <c r="U210" s="88">
        <f t="shared" si="50"/>
        <v>1020394.2869054792</v>
      </c>
      <c r="V210" s="88">
        <f t="shared" si="50"/>
        <v>1030751.1711215375</v>
      </c>
      <c r="W210" s="88">
        <f t="shared" si="50"/>
        <v>1041108.055337596</v>
      </c>
      <c r="X210" s="88">
        <f t="shared" si="50"/>
        <v>1051464.9395536545</v>
      </c>
      <c r="Y210" s="88">
        <f t="shared" si="50"/>
        <v>1061821.8237697131</v>
      </c>
      <c r="Z210" s="88">
        <f t="shared" si="50"/>
        <v>1072178.7079857718</v>
      </c>
      <c r="AA210" s="88">
        <f t="shared" si="50"/>
        <v>1082535.5922018301</v>
      </c>
      <c r="AB210" s="88">
        <f t="shared" si="50"/>
        <v>1092892.4764178884</v>
      </c>
      <c r="AC210" s="88">
        <f t="shared" si="50"/>
        <v>1103249.3606339474</v>
      </c>
      <c r="AD210" s="88">
        <f t="shared" si="50"/>
        <v>1113606.2448500057</v>
      </c>
      <c r="AE210" s="88">
        <f t="shared" si="50"/>
        <v>1123963.129066064</v>
      </c>
      <c r="AF210" s="88">
        <f t="shared" si="50"/>
        <v>1134320.013282123</v>
      </c>
      <c r="AG210" s="88">
        <f t="shared" si="50"/>
        <v>1144676.8974981816</v>
      </c>
    </row>
    <row r="211" spans="3:33" x14ac:dyDescent="0.25">
      <c r="F211" s="10" t="s">
        <v>463</v>
      </c>
      <c r="G211" s="88">
        <f t="shared" ref="G211:AG211" si="51">IF(G$202="","",IF($J$14="Yes",G185,IF($J$14="[INDICATE IF THIS IS YOUR BASELINE]",G185,IF(G198&gt;0,(G185+(G198/2)),G185))))</f>
        <v>113851.9462748167</v>
      </c>
      <c r="H211" s="88">
        <f t="shared" si="51"/>
        <v>114928.34193323698</v>
      </c>
      <c r="I211" s="88">
        <f t="shared" si="51"/>
        <v>116004.73759165729</v>
      </c>
      <c r="J211" s="88">
        <f t="shared" si="51"/>
        <v>117081.13325007756</v>
      </c>
      <c r="K211" s="88">
        <f t="shared" si="51"/>
        <v>118157.52890849789</v>
      </c>
      <c r="L211" s="88">
        <f t="shared" si="51"/>
        <v>119233.92456691821</v>
      </c>
      <c r="M211" s="88">
        <f t="shared" si="51"/>
        <v>120310.32022533848</v>
      </c>
      <c r="N211" s="88">
        <f t="shared" si="51"/>
        <v>190527.11557600697</v>
      </c>
      <c r="O211" s="88">
        <f t="shared" si="51"/>
        <v>192608.84930343472</v>
      </c>
      <c r="P211" s="88">
        <f t="shared" si="51"/>
        <v>194690.58303086247</v>
      </c>
      <c r="Q211" s="88">
        <f t="shared" si="51"/>
        <v>196772.31675829028</v>
      </c>
      <c r="R211" s="88">
        <f t="shared" si="51"/>
        <v>198854.05048571803</v>
      </c>
      <c r="S211" s="88">
        <f t="shared" si="51"/>
        <v>200935.78421314579</v>
      </c>
      <c r="T211" s="88">
        <f t="shared" si="51"/>
        <v>203017.51794057351</v>
      </c>
      <c r="U211" s="88">
        <f t="shared" si="51"/>
        <v>205099.25166800129</v>
      </c>
      <c r="V211" s="88">
        <f t="shared" si="51"/>
        <v>207180.98539542907</v>
      </c>
      <c r="W211" s="88">
        <f t="shared" si="51"/>
        <v>209262.71912285686</v>
      </c>
      <c r="X211" s="88">
        <f t="shared" si="51"/>
        <v>211344.45285028461</v>
      </c>
      <c r="Y211" s="88">
        <f t="shared" si="51"/>
        <v>213426.18657771236</v>
      </c>
      <c r="Z211" s="88">
        <f t="shared" si="51"/>
        <v>215507.92030514008</v>
      </c>
      <c r="AA211" s="88">
        <f t="shared" si="51"/>
        <v>217589.65403256787</v>
      </c>
      <c r="AB211" s="88">
        <f t="shared" si="51"/>
        <v>219671.38775999565</v>
      </c>
      <c r="AC211" s="88">
        <f t="shared" si="51"/>
        <v>221753.12148742343</v>
      </c>
      <c r="AD211" s="88">
        <f t="shared" si="51"/>
        <v>223834.85521485115</v>
      </c>
      <c r="AE211" s="88">
        <f t="shared" si="51"/>
        <v>225916.58894227893</v>
      </c>
      <c r="AF211" s="88">
        <f t="shared" si="51"/>
        <v>227998.32266970671</v>
      </c>
      <c r="AG211" s="88">
        <f t="shared" si="51"/>
        <v>230080.05639713444</v>
      </c>
    </row>
    <row r="212" spans="3:33" x14ac:dyDescent="0.25">
      <c r="C212" s="220"/>
      <c r="F212" s="16" t="s">
        <v>465</v>
      </c>
      <c r="G212" s="89">
        <f t="shared" ref="G212:AG212" si="52">IF(G$202="","",IF($J$14="Yes",G186,IF($J$14="[INDICATE IF THIS IS YOUR BASELINE]",G186,IF(G199&gt;0,(G186+(G199/2)),G186))))</f>
        <v>212994.85182812973</v>
      </c>
      <c r="H212" s="89">
        <f t="shared" si="52"/>
        <v>215113.62784267435</v>
      </c>
      <c r="I212" s="89">
        <f t="shared" si="52"/>
        <v>217232.40385721897</v>
      </c>
      <c r="J212" s="89">
        <f t="shared" si="52"/>
        <v>219351.17987176354</v>
      </c>
      <c r="K212" s="89">
        <f t="shared" si="52"/>
        <v>221469.95588630816</v>
      </c>
      <c r="L212" s="89">
        <f t="shared" si="52"/>
        <v>223588.73190085284</v>
      </c>
      <c r="M212" s="89">
        <f t="shared" si="52"/>
        <v>225707.50791539741</v>
      </c>
      <c r="N212" s="89">
        <f t="shared" si="52"/>
        <v>299484.53896993835</v>
      </c>
      <c r="O212" s="89">
        <f t="shared" si="52"/>
        <v>302645.26400518604</v>
      </c>
      <c r="P212" s="89">
        <f t="shared" si="52"/>
        <v>305805.98904043366</v>
      </c>
      <c r="Q212" s="89">
        <f t="shared" si="52"/>
        <v>308966.71407568129</v>
      </c>
      <c r="R212" s="89">
        <f t="shared" si="52"/>
        <v>312127.43911092891</v>
      </c>
      <c r="S212" s="89">
        <f t="shared" si="52"/>
        <v>315288.16414617654</v>
      </c>
      <c r="T212" s="89">
        <f t="shared" si="52"/>
        <v>318448.88918142417</v>
      </c>
      <c r="U212" s="89">
        <f t="shared" si="52"/>
        <v>321609.61421667185</v>
      </c>
      <c r="V212" s="89">
        <f t="shared" si="52"/>
        <v>324770.33925191953</v>
      </c>
      <c r="W212" s="89">
        <f t="shared" si="52"/>
        <v>327931.06428716716</v>
      </c>
      <c r="X212" s="89">
        <f t="shared" si="52"/>
        <v>331091.78932241473</v>
      </c>
      <c r="Y212" s="89">
        <f t="shared" si="52"/>
        <v>334252.51435766241</v>
      </c>
      <c r="Z212" s="89">
        <f t="shared" si="52"/>
        <v>337413.23939291015</v>
      </c>
      <c r="AA212" s="89">
        <f t="shared" si="52"/>
        <v>340573.96442815772</v>
      </c>
      <c r="AB212" s="89">
        <f t="shared" si="52"/>
        <v>343734.6894634054</v>
      </c>
      <c r="AC212" s="89">
        <f t="shared" si="52"/>
        <v>346895.41449865309</v>
      </c>
      <c r="AD212" s="89">
        <f t="shared" si="52"/>
        <v>350056.13953390066</v>
      </c>
      <c r="AE212" s="89">
        <f t="shared" si="52"/>
        <v>353216.86456914828</v>
      </c>
      <c r="AF212" s="89">
        <f t="shared" si="52"/>
        <v>356377.58960439597</v>
      </c>
      <c r="AG212" s="89">
        <f t="shared" si="52"/>
        <v>359538.31463964359</v>
      </c>
    </row>
    <row r="214" spans="3:33" x14ac:dyDescent="0.25">
      <c r="D214" s="27" t="s">
        <v>485</v>
      </c>
      <c r="F214" s="27" t="s">
        <v>466</v>
      </c>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row>
    <row r="215" spans="3:33" x14ac:dyDescent="0.25">
      <c r="F215" s="42" t="s">
        <v>407</v>
      </c>
      <c r="G215" s="46">
        <f t="shared" ref="G215:AG216" si="53">G53</f>
        <v>-6</v>
      </c>
      <c r="H215" s="46">
        <f t="shared" si="53"/>
        <v>-5</v>
      </c>
      <c r="I215" s="46">
        <f t="shared" si="53"/>
        <v>-4</v>
      </c>
      <c r="J215" s="46">
        <f t="shared" si="53"/>
        <v>-3</v>
      </c>
      <c r="K215" s="46">
        <f t="shared" si="53"/>
        <v>-2</v>
      </c>
      <c r="L215" s="46">
        <f t="shared" si="53"/>
        <v>-1</v>
      </c>
      <c r="M215" s="46">
        <f t="shared" si="53"/>
        <v>0</v>
      </c>
      <c r="N215" s="46">
        <f t="shared" si="53"/>
        <v>1</v>
      </c>
      <c r="O215" s="46">
        <f t="shared" si="53"/>
        <v>2</v>
      </c>
      <c r="P215" s="46">
        <f t="shared" si="53"/>
        <v>3</v>
      </c>
      <c r="Q215" s="46">
        <f t="shared" si="53"/>
        <v>4</v>
      </c>
      <c r="R215" s="46">
        <f t="shared" si="53"/>
        <v>5</v>
      </c>
      <c r="S215" s="46">
        <f t="shared" si="53"/>
        <v>6</v>
      </c>
      <c r="T215" s="46">
        <f t="shared" si="53"/>
        <v>7</v>
      </c>
      <c r="U215" s="46">
        <f t="shared" si="53"/>
        <v>8</v>
      </c>
      <c r="V215" s="46">
        <f t="shared" si="53"/>
        <v>9</v>
      </c>
      <c r="W215" s="46">
        <f t="shared" si="53"/>
        <v>10</v>
      </c>
      <c r="X215" s="46">
        <f t="shared" si="53"/>
        <v>11</v>
      </c>
      <c r="Y215" s="46">
        <f t="shared" si="53"/>
        <v>12</v>
      </c>
      <c r="Z215" s="46">
        <f t="shared" si="53"/>
        <v>13</v>
      </c>
      <c r="AA215" s="46">
        <f t="shared" si="53"/>
        <v>14</v>
      </c>
      <c r="AB215" s="46">
        <f t="shared" si="53"/>
        <v>15</v>
      </c>
      <c r="AC215" s="46">
        <f t="shared" si="53"/>
        <v>16</v>
      </c>
      <c r="AD215" s="46">
        <f t="shared" si="53"/>
        <v>17</v>
      </c>
      <c r="AE215" s="46">
        <f t="shared" si="53"/>
        <v>18</v>
      </c>
      <c r="AF215" s="46">
        <f t="shared" si="53"/>
        <v>19</v>
      </c>
      <c r="AG215" s="46">
        <f t="shared" si="53"/>
        <v>20</v>
      </c>
    </row>
    <row r="216" spans="3:33" x14ac:dyDescent="0.25">
      <c r="F216" s="72" t="s">
        <v>471</v>
      </c>
      <c r="G216" s="73">
        <f t="shared" si="53"/>
        <v>2022</v>
      </c>
      <c r="H216" s="73">
        <f t="shared" si="53"/>
        <v>2023</v>
      </c>
      <c r="I216" s="73">
        <f t="shared" si="53"/>
        <v>2024</v>
      </c>
      <c r="J216" s="73">
        <f t="shared" si="53"/>
        <v>2025</v>
      </c>
      <c r="K216" s="73">
        <f t="shared" si="53"/>
        <v>2026</v>
      </c>
      <c r="L216" s="73">
        <f t="shared" si="53"/>
        <v>2027</v>
      </c>
      <c r="M216" s="73">
        <f t="shared" si="53"/>
        <v>2028</v>
      </c>
      <c r="N216" s="73">
        <f t="shared" si="53"/>
        <v>2029</v>
      </c>
      <c r="O216" s="73">
        <f t="shared" si="53"/>
        <v>2030</v>
      </c>
      <c r="P216" s="73">
        <f t="shared" si="53"/>
        <v>2031</v>
      </c>
      <c r="Q216" s="73">
        <f t="shared" si="53"/>
        <v>2032</v>
      </c>
      <c r="R216" s="73">
        <f t="shared" si="53"/>
        <v>2033</v>
      </c>
      <c r="S216" s="73">
        <f t="shared" si="53"/>
        <v>2034</v>
      </c>
      <c r="T216" s="73">
        <f t="shared" si="53"/>
        <v>2035</v>
      </c>
      <c r="U216" s="73">
        <f t="shared" si="53"/>
        <v>2036</v>
      </c>
      <c r="V216" s="73">
        <f t="shared" si="53"/>
        <v>2037</v>
      </c>
      <c r="W216" s="73">
        <f t="shared" si="53"/>
        <v>2038</v>
      </c>
      <c r="X216" s="73">
        <f t="shared" si="53"/>
        <v>2039</v>
      </c>
      <c r="Y216" s="73">
        <f t="shared" si="53"/>
        <v>2040</v>
      </c>
      <c r="Z216" s="73">
        <f t="shared" si="53"/>
        <v>2041</v>
      </c>
      <c r="AA216" s="73">
        <f t="shared" si="53"/>
        <v>2042</v>
      </c>
      <c r="AB216" s="73">
        <f t="shared" si="53"/>
        <v>2043</v>
      </c>
      <c r="AC216" s="73">
        <f t="shared" si="53"/>
        <v>2044</v>
      </c>
      <c r="AD216" s="73">
        <f t="shared" si="53"/>
        <v>2045</v>
      </c>
      <c r="AE216" s="73">
        <f t="shared" si="53"/>
        <v>2046</v>
      </c>
      <c r="AF216" s="73">
        <f t="shared" si="53"/>
        <v>2047</v>
      </c>
      <c r="AG216" s="73">
        <f t="shared" si="53"/>
        <v>2048</v>
      </c>
    </row>
    <row r="217" spans="3:33" x14ac:dyDescent="0.25">
      <c r="F217" s="29" t="s">
        <v>758</v>
      </c>
      <c r="G217" s="90">
        <f t="shared" ref="G217:AG217" si="54">IF(G216="","",G212*$G$35)</f>
        <v>9.4761212726111161E-4</v>
      </c>
      <c r="H217" s="90">
        <f t="shared" si="54"/>
        <v>9.5703854216785576E-4</v>
      </c>
      <c r="I217" s="90">
        <f t="shared" si="54"/>
        <v>9.6646495707460001E-4</v>
      </c>
      <c r="J217" s="90">
        <f t="shared" si="54"/>
        <v>9.7589137198134395E-4</v>
      </c>
      <c r="K217" s="90">
        <f t="shared" si="54"/>
        <v>9.8531778688808799E-4</v>
      </c>
      <c r="L217" s="90">
        <f t="shared" si="54"/>
        <v>9.9474420179483246E-4</v>
      </c>
      <c r="M217" s="90">
        <f t="shared" si="54"/>
        <v>1.0041706167015765E-3</v>
      </c>
      <c r="N217" s="90">
        <f t="shared" si="54"/>
        <v>1.3324039460076583E-3</v>
      </c>
      <c r="O217" s="90">
        <f t="shared" si="54"/>
        <v>1.3464659824777012E-3</v>
      </c>
      <c r="P217" s="90">
        <f t="shared" si="54"/>
        <v>1.3605280189477437E-3</v>
      </c>
      <c r="Q217" s="90">
        <f t="shared" si="54"/>
        <v>1.374590055417786E-3</v>
      </c>
      <c r="R217" s="90">
        <f t="shared" si="54"/>
        <v>1.3886520918878285E-3</v>
      </c>
      <c r="S217" s="90">
        <f t="shared" si="54"/>
        <v>1.402714128357871E-3</v>
      </c>
      <c r="T217" s="90">
        <f t="shared" si="54"/>
        <v>1.4167761648279135E-3</v>
      </c>
      <c r="U217" s="90">
        <f t="shared" si="54"/>
        <v>1.4308382012979562E-3</v>
      </c>
      <c r="V217" s="90">
        <f t="shared" si="54"/>
        <v>1.4449002377679991E-3</v>
      </c>
      <c r="W217" s="90">
        <f t="shared" si="54"/>
        <v>1.4589622742380414E-3</v>
      </c>
      <c r="X217" s="90">
        <f t="shared" si="54"/>
        <v>1.4730243107080837E-3</v>
      </c>
      <c r="Y217" s="90">
        <f t="shared" si="54"/>
        <v>1.4870863471781264E-3</v>
      </c>
      <c r="Z217" s="90">
        <f t="shared" si="54"/>
        <v>1.5011483836481695E-3</v>
      </c>
      <c r="AA217" s="90">
        <f t="shared" si="54"/>
        <v>1.5152104201182116E-3</v>
      </c>
      <c r="AB217" s="90">
        <f t="shared" si="54"/>
        <v>1.5292724565882543E-3</v>
      </c>
      <c r="AC217" s="90">
        <f t="shared" si="54"/>
        <v>1.5433344930582973E-3</v>
      </c>
      <c r="AD217" s="90">
        <f t="shared" si="54"/>
        <v>1.5573965295283393E-3</v>
      </c>
      <c r="AE217" s="90">
        <f t="shared" si="54"/>
        <v>1.5714585659983818E-3</v>
      </c>
      <c r="AF217" s="90">
        <f t="shared" si="54"/>
        <v>1.5855206024684245E-3</v>
      </c>
      <c r="AG217" s="90">
        <f t="shared" si="54"/>
        <v>1.599582638938467E-3</v>
      </c>
    </row>
    <row r="218" spans="3:33" x14ac:dyDescent="0.25">
      <c r="F218" s="10" t="s">
        <v>468</v>
      </c>
      <c r="G218" s="104">
        <f t="shared" ref="G218:AG218" si="55">IF(G216="","",G212*$G$36)</f>
        <v>0.17645014416524865</v>
      </c>
      <c r="H218" s="104">
        <f t="shared" si="55"/>
        <v>0.17820539003157571</v>
      </c>
      <c r="I218" s="104">
        <f t="shared" si="55"/>
        <v>0.17996063589790276</v>
      </c>
      <c r="J218" s="104">
        <f t="shared" si="55"/>
        <v>0.18171588176422979</v>
      </c>
      <c r="K218" s="104">
        <f t="shared" si="55"/>
        <v>0.18347112763055684</v>
      </c>
      <c r="L218" s="104">
        <f t="shared" si="55"/>
        <v>0.18522637349688395</v>
      </c>
      <c r="M218" s="104">
        <f t="shared" si="55"/>
        <v>0.18698161936321098</v>
      </c>
      <c r="N218" s="104">
        <f t="shared" si="55"/>
        <v>0.24810031614824998</v>
      </c>
      <c r="O218" s="104">
        <f t="shared" si="55"/>
        <v>0.25071873806478623</v>
      </c>
      <c r="P218" s="104">
        <f t="shared" si="55"/>
        <v>0.25333715998132245</v>
      </c>
      <c r="Q218" s="104">
        <f t="shared" si="55"/>
        <v>0.25595558189785861</v>
      </c>
      <c r="R218" s="104">
        <f t="shared" si="55"/>
        <v>0.25857400381439483</v>
      </c>
      <c r="S218" s="104">
        <f t="shared" si="55"/>
        <v>0.26119242573093099</v>
      </c>
      <c r="T218" s="104">
        <f t="shared" si="55"/>
        <v>0.26381084764746721</v>
      </c>
      <c r="U218" s="104">
        <f t="shared" si="55"/>
        <v>0.26642926956400342</v>
      </c>
      <c r="V218" s="104">
        <f t="shared" si="55"/>
        <v>0.2690476914805397</v>
      </c>
      <c r="W218" s="104">
        <f t="shared" si="55"/>
        <v>0.27166611339707591</v>
      </c>
      <c r="X218" s="104">
        <f t="shared" si="55"/>
        <v>0.27428453531361202</v>
      </c>
      <c r="Y218" s="104">
        <f t="shared" si="55"/>
        <v>0.27690295723014829</v>
      </c>
      <c r="Z218" s="104">
        <f t="shared" si="55"/>
        <v>0.27952137914668457</v>
      </c>
      <c r="AA218" s="104">
        <f t="shared" si="55"/>
        <v>0.28213980106322073</v>
      </c>
      <c r="AB218" s="104">
        <f t="shared" si="55"/>
        <v>0.28475822297975695</v>
      </c>
      <c r="AC218" s="104">
        <f t="shared" si="55"/>
        <v>0.28737664489629322</v>
      </c>
      <c r="AD218" s="104">
        <f t="shared" si="55"/>
        <v>0.28999506681282933</v>
      </c>
      <c r="AE218" s="104">
        <f t="shared" si="55"/>
        <v>0.29261348872936555</v>
      </c>
      <c r="AF218" s="104">
        <f t="shared" si="55"/>
        <v>0.29523191064590176</v>
      </c>
      <c r="AG218" s="104">
        <f t="shared" si="55"/>
        <v>0.29785033256243798</v>
      </c>
    </row>
    <row r="219" spans="3:33" x14ac:dyDescent="0.25">
      <c r="F219" s="246" t="s">
        <v>469</v>
      </c>
      <c r="G219" s="104">
        <f t="shared" ref="G219:AG219" si="56">IF(G216="","",G212*$G$37)</f>
        <v>1.6360073864725923E-3</v>
      </c>
      <c r="H219" s="104">
        <f t="shared" si="56"/>
        <v>1.6522816446545366E-3</v>
      </c>
      <c r="I219" s="104">
        <f t="shared" si="56"/>
        <v>1.6685559028364811E-3</v>
      </c>
      <c r="J219" s="104">
        <f t="shared" si="56"/>
        <v>1.6848301610184249E-3</v>
      </c>
      <c r="K219" s="104">
        <f t="shared" si="56"/>
        <v>1.7011044192003692E-3</v>
      </c>
      <c r="L219" s="104">
        <f t="shared" si="56"/>
        <v>1.717378677382314E-3</v>
      </c>
      <c r="M219" s="104">
        <f t="shared" si="56"/>
        <v>1.7336529355642578E-3</v>
      </c>
      <c r="N219" s="104">
        <f t="shared" si="56"/>
        <v>2.3003322084259427E-3</v>
      </c>
      <c r="O219" s="104">
        <f t="shared" si="56"/>
        <v>2.3246096473400371E-3</v>
      </c>
      <c r="P219" s="104">
        <f t="shared" si="56"/>
        <v>2.3488870862541315E-3</v>
      </c>
      <c r="Q219" s="104">
        <f t="shared" si="56"/>
        <v>2.3731645251682254E-3</v>
      </c>
      <c r="R219" s="104">
        <f t="shared" si="56"/>
        <v>2.3974419640823198E-3</v>
      </c>
      <c r="S219" s="104">
        <f t="shared" si="56"/>
        <v>2.4217194029964137E-3</v>
      </c>
      <c r="T219" s="104">
        <f t="shared" si="56"/>
        <v>2.4459968419105081E-3</v>
      </c>
      <c r="U219" s="104">
        <f t="shared" si="56"/>
        <v>2.4702742808246029E-3</v>
      </c>
      <c r="V219" s="104">
        <f t="shared" si="56"/>
        <v>2.4945517197386973E-3</v>
      </c>
      <c r="W219" s="104">
        <f t="shared" si="56"/>
        <v>2.5188291586527916E-3</v>
      </c>
      <c r="X219" s="104">
        <f t="shared" si="56"/>
        <v>2.5431065975668851E-3</v>
      </c>
      <c r="Y219" s="104">
        <f t="shared" si="56"/>
        <v>2.5673840364809799E-3</v>
      </c>
      <c r="Z219" s="104">
        <f t="shared" si="56"/>
        <v>2.5916614753950747E-3</v>
      </c>
      <c r="AA219" s="104">
        <f t="shared" si="56"/>
        <v>2.6159389143091687E-3</v>
      </c>
      <c r="AB219" s="104">
        <f t="shared" si="56"/>
        <v>2.6402163532232635E-3</v>
      </c>
      <c r="AC219" s="104">
        <f t="shared" si="56"/>
        <v>2.6644937921373579E-3</v>
      </c>
      <c r="AD219" s="104">
        <f t="shared" si="56"/>
        <v>2.6887712310514518E-3</v>
      </c>
      <c r="AE219" s="104">
        <f t="shared" si="56"/>
        <v>2.7130486699655457E-3</v>
      </c>
      <c r="AF219" s="104">
        <f t="shared" si="56"/>
        <v>2.7373261088796405E-3</v>
      </c>
      <c r="AG219" s="104">
        <f t="shared" si="56"/>
        <v>2.7616035477937345E-3</v>
      </c>
    </row>
    <row r="220" spans="3:33" hidden="1" x14ac:dyDescent="0.25">
      <c r="F220" s="246"/>
      <c r="G220" s="292"/>
      <c r="H220" s="292"/>
      <c r="I220" s="292"/>
      <c r="J220" s="292"/>
      <c r="K220" s="292"/>
      <c r="L220" s="292"/>
      <c r="M220" s="292"/>
      <c r="N220" s="292"/>
      <c r="O220" s="292"/>
      <c r="P220" s="292"/>
      <c r="Q220" s="292"/>
      <c r="R220" s="292"/>
      <c r="S220" s="292"/>
      <c r="T220" s="292"/>
      <c r="U220" s="292"/>
      <c r="V220" s="292"/>
      <c r="W220" s="292"/>
      <c r="X220" s="292"/>
      <c r="Y220" s="292"/>
      <c r="Z220" s="292"/>
      <c r="AA220" s="292"/>
      <c r="AB220" s="292"/>
      <c r="AC220" s="292"/>
      <c r="AD220" s="292"/>
      <c r="AE220" s="292"/>
      <c r="AF220" s="292"/>
      <c r="AG220" s="292"/>
    </row>
    <row r="221" spans="3:33" x14ac:dyDescent="0.25">
      <c r="F221" s="19" t="s">
        <v>470</v>
      </c>
      <c r="G221" s="97">
        <f t="shared" ref="G221:AG221" si="57">IF(G216="","",G212*$G$39)</f>
        <v>89.557126298387843</v>
      </c>
      <c r="H221" s="97">
        <f t="shared" si="57"/>
        <v>90.447999901688277</v>
      </c>
      <c r="I221" s="97">
        <f t="shared" si="57"/>
        <v>91.338873504988712</v>
      </c>
      <c r="J221" s="97">
        <f t="shared" si="57"/>
        <v>92.229747108289118</v>
      </c>
      <c r="K221" s="97">
        <f t="shared" si="57"/>
        <v>93.120620711589552</v>
      </c>
      <c r="L221" s="97">
        <f t="shared" si="57"/>
        <v>94.011494314890001</v>
      </c>
      <c r="M221" s="97">
        <f t="shared" si="57"/>
        <v>94.902367918190407</v>
      </c>
      <c r="N221" s="97">
        <f t="shared" si="57"/>
        <v>125.92311246371186</v>
      </c>
      <c r="O221" s="97">
        <f t="shared" si="57"/>
        <v>127.25209036503956</v>
      </c>
      <c r="P221" s="97">
        <f t="shared" si="57"/>
        <v>128.58106826636725</v>
      </c>
      <c r="Q221" s="97">
        <f t="shared" si="57"/>
        <v>129.91004616769493</v>
      </c>
      <c r="R221" s="97">
        <f t="shared" si="57"/>
        <v>131.23902406902261</v>
      </c>
      <c r="S221" s="97">
        <f t="shared" si="57"/>
        <v>132.56800197035028</v>
      </c>
      <c r="T221" s="97">
        <f t="shared" si="57"/>
        <v>133.89697987167796</v>
      </c>
      <c r="U221" s="97">
        <f t="shared" si="57"/>
        <v>135.22595777300566</v>
      </c>
      <c r="V221" s="97">
        <f t="shared" si="57"/>
        <v>136.55493567433336</v>
      </c>
      <c r="W221" s="97">
        <f t="shared" si="57"/>
        <v>137.88391357566107</v>
      </c>
      <c r="X221" s="97">
        <f t="shared" si="57"/>
        <v>139.21289147698872</v>
      </c>
      <c r="Y221" s="97">
        <f t="shared" si="57"/>
        <v>140.54186937831642</v>
      </c>
      <c r="Z221" s="97">
        <f t="shared" si="57"/>
        <v>141.87084727964415</v>
      </c>
      <c r="AA221" s="97">
        <f t="shared" si="57"/>
        <v>143.1998251809718</v>
      </c>
      <c r="AB221" s="97">
        <f t="shared" si="57"/>
        <v>144.5288030822995</v>
      </c>
      <c r="AC221" s="97">
        <f t="shared" si="57"/>
        <v>145.85778098362721</v>
      </c>
      <c r="AD221" s="97">
        <f t="shared" si="57"/>
        <v>147.18675888495486</v>
      </c>
      <c r="AE221" s="97">
        <f t="shared" si="57"/>
        <v>148.51573678628253</v>
      </c>
      <c r="AF221" s="97">
        <f t="shared" si="57"/>
        <v>149.84471468761024</v>
      </c>
      <c r="AG221" s="97">
        <f t="shared" si="57"/>
        <v>151.17369258893794</v>
      </c>
    </row>
    <row r="222" spans="3:33" x14ac:dyDescent="0.25">
      <c r="F222" s="72" t="s">
        <v>472</v>
      </c>
      <c r="G222" s="73">
        <f t="shared" ref="G222:AG222" si="58">G54</f>
        <v>2022</v>
      </c>
      <c r="H222" s="73">
        <f t="shared" si="58"/>
        <v>2023</v>
      </c>
      <c r="I222" s="73">
        <f t="shared" si="58"/>
        <v>2024</v>
      </c>
      <c r="J222" s="73">
        <f t="shared" si="58"/>
        <v>2025</v>
      </c>
      <c r="K222" s="73">
        <f t="shared" si="58"/>
        <v>2026</v>
      </c>
      <c r="L222" s="73">
        <f t="shared" si="58"/>
        <v>2027</v>
      </c>
      <c r="M222" s="73">
        <f t="shared" si="58"/>
        <v>2028</v>
      </c>
      <c r="N222" s="73">
        <f t="shared" si="58"/>
        <v>2029</v>
      </c>
      <c r="O222" s="73">
        <f t="shared" si="58"/>
        <v>2030</v>
      </c>
      <c r="P222" s="73">
        <f t="shared" si="58"/>
        <v>2031</v>
      </c>
      <c r="Q222" s="73">
        <f t="shared" si="58"/>
        <v>2032</v>
      </c>
      <c r="R222" s="73">
        <f t="shared" si="58"/>
        <v>2033</v>
      </c>
      <c r="S222" s="73">
        <f t="shared" si="58"/>
        <v>2034</v>
      </c>
      <c r="T222" s="73">
        <f t="shared" si="58"/>
        <v>2035</v>
      </c>
      <c r="U222" s="73">
        <f t="shared" si="58"/>
        <v>2036</v>
      </c>
      <c r="V222" s="73">
        <f t="shared" si="58"/>
        <v>2037</v>
      </c>
      <c r="W222" s="73">
        <f t="shared" si="58"/>
        <v>2038</v>
      </c>
      <c r="X222" s="73">
        <f t="shared" si="58"/>
        <v>2039</v>
      </c>
      <c r="Y222" s="73">
        <f t="shared" si="58"/>
        <v>2040</v>
      </c>
      <c r="Z222" s="73">
        <f t="shared" si="58"/>
        <v>2041</v>
      </c>
      <c r="AA222" s="73">
        <f t="shared" si="58"/>
        <v>2042</v>
      </c>
      <c r="AB222" s="73">
        <f t="shared" si="58"/>
        <v>2043</v>
      </c>
      <c r="AC222" s="73">
        <f t="shared" si="58"/>
        <v>2044</v>
      </c>
      <c r="AD222" s="73">
        <f t="shared" si="58"/>
        <v>2045</v>
      </c>
      <c r="AE222" s="73">
        <f t="shared" si="58"/>
        <v>2046</v>
      </c>
      <c r="AF222" s="73">
        <f t="shared" si="58"/>
        <v>2047</v>
      </c>
      <c r="AG222" s="73">
        <f t="shared" si="58"/>
        <v>2048</v>
      </c>
    </row>
    <row r="223" spans="3:33" x14ac:dyDescent="0.25">
      <c r="F223" s="29" t="s">
        <v>467</v>
      </c>
      <c r="G223" s="106" t="str">
        <f>IF(G222="","",IF(G215&lt;1,"",G$212*INDEX('CBI - MULTIPLIERS'!$J$195:$J$225,MATCH('CBI - BUILD_SCENARIO'!G216,'CBI - MULTIPLIERS'!$G$195:$G$225,0))))</f>
        <v/>
      </c>
      <c r="H223" s="106" t="str">
        <f>IF(H222="","",IF(H215&lt;1,"",H$212*INDEX('CBI - MULTIPLIERS'!$J$195:$J$225,MATCH('CBI - BUILD_SCENARIO'!H216,'CBI - MULTIPLIERS'!$G$195:$G$225,0))))</f>
        <v/>
      </c>
      <c r="I223" s="106" t="str">
        <f>IF(I222="","",IF(I215&lt;1,"",I$212*INDEX('CBI - MULTIPLIERS'!$J$195:$J$225,MATCH('CBI - BUILD_SCENARIO'!I216,'CBI - MULTIPLIERS'!$G$195:$G$225,0))))</f>
        <v/>
      </c>
      <c r="J223" s="106" t="str">
        <f>IF(J222="","",IF(J215&lt;1,"",J$212*INDEX('CBI - MULTIPLIERS'!$J$195:$J$225,MATCH('CBI - BUILD_SCENARIO'!J216,'CBI - MULTIPLIERS'!$G$195:$G$225,0))))</f>
        <v/>
      </c>
      <c r="K223" s="106" t="str">
        <f>IF(K222="","",IF(K215&lt;1,"",K$212*INDEX('CBI - MULTIPLIERS'!$J$195:$J$225,MATCH('CBI - BUILD_SCENARIO'!K216,'CBI - MULTIPLIERS'!$G$195:$G$225,0))))</f>
        <v/>
      </c>
      <c r="L223" s="106" t="str">
        <f>IF(L222="","",IF(L215&lt;1,"",L$212*INDEX('CBI - MULTIPLIERS'!$J$195:$J$225,MATCH('CBI - BUILD_SCENARIO'!L216,'CBI - MULTIPLIERS'!$G$195:$G$225,0))))</f>
        <v/>
      </c>
      <c r="M223" s="106" t="str">
        <f>IF(M222="","",IF(M215&lt;1,"",M$212*INDEX('CBI - MULTIPLIERS'!$J$195:$J$225,MATCH('CBI - BUILD_SCENARIO'!M216,'CBI - MULTIPLIERS'!$G$195:$G$225,0))))</f>
        <v/>
      </c>
      <c r="N223" s="106">
        <f>IF(N222="","",IF(N215&lt;1,"",N$212*INDEX('CBI - MULTIPLIERS'!$J$195:$J$225,MATCH('CBI - BUILD_SCENARIO'!N216,'CBI - MULTIPLIERS'!$G$195:$G$225,0))))</f>
        <v>1137.8729698905402</v>
      </c>
      <c r="O223" s="106">
        <f>IF(O222="","",IF(O215&lt;1,"",O$212*INDEX('CBI - MULTIPLIERS'!$J$195:$J$225,MATCH('CBI - BUILD_SCENARIO'!O216,'CBI - MULTIPLIERS'!$G$195:$G$225,0))))</f>
        <v>1168.1938863976534</v>
      </c>
      <c r="P223" s="106">
        <f>IF(P222="","",IF(P215&lt;1,"",P$212*INDEX('CBI - MULTIPLIERS'!$J$195:$J$225,MATCH('CBI - BUILD_SCENARIO'!P216,'CBI - MULTIPLIERS'!$G$195:$G$225,0))))</f>
        <v>1180.3941092390623</v>
      </c>
      <c r="Q223" s="106">
        <f>IF(Q222="","",IF(Q215&lt;1,"",Q$212*INDEX('CBI - MULTIPLIERS'!$J$195:$J$225,MATCH('CBI - BUILD_SCENARIO'!Q216,'CBI - MULTIPLIERS'!$G$195:$G$225,0))))</f>
        <v>1192.5943320804711</v>
      </c>
      <c r="R223" s="106">
        <f>IF(R222="","",IF(R215&lt;1,"",R$212*INDEX('CBI - MULTIPLIERS'!$J$195:$J$225,MATCH('CBI - BUILD_SCENARIO'!R216,'CBI - MULTIPLIERS'!$G$195:$G$225,0))))</f>
        <v>1204.79455492188</v>
      </c>
      <c r="S223" s="106">
        <f>IF(S222="","",IF(S215&lt;1,"",S$212*INDEX('CBI - MULTIPLIERS'!$J$195:$J$225,MATCH('CBI - BUILD_SCENARIO'!S216,'CBI - MULTIPLIERS'!$G$195:$G$225,0))))</f>
        <v>1216.994777763289</v>
      </c>
      <c r="T223" s="106">
        <f>IF(T222="","",IF(T215&lt;1,"",T$212*INDEX('CBI - MULTIPLIERS'!$J$195:$J$225,MATCH('CBI - BUILD_SCENARIO'!T216,'CBI - MULTIPLIERS'!$G$195:$G$225,0))))</f>
        <v>1229.1950006046977</v>
      </c>
      <c r="U223" s="106">
        <f>IF(U222="","",IF(U215&lt;1,"",U$212*INDEX('CBI - MULTIPLIERS'!$J$195:$J$225,MATCH('CBI - BUILD_SCENARIO'!U216,'CBI - MULTIPLIERS'!$G$195:$G$225,0))))</f>
        <v>1241.3952234461069</v>
      </c>
      <c r="V223" s="106">
        <f>IF(V222="","",IF(V215&lt;1,"",V$212*INDEX('CBI - MULTIPLIERS'!$J$195:$J$225,MATCH('CBI - BUILD_SCENARIO'!V216,'CBI - MULTIPLIERS'!$G$195:$G$225,0))))</f>
        <v>1253.5954462875159</v>
      </c>
      <c r="W223" s="106">
        <f>IF(W222="","",IF(W215&lt;1,"",W$212*INDEX('CBI - MULTIPLIERS'!$J$195:$J$225,MATCH('CBI - BUILD_SCENARIO'!W216,'CBI - MULTIPLIERS'!$G$195:$G$225,0))))</f>
        <v>1265.7956691289248</v>
      </c>
      <c r="X223" s="106">
        <f>IF(X222="","",IF(X215&lt;1,"",X$212*INDEX('CBI - MULTIPLIERS'!$J$195:$J$225,MATCH('CBI - BUILD_SCENARIO'!X216,'CBI - MULTIPLIERS'!$G$195:$G$225,0))))</f>
        <v>1277.9958919703333</v>
      </c>
      <c r="Y223" s="106">
        <f>IF(Y222="","",IF(Y215&lt;1,"",Y$212*INDEX('CBI - MULTIPLIERS'!$J$195:$J$225,MATCH('CBI - BUILD_SCENARIO'!Y216,'CBI - MULTIPLIERS'!$G$195:$G$225,0))))</f>
        <v>1290.1961148117425</v>
      </c>
      <c r="Z223" s="106">
        <f>IF(Z222="","",IF(Z215&lt;1,"",Z$212*INDEX('CBI - MULTIPLIERS'!$J$195:$J$225,MATCH('CBI - BUILD_SCENARIO'!Z216,'CBI - MULTIPLIERS'!$G$195:$G$225,0))))</f>
        <v>1302.3963376531517</v>
      </c>
      <c r="AA223" s="106">
        <f>IF(AA222="","",IF(AA215&lt;1,"",AA$212*INDEX('CBI - MULTIPLIERS'!$J$195:$J$225,MATCH('CBI - BUILD_SCENARIO'!AA216,'CBI - MULTIPLIERS'!$G$195:$G$225,0))))</f>
        <v>1314.5965604945604</v>
      </c>
      <c r="AB223" s="106">
        <f>IF(AB222="","",IF(AB215&lt;1,"",AB$212*INDEX('CBI - MULTIPLIERS'!$J$195:$J$225,MATCH('CBI - BUILD_SCENARIO'!AB216,'CBI - MULTIPLIERS'!$G$195:$G$225,0))))</f>
        <v>1326.7967833359694</v>
      </c>
      <c r="AC223" s="106">
        <f>IF(AC222="","",IF(AC215&lt;1,"",AC$212*INDEX('CBI - MULTIPLIERS'!$J$195:$J$225,MATCH('CBI - BUILD_SCENARIO'!AC216,'CBI - MULTIPLIERS'!$G$195:$G$225,0))))</f>
        <v>1338.9970061773786</v>
      </c>
      <c r="AD223" s="106">
        <f>IF(AD222="","",IF(AD215&lt;1,"",AD$212*INDEX('CBI - MULTIPLIERS'!$J$195:$J$225,MATCH('CBI - BUILD_SCENARIO'!AD216,'CBI - MULTIPLIERS'!$G$195:$G$225,0))))</f>
        <v>1351.1972290187873</v>
      </c>
      <c r="AE223" s="106">
        <f>IF(AE222="","",IF(AE215&lt;1,"",AE$212*INDEX('CBI - MULTIPLIERS'!$J$195:$J$225,MATCH('CBI - BUILD_SCENARIO'!AE216,'CBI - MULTIPLIERS'!$G$195:$G$225,0))))</f>
        <v>1363.397451860196</v>
      </c>
      <c r="AF223" s="106">
        <f>IF(AF222="","",IF(AF215&lt;1,"",AF$212*INDEX('CBI - MULTIPLIERS'!$J$195:$J$225,MATCH('CBI - BUILD_SCENARIO'!AF216,'CBI - MULTIPLIERS'!$G$195:$G$225,0))))</f>
        <v>1375.5976747016052</v>
      </c>
      <c r="AG223" s="106">
        <f>IF(AG222="","",IF(AG215&lt;1,"",AG$212*INDEX('CBI - MULTIPLIERS'!$J$195:$J$225,MATCH('CBI - BUILD_SCENARIO'!AG216,'CBI - MULTIPLIERS'!$G$195:$G$225,0))))</f>
        <v>1387.797897543014</v>
      </c>
    </row>
    <row r="224" spans="3:33" x14ac:dyDescent="0.25">
      <c r="F224" s="10" t="s">
        <v>468</v>
      </c>
      <c r="G224" s="107" t="str">
        <f>IF(G222="","",IF(G215&lt;1,"",G$212*INDEX('CBI - MULTIPLIERS'!$J$133:$J$163,MATCH('CBI - BUILD_SCENARIO'!G222,'CBI - MULTIPLIERS'!$G$133:$G$163,0))))</f>
        <v/>
      </c>
      <c r="H224" s="107" t="str">
        <f>IF(H222="","",IF(H215&lt;1,"",H$212*INDEX('CBI - MULTIPLIERS'!$J$133:$J$163,MATCH('CBI - BUILD_SCENARIO'!H222,'CBI - MULTIPLIERS'!$G$133:$G$163,0))))</f>
        <v/>
      </c>
      <c r="I224" s="107" t="str">
        <f>IF(I222="","",IF(I215&lt;1,"",I$212*INDEX('CBI - MULTIPLIERS'!$J$133:$J$163,MATCH('CBI - BUILD_SCENARIO'!I222,'CBI - MULTIPLIERS'!$G$133:$G$163,0))))</f>
        <v/>
      </c>
      <c r="J224" s="107" t="str">
        <f>IF(J222="","",IF(J215&lt;1,"",J$212*INDEX('CBI - MULTIPLIERS'!$J$133:$J$163,MATCH('CBI - BUILD_SCENARIO'!J222,'CBI - MULTIPLIERS'!$G$133:$G$163,0))))</f>
        <v/>
      </c>
      <c r="K224" s="107" t="str">
        <f>IF(K222="","",IF(K215&lt;1,"",K$212*INDEX('CBI - MULTIPLIERS'!$J$133:$J$163,MATCH('CBI - BUILD_SCENARIO'!K222,'CBI - MULTIPLIERS'!$G$133:$G$163,0))))</f>
        <v/>
      </c>
      <c r="L224" s="107" t="str">
        <f>IF(L222="","",IF(L215&lt;1,"",L$212*INDEX('CBI - MULTIPLIERS'!$J$133:$J$163,MATCH('CBI - BUILD_SCENARIO'!L222,'CBI - MULTIPLIERS'!$G$133:$G$163,0))))</f>
        <v/>
      </c>
      <c r="M224" s="107" t="str">
        <f>IF(M222="","",IF(M215&lt;1,"",M$212*INDEX('CBI - MULTIPLIERS'!$J$133:$J$163,MATCH('CBI - BUILD_SCENARIO'!M222,'CBI - MULTIPLIERS'!$G$133:$G$163,0))))</f>
        <v/>
      </c>
      <c r="N224" s="107">
        <f>IF(N222="","",IF(N215&lt;1,"",N$212*INDEX('CBI - MULTIPLIERS'!$J$133:$J$163,MATCH('CBI - BUILD_SCENARIO'!N222,'CBI - MULTIPLIERS'!$G$133:$G$163,0))))</f>
        <v>4391.3755958240254</v>
      </c>
      <c r="O224" s="107">
        <f>IF(O222="","",IF(O215&lt;1,"",O$212*INDEX('CBI - MULTIPLIERS'!$J$133:$J$163,MATCH('CBI - BUILD_SCENARIO'!O222,'CBI - MULTIPLIERS'!$G$133:$G$163,0))))</f>
        <v>4538.0091589726308</v>
      </c>
      <c r="P224" s="107">
        <f>IF(P222="","",IF(P215&lt;1,"",P$212*INDEX('CBI - MULTIPLIERS'!$J$133:$J$163,MATCH('CBI - BUILD_SCENARIO'!P222,'CBI - MULTIPLIERS'!$G$133:$G$163,0))))</f>
        <v>4585.4025956619362</v>
      </c>
      <c r="Q224" s="107">
        <f>IF(Q222="","",IF(Q215&lt;1,"",Q$212*INDEX('CBI - MULTIPLIERS'!$J$133:$J$163,MATCH('CBI - BUILD_SCENARIO'!Q222,'CBI - MULTIPLIERS'!$G$133:$G$163,0))))</f>
        <v>4632.7960323512416</v>
      </c>
      <c r="R224" s="107">
        <f>IF(R222="","",IF(R215&lt;1,"",R$212*INDEX('CBI - MULTIPLIERS'!$J$133:$J$163,MATCH('CBI - BUILD_SCENARIO'!R222,'CBI - MULTIPLIERS'!$G$133:$G$163,0))))</f>
        <v>4680.1894690405461</v>
      </c>
      <c r="S224" s="107">
        <f>IF(S222="","",IF(S215&lt;1,"",S$212*INDEX('CBI - MULTIPLIERS'!$J$133:$J$163,MATCH('CBI - BUILD_SCENARIO'!S222,'CBI - MULTIPLIERS'!$G$133:$G$163,0))))</f>
        <v>4727.5829057298515</v>
      </c>
      <c r="T224" s="107">
        <f>IF(T222="","",IF(T215&lt;1,"",T$212*INDEX('CBI - MULTIPLIERS'!$J$133:$J$163,MATCH('CBI - BUILD_SCENARIO'!T222,'CBI - MULTIPLIERS'!$G$133:$G$163,0))))</f>
        <v>4774.9763424191569</v>
      </c>
      <c r="U224" s="107">
        <f>IF(U222="","",IF(U215&lt;1,"",U$212*INDEX('CBI - MULTIPLIERS'!$J$133:$J$163,MATCH('CBI - BUILD_SCENARIO'!U222,'CBI - MULTIPLIERS'!$G$133:$G$163,0))))</f>
        <v>4822.3697791084624</v>
      </c>
      <c r="V224" s="107">
        <f>IF(V222="","",IF(V215&lt;1,"",V$212*INDEX('CBI - MULTIPLIERS'!$J$133:$J$163,MATCH('CBI - BUILD_SCENARIO'!V222,'CBI - MULTIPLIERS'!$G$133:$G$163,0))))</f>
        <v>4869.7632157977687</v>
      </c>
      <c r="W224" s="107">
        <f>IF(W222="","",IF(W215&lt;1,"",W$212*INDEX('CBI - MULTIPLIERS'!$J$133:$J$163,MATCH('CBI - BUILD_SCENARIO'!W222,'CBI - MULTIPLIERS'!$G$133:$G$163,0))))</f>
        <v>4917.1566524870732</v>
      </c>
      <c r="X224" s="107">
        <f>IF(X222="","",IF(X215&lt;1,"",X$212*INDEX('CBI - MULTIPLIERS'!$J$133:$J$163,MATCH('CBI - BUILD_SCENARIO'!X222,'CBI - MULTIPLIERS'!$G$133:$G$163,0))))</f>
        <v>4964.5500891763777</v>
      </c>
      <c r="Y224" s="107">
        <f>IF(Y222="","",IF(Y215&lt;1,"",Y$212*INDEX('CBI - MULTIPLIERS'!$J$133:$J$163,MATCH('CBI - BUILD_SCENARIO'!Y222,'CBI - MULTIPLIERS'!$G$133:$G$163,0))))</f>
        <v>5011.943525865684</v>
      </c>
      <c r="Z224" s="107">
        <f>IF(Z222="","",IF(Z215&lt;1,"",Z$212*INDEX('CBI - MULTIPLIERS'!$J$133:$J$163,MATCH('CBI - BUILD_SCENARIO'!Z222,'CBI - MULTIPLIERS'!$G$133:$G$163,0))))</f>
        <v>5059.3369625549904</v>
      </c>
      <c r="AA224" s="107">
        <f>IF(AA222="","",IF(AA215&lt;1,"",AA$212*INDEX('CBI - MULTIPLIERS'!$J$133:$J$163,MATCH('CBI - BUILD_SCENARIO'!AA222,'CBI - MULTIPLIERS'!$G$133:$G$163,0))))</f>
        <v>5106.7303992442949</v>
      </c>
      <c r="AB224" s="107">
        <f>IF(AB222="","",IF(AB215&lt;1,"",AB$212*INDEX('CBI - MULTIPLIERS'!$J$133:$J$163,MATCH('CBI - BUILD_SCENARIO'!AB222,'CBI - MULTIPLIERS'!$G$133:$G$163,0))))</f>
        <v>5154.1238359336012</v>
      </c>
      <c r="AC224" s="107">
        <f>IF(AC222="","",IF(AC215&lt;1,"",AC$212*INDEX('CBI - MULTIPLIERS'!$J$133:$J$163,MATCH('CBI - BUILD_SCENARIO'!AC222,'CBI - MULTIPLIERS'!$G$133:$G$163,0))))</f>
        <v>5201.5172726229066</v>
      </c>
      <c r="AD224" s="107">
        <f>IF(AD222="","",IF(AD215&lt;1,"",AD$212*INDEX('CBI - MULTIPLIERS'!$J$133:$J$163,MATCH('CBI - BUILD_SCENARIO'!AD222,'CBI - MULTIPLIERS'!$G$133:$G$163,0))))</f>
        <v>5248.9107093122111</v>
      </c>
      <c r="AE224" s="107">
        <f>IF(AE222="","",IF(AE215&lt;1,"",AE$212*INDEX('CBI - MULTIPLIERS'!$J$133:$J$163,MATCH('CBI - BUILD_SCENARIO'!AE222,'CBI - MULTIPLIERS'!$G$133:$G$163,0))))</f>
        <v>5296.3041460015165</v>
      </c>
      <c r="AF224" s="107">
        <f>IF(AF222="","",IF(AF215&lt;1,"",AF$212*INDEX('CBI - MULTIPLIERS'!$J$133:$J$163,MATCH('CBI - BUILD_SCENARIO'!AF222,'CBI - MULTIPLIERS'!$G$133:$G$163,0))))</f>
        <v>5343.6975826908219</v>
      </c>
      <c r="AG224" s="107">
        <f>IF(AG222="","",IF(AG215&lt;1,"",AG$212*INDEX('CBI - MULTIPLIERS'!$J$133:$J$163,MATCH('CBI - BUILD_SCENARIO'!AG222,'CBI - MULTIPLIERS'!$G$133:$G$163,0))))</f>
        <v>5391.0910193801274</v>
      </c>
    </row>
    <row r="225" spans="1:33" x14ac:dyDescent="0.25">
      <c r="F225" s="246" t="s">
        <v>469</v>
      </c>
      <c r="G225" s="107" t="str">
        <f>IF(G222="","",IF(G215&lt;1,"",G$212*INDEX('CBI - MULTIPLIERS'!$J$164:$J$194,MATCH('CBI - BUILD_SCENARIO'!G222,'CBI - MULTIPLIERS'!$G$164:$G$194,0))))</f>
        <v/>
      </c>
      <c r="H225" s="107" t="str">
        <f>IF(H222="","",IF(H215&lt;1,"",H$212*INDEX('CBI - MULTIPLIERS'!$J$164:$J$194,MATCH('CBI - BUILD_SCENARIO'!H222,'CBI - MULTIPLIERS'!$G$164:$G$194,0))))</f>
        <v/>
      </c>
      <c r="I225" s="107" t="str">
        <f>IF(I222="","",IF(I215&lt;1,"",I$212*INDEX('CBI - MULTIPLIERS'!$J$164:$J$194,MATCH('CBI - BUILD_SCENARIO'!I222,'CBI - MULTIPLIERS'!$G$164:$G$194,0))))</f>
        <v/>
      </c>
      <c r="J225" s="107" t="str">
        <f>IF(J222="","",IF(J215&lt;1,"",J$212*INDEX('CBI - MULTIPLIERS'!$J$164:$J$194,MATCH('CBI - BUILD_SCENARIO'!J222,'CBI - MULTIPLIERS'!$G$164:$G$194,0))))</f>
        <v/>
      </c>
      <c r="K225" s="107" t="str">
        <f>IF(K222="","",IF(K215&lt;1,"",K$212*INDEX('CBI - MULTIPLIERS'!$J$164:$J$194,MATCH('CBI - BUILD_SCENARIO'!K222,'CBI - MULTIPLIERS'!$G$164:$G$194,0))))</f>
        <v/>
      </c>
      <c r="L225" s="107" t="str">
        <f>IF(L222="","",IF(L215&lt;1,"",L$212*INDEX('CBI - MULTIPLIERS'!$J$164:$J$194,MATCH('CBI - BUILD_SCENARIO'!L222,'CBI - MULTIPLIERS'!$G$164:$G$194,0))))</f>
        <v/>
      </c>
      <c r="M225" s="107" t="str">
        <f>IF(M222="","",IF(M215&lt;1,"",M$212*INDEX('CBI - MULTIPLIERS'!$J$164:$J$194,MATCH('CBI - BUILD_SCENARIO'!M222,'CBI - MULTIPLIERS'!$G$164:$G$194,0))))</f>
        <v/>
      </c>
      <c r="N225" s="107">
        <f>IF(N222="","",IF(N215&lt;1,"",N$212*INDEX('CBI - MULTIPLIERS'!$J$164:$J$194,MATCH('CBI - BUILD_SCENARIO'!N222,'CBI - MULTIPLIERS'!$G$164:$G$194,0))))</f>
        <v>110.87601244613043</v>
      </c>
      <c r="O225" s="107">
        <f>IF(O222="","",IF(O215&lt;1,"",O$212*INDEX('CBI - MULTIPLIERS'!$J$164:$J$194,MATCH('CBI - BUILD_SCENARIO'!O222,'CBI - MULTIPLIERS'!$G$164:$G$194,0))))</f>
        <v>114.13833368439583</v>
      </c>
      <c r="P225" s="107">
        <f>IF(P222="","",IF(P215&lt;1,"",P$212*INDEX('CBI - MULTIPLIERS'!$J$164:$J$194,MATCH('CBI - BUILD_SCENARIO'!P222,'CBI - MULTIPLIERS'!$G$164:$G$194,0))))</f>
        <v>115.33035593507785</v>
      </c>
      <c r="Q225" s="107">
        <f>IF(Q222="","",IF(Q215&lt;1,"",Q$212*INDEX('CBI - MULTIPLIERS'!$J$164:$J$194,MATCH('CBI - BUILD_SCENARIO'!Q222,'CBI - MULTIPLIERS'!$G$164:$G$194,0))))</f>
        <v>116.52237818575988</v>
      </c>
      <c r="R225" s="107">
        <f>IF(R222="","",IF(R215&lt;1,"",R$212*INDEX('CBI - MULTIPLIERS'!$J$164:$J$194,MATCH('CBI - BUILD_SCENARIO'!R222,'CBI - MULTIPLIERS'!$G$164:$G$194,0))))</f>
        <v>117.71440043644189</v>
      </c>
      <c r="S225" s="107">
        <f>IF(S222="","",IF(S215&lt;1,"",S$212*INDEX('CBI - MULTIPLIERS'!$J$164:$J$194,MATCH('CBI - BUILD_SCENARIO'!S222,'CBI - MULTIPLIERS'!$G$164:$G$194,0))))</f>
        <v>118.90642268712392</v>
      </c>
      <c r="T225" s="107">
        <f>IF(T222="","",IF(T215&lt;1,"",T$212*INDEX('CBI - MULTIPLIERS'!$J$164:$J$194,MATCH('CBI - BUILD_SCENARIO'!T222,'CBI - MULTIPLIERS'!$G$164:$G$194,0))))</f>
        <v>120.09844493780595</v>
      </c>
      <c r="U225" s="107">
        <f>IF(U222="","",IF(U215&lt;1,"",U$212*INDEX('CBI - MULTIPLIERS'!$J$164:$J$194,MATCH('CBI - BUILD_SCENARIO'!U222,'CBI - MULTIPLIERS'!$G$164:$G$194,0))))</f>
        <v>121.29046718848799</v>
      </c>
      <c r="V225" s="107">
        <f>IF(V222="","",IF(V215&lt;1,"",V$212*INDEX('CBI - MULTIPLIERS'!$J$164:$J$194,MATCH('CBI - BUILD_SCENARIO'!V222,'CBI - MULTIPLIERS'!$G$164:$G$194,0))))</f>
        <v>122.48248943917004</v>
      </c>
      <c r="W225" s="107">
        <f>IF(W222="","",IF(W215&lt;1,"",W$212*INDEX('CBI - MULTIPLIERS'!$J$164:$J$194,MATCH('CBI - BUILD_SCENARIO'!W222,'CBI - MULTIPLIERS'!$G$164:$G$194,0))))</f>
        <v>123.67451168985207</v>
      </c>
      <c r="X225" s="107">
        <f>IF(X222="","",IF(X215&lt;1,"",X$212*INDEX('CBI - MULTIPLIERS'!$J$164:$J$194,MATCH('CBI - BUILD_SCENARIO'!X222,'CBI - MULTIPLIERS'!$G$164:$G$194,0))))</f>
        <v>124.86653394053407</v>
      </c>
      <c r="Y225" s="107">
        <f>IF(Y222="","",IF(Y215&lt;1,"",Y$212*INDEX('CBI - MULTIPLIERS'!$J$164:$J$194,MATCH('CBI - BUILD_SCENARIO'!Y222,'CBI - MULTIPLIERS'!$G$164:$G$194,0))))</f>
        <v>126.05855619121611</v>
      </c>
      <c r="Z225" s="107">
        <f>IF(Z222="","",IF(Z215&lt;1,"",Z$212*INDEX('CBI - MULTIPLIERS'!$J$164:$J$194,MATCH('CBI - BUILD_SCENARIO'!Z222,'CBI - MULTIPLIERS'!$G$164:$G$194,0))))</f>
        <v>127.25057844189818</v>
      </c>
      <c r="AA225" s="107">
        <f>IF(AA222="","",IF(AA215&lt;1,"",AA$212*INDEX('CBI - MULTIPLIERS'!$J$164:$J$194,MATCH('CBI - BUILD_SCENARIO'!AA222,'CBI - MULTIPLIERS'!$G$164:$G$194,0))))</f>
        <v>128.44260069258019</v>
      </c>
      <c r="AB225" s="107">
        <f>IF(AB222="","",IF(AB215&lt;1,"",AB$212*INDEX('CBI - MULTIPLIERS'!$J$164:$J$194,MATCH('CBI - BUILD_SCENARIO'!AB222,'CBI - MULTIPLIERS'!$G$164:$G$194,0))))</f>
        <v>129.63462294326223</v>
      </c>
      <c r="AC225" s="107">
        <f>IF(AC222="","",IF(AC215&lt;1,"",AC$212*INDEX('CBI - MULTIPLIERS'!$J$164:$J$194,MATCH('CBI - BUILD_SCENARIO'!AC222,'CBI - MULTIPLIERS'!$G$164:$G$194,0))))</f>
        <v>130.82664519394427</v>
      </c>
      <c r="AD225" s="107">
        <f>IF(AD222="","",IF(AD215&lt;1,"",AD$212*INDEX('CBI - MULTIPLIERS'!$J$164:$J$194,MATCH('CBI - BUILD_SCENARIO'!AD222,'CBI - MULTIPLIERS'!$G$164:$G$194,0))))</f>
        <v>132.01866744462629</v>
      </c>
      <c r="AE225" s="107">
        <f>IF(AE222="","",IF(AE215&lt;1,"",AE$212*INDEX('CBI - MULTIPLIERS'!$J$164:$J$194,MATCH('CBI - BUILD_SCENARIO'!AE222,'CBI - MULTIPLIERS'!$G$164:$G$194,0))))</f>
        <v>133.2106896953083</v>
      </c>
      <c r="AF225" s="107">
        <f>IF(AF222="","",IF(AF215&lt;1,"",AF$212*INDEX('CBI - MULTIPLIERS'!$J$164:$J$194,MATCH('CBI - BUILD_SCENARIO'!AF222,'CBI - MULTIPLIERS'!$G$164:$G$194,0))))</f>
        <v>134.40271194599035</v>
      </c>
      <c r="AG225" s="107">
        <f>IF(AG222="","",IF(AG215&lt;1,"",AG$212*INDEX('CBI - MULTIPLIERS'!$J$164:$J$194,MATCH('CBI - BUILD_SCENARIO'!AG222,'CBI - MULTIPLIERS'!$G$164:$G$194,0))))</f>
        <v>135.59473419667236</v>
      </c>
    </row>
    <row r="226" spans="1:33" hidden="1" x14ac:dyDescent="0.25">
      <c r="F226" s="246"/>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row>
    <row r="227" spans="1:33" x14ac:dyDescent="0.25">
      <c r="F227" s="10" t="s">
        <v>470</v>
      </c>
      <c r="G227" s="107">
        <f>IF(G222="","",IF(G215&lt;1,0,G$212*INDEX('CBI - MULTIPLIERS'!$J$102:$J$132, MATCH('CBI - BUILD_SCENARIO'!G222, 'CBI - MULTIPLIERS'!$G$102:$G$132, 0))))</f>
        <v>0</v>
      </c>
      <c r="H227" s="107">
        <f>IF(H222="","",IF(H215&lt;1,0,H$212*INDEX('CBI - MULTIPLIERS'!$J$102:$J$132, MATCH('CBI - BUILD_SCENARIO'!H222, 'CBI - MULTIPLIERS'!$G$102:$G$132, 0))))</f>
        <v>0</v>
      </c>
      <c r="I227" s="107">
        <f>IF(I222="","",IF(I215&lt;1,0,I$212*INDEX('CBI - MULTIPLIERS'!$J$102:$J$132, MATCH('CBI - BUILD_SCENARIO'!I222, 'CBI - MULTIPLIERS'!$G$102:$G$132, 0))))</f>
        <v>0</v>
      </c>
      <c r="J227" s="107">
        <f>IF(J222="","",IF(J215&lt;1,0,J$212*INDEX('CBI - MULTIPLIERS'!$J$102:$J$132, MATCH('CBI - BUILD_SCENARIO'!J222, 'CBI - MULTIPLIERS'!$G$102:$G$132, 0))))</f>
        <v>0</v>
      </c>
      <c r="K227" s="107">
        <f>IF(K222="","",IF(K215&lt;1,0,K$212*INDEX('CBI - MULTIPLIERS'!$J$102:$J$132, MATCH('CBI - BUILD_SCENARIO'!K222, 'CBI - MULTIPLIERS'!$G$102:$G$132, 0))))</f>
        <v>0</v>
      </c>
      <c r="L227" s="107">
        <f>IF(L222="","",IF(L215&lt;1,0,L$212*INDEX('CBI - MULTIPLIERS'!$J$102:$J$132, MATCH('CBI - BUILD_SCENARIO'!L222, 'CBI - MULTIPLIERS'!$G$102:$G$132, 0))))</f>
        <v>0</v>
      </c>
      <c r="M227" s="107">
        <f>IF(M222="","",IF(M215&lt;1,0,M$212*INDEX('CBI - MULTIPLIERS'!$J$102:$J$132, MATCH('CBI - BUILD_SCENARIO'!M222, 'CBI - MULTIPLIERS'!$G$102:$G$132, 0))))</f>
        <v>0</v>
      </c>
      <c r="N227" s="107">
        <f>IF(N222="","",IF(N215&lt;1,0,N$212*INDEX('CBI - MULTIPLIERS'!$J$102:$J$132, MATCH('CBI - BUILD_SCENARIO'!N222, 'CBI - MULTIPLIERS'!$G$102:$G$132, 0))))</f>
        <v>8127.3153644947433</v>
      </c>
      <c r="O227" s="107">
        <f>IF(O222="","",IF(O215&lt;1,0,O$212*INDEX('CBI - MULTIPLIERS'!$J$102:$J$132, MATCH('CBI - BUILD_SCENARIO'!O222, 'CBI - MULTIPLIERS'!$G$102:$G$132, 0))))</f>
        <v>8347.7309281800426</v>
      </c>
      <c r="P227" s="107">
        <f>IF(P222="","",IF(P215&lt;1,0,P$212*INDEX('CBI - MULTIPLIERS'!$J$102:$J$132, MATCH('CBI - BUILD_SCENARIO'!P222, 'CBI - MULTIPLIERS'!$G$102:$G$132, 0))))</f>
        <v>8570.9587784969135</v>
      </c>
      <c r="Q227" s="107">
        <f>IF(Q222="","",IF(Q215&lt;1,0,Q$212*INDEX('CBI - MULTIPLIERS'!$J$102:$J$132, MATCH('CBI - BUILD_SCENARIO'!Q222, 'CBI - MULTIPLIERS'!$G$102:$G$132, 0))))</f>
        <v>8796.9989154453597</v>
      </c>
      <c r="R227" s="107">
        <f>IF(R222="","",IF(R215&lt;1,0,R$212*INDEX('CBI - MULTIPLIERS'!$J$102:$J$132, MATCH('CBI - BUILD_SCENARIO'!R222, 'CBI - MULTIPLIERS'!$G$102:$G$132, 0))))</f>
        <v>9025.8513390253829</v>
      </c>
      <c r="S227" s="107">
        <f>IF(S222="","",IF(S215&lt;1,0,S$212*INDEX('CBI - MULTIPLIERS'!$J$102:$J$132, MATCH('CBI - BUILD_SCENARIO'!S222, 'CBI - MULTIPLIERS'!$G$102:$G$132, 0))))</f>
        <v>9257.5160492369796</v>
      </c>
      <c r="T227" s="107">
        <f>IF(T222="","",IF(T215&lt;1,0,T$212*INDEX('CBI - MULTIPLIERS'!$J$102:$J$132, MATCH('CBI - BUILD_SCENARIO'!T222, 'CBI - MULTIPLIERS'!$G$102:$G$132, 0))))</f>
        <v>9491.9930460801515</v>
      </c>
      <c r="U227" s="107">
        <f>IF(U222="","",IF(U215&lt;1,0,U$212*INDEX('CBI - MULTIPLIERS'!$J$102:$J$132, MATCH('CBI - BUILD_SCENARIO'!U222, 'CBI - MULTIPLIERS'!$G$102:$G$132, 0))))</f>
        <v>9872.3600108718838</v>
      </c>
      <c r="V227" s="107">
        <f>IF(V222="","",IF(V215&lt;1,0,V$212*INDEX('CBI - MULTIPLIERS'!$J$102:$J$132, MATCH('CBI - BUILD_SCENARIO'!V222, 'CBI - MULTIPLIERS'!$G$102:$G$132, 0))))</f>
        <v>10113.867724293994</v>
      </c>
      <c r="W227" s="107">
        <f>IF(W222="","",IF(W215&lt;1,0,W$212*INDEX('CBI - MULTIPLIERS'!$J$102:$J$132, MATCH('CBI - BUILD_SCENARIO'!W222, 'CBI - MULTIPLIERS'!$G$102:$G$132, 0))))</f>
        <v>10358.187724347679</v>
      </c>
      <c r="X227" s="107">
        <f>IF(X222="","",IF(X215&lt;1,0,X$212*INDEX('CBI - MULTIPLIERS'!$J$102:$J$132, MATCH('CBI - BUILD_SCENARIO'!X222, 'CBI - MULTIPLIERS'!$G$102:$G$132, 0))))</f>
        <v>10605.320011032938</v>
      </c>
      <c r="Y227" s="107">
        <f>IF(Y222="","",IF(Y215&lt;1,0,Y$212*INDEX('CBI - MULTIPLIERS'!$J$102:$J$132, MATCH('CBI - BUILD_SCENARIO'!Y222, 'CBI - MULTIPLIERS'!$G$102:$G$132, 0))))</f>
        <v>10855.264584349772</v>
      </c>
      <c r="Z227" s="107">
        <f>IF(Z222="","",IF(Z215&lt;1,0,Z$212*INDEX('CBI - MULTIPLIERS'!$J$102:$J$132, MATCH('CBI - BUILD_SCENARIO'!Z222, 'CBI - MULTIPLIERS'!$G$102:$G$132, 0))))</f>
        <v>11108.021444298187</v>
      </c>
      <c r="AA227" s="107">
        <f>IF(AA222="","",IF(AA215&lt;1,0,AA$212*INDEX('CBI - MULTIPLIERS'!$J$102:$J$132, MATCH('CBI - BUILD_SCENARIO'!AA222, 'CBI - MULTIPLIERS'!$G$102:$G$132, 0))))</f>
        <v>11363.590590878168</v>
      </c>
      <c r="AB227" s="107">
        <f>IF(AB222="","",IF(AB215&lt;1,0,AB$212*INDEX('CBI - MULTIPLIERS'!$J$102:$J$132, MATCH('CBI - BUILD_SCENARIO'!AB222, 'CBI - MULTIPLIERS'!$G$102:$G$132, 0))))</f>
        <v>11774.892708617226</v>
      </c>
      <c r="AC227" s="107">
        <f>IF(AC222="","",IF(AC215&lt;1,0,AC$212*INDEX('CBI - MULTIPLIERS'!$J$102:$J$132, MATCH('CBI - BUILD_SCENARIO'!AC222, 'CBI - MULTIPLIERS'!$G$102:$G$132, 0))))</f>
        <v>12037.492571776153</v>
      </c>
      <c r="AD227" s="107">
        <f>IF(AD222="","",IF(AD215&lt;1,0,AD$212*INDEX('CBI - MULTIPLIERS'!$J$102:$J$132, MATCH('CBI - BUILD_SCENARIO'!AD222, 'CBI - MULTIPLIERS'!$G$102:$G$132, 0))))</f>
        <v>12302.904721566645</v>
      </c>
      <c r="AE227" s="107">
        <f>IF(AE222="","",IF(AE215&lt;1,0,AE$212*INDEX('CBI - MULTIPLIERS'!$J$102:$J$132, MATCH('CBI - BUILD_SCENARIO'!AE222, 'CBI - MULTIPLIERS'!$G$102:$G$132, 0))))</f>
        <v>12571.129157988718</v>
      </c>
      <c r="AF227" s="107">
        <f>IF(AF222="","",IF(AF215&lt;1,0,AF$212*INDEX('CBI - MULTIPLIERS'!$J$102:$J$132, MATCH('CBI - BUILD_SCENARIO'!AF222, 'CBI - MULTIPLIERS'!$G$102:$G$132, 0))))</f>
        <v>12842.165881042367</v>
      </c>
      <c r="AG227" s="107">
        <f>IF(AG222="","",IF(AG215&lt;1,0,AG$212*INDEX('CBI - MULTIPLIERS'!$J$102:$J$132, MATCH('CBI - BUILD_SCENARIO'!AG222, 'CBI - MULTIPLIERS'!$G$102:$G$132, 0))))</f>
        <v>13116.014890727591</v>
      </c>
    </row>
    <row r="228" spans="1:33" x14ac:dyDescent="0.25">
      <c r="F228" s="16" t="s">
        <v>473</v>
      </c>
      <c r="G228" s="108">
        <f t="shared" ref="G228:AG228" si="59">IF(G222="","",IF(G215&lt;1,0,SUM(G223:G227)))</f>
        <v>0</v>
      </c>
      <c r="H228" s="108">
        <f t="shared" si="59"/>
        <v>0</v>
      </c>
      <c r="I228" s="108">
        <f t="shared" si="59"/>
        <v>0</v>
      </c>
      <c r="J228" s="108">
        <f t="shared" si="59"/>
        <v>0</v>
      </c>
      <c r="K228" s="108">
        <f t="shared" si="59"/>
        <v>0</v>
      </c>
      <c r="L228" s="108">
        <f t="shared" si="59"/>
        <v>0</v>
      </c>
      <c r="M228" s="108">
        <f t="shared" si="59"/>
        <v>0</v>
      </c>
      <c r="N228" s="108">
        <f t="shared" si="59"/>
        <v>13767.439942655439</v>
      </c>
      <c r="O228" s="108">
        <f t="shared" si="59"/>
        <v>14168.072307234723</v>
      </c>
      <c r="P228" s="108">
        <f t="shared" si="59"/>
        <v>14452.085839332991</v>
      </c>
      <c r="Q228" s="108">
        <f t="shared" si="59"/>
        <v>14738.911658062832</v>
      </c>
      <c r="R228" s="108">
        <f t="shared" si="59"/>
        <v>15028.549763424251</v>
      </c>
      <c r="S228" s="108">
        <f t="shared" si="59"/>
        <v>15321.000155417245</v>
      </c>
      <c r="T228" s="108">
        <f t="shared" si="59"/>
        <v>15616.262834041812</v>
      </c>
      <c r="U228" s="108">
        <f t="shared" si="59"/>
        <v>16057.415480614942</v>
      </c>
      <c r="V228" s="108">
        <f t="shared" si="59"/>
        <v>16359.708875818449</v>
      </c>
      <c r="W228" s="108">
        <f t="shared" si="59"/>
        <v>16664.814557653528</v>
      </c>
      <c r="X228" s="108">
        <f t="shared" si="59"/>
        <v>16972.732526120184</v>
      </c>
      <c r="Y228" s="108">
        <f t="shared" si="59"/>
        <v>17283.462781218415</v>
      </c>
      <c r="Z228" s="108">
        <f t="shared" si="59"/>
        <v>17597.005322948229</v>
      </c>
      <c r="AA228" s="108">
        <f t="shared" si="59"/>
        <v>17913.360151309604</v>
      </c>
      <c r="AB228" s="108">
        <f t="shared" si="59"/>
        <v>18385.447950830057</v>
      </c>
      <c r="AC228" s="108">
        <f t="shared" si="59"/>
        <v>18708.833495770381</v>
      </c>
      <c r="AD228" s="108">
        <f t="shared" si="59"/>
        <v>19035.031327342269</v>
      </c>
      <c r="AE228" s="108">
        <f t="shared" si="59"/>
        <v>19364.041445545739</v>
      </c>
      <c r="AF228" s="108">
        <f t="shared" si="59"/>
        <v>19695.863850380785</v>
      </c>
      <c r="AG228" s="108">
        <f t="shared" si="59"/>
        <v>20030.498541847403</v>
      </c>
    </row>
    <row r="230" spans="1:33" x14ac:dyDescent="0.25">
      <c r="D230" s="27" t="s">
        <v>488</v>
      </c>
      <c r="F230" s="27" t="s">
        <v>475</v>
      </c>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row>
    <row r="231" spans="1:33" x14ac:dyDescent="0.25">
      <c r="D231" s="45"/>
      <c r="F231" s="42" t="s">
        <v>407</v>
      </c>
      <c r="G231" s="46">
        <f t="shared" ref="G231:AG232" si="60">G53</f>
        <v>-6</v>
      </c>
      <c r="H231" s="46">
        <f t="shared" si="60"/>
        <v>-5</v>
      </c>
      <c r="I231" s="46">
        <f t="shared" si="60"/>
        <v>-4</v>
      </c>
      <c r="J231" s="46">
        <f t="shared" si="60"/>
        <v>-3</v>
      </c>
      <c r="K231" s="46">
        <f t="shared" si="60"/>
        <v>-2</v>
      </c>
      <c r="L231" s="46">
        <f t="shared" si="60"/>
        <v>-1</v>
      </c>
      <c r="M231" s="46">
        <f t="shared" si="60"/>
        <v>0</v>
      </c>
      <c r="N231" s="46">
        <f t="shared" si="60"/>
        <v>1</v>
      </c>
      <c r="O231" s="46">
        <f t="shared" si="60"/>
        <v>2</v>
      </c>
      <c r="P231" s="46">
        <f t="shared" si="60"/>
        <v>3</v>
      </c>
      <c r="Q231" s="46">
        <f t="shared" si="60"/>
        <v>4</v>
      </c>
      <c r="R231" s="46">
        <f t="shared" si="60"/>
        <v>5</v>
      </c>
      <c r="S231" s="46">
        <f t="shared" si="60"/>
        <v>6</v>
      </c>
      <c r="T231" s="46">
        <f t="shared" si="60"/>
        <v>7</v>
      </c>
      <c r="U231" s="46">
        <f t="shared" si="60"/>
        <v>8</v>
      </c>
      <c r="V231" s="46">
        <f t="shared" si="60"/>
        <v>9</v>
      </c>
      <c r="W231" s="46">
        <f t="shared" si="60"/>
        <v>10</v>
      </c>
      <c r="X231" s="46">
        <f t="shared" si="60"/>
        <v>11</v>
      </c>
      <c r="Y231" s="46">
        <f t="shared" si="60"/>
        <v>12</v>
      </c>
      <c r="Z231" s="46">
        <f t="shared" si="60"/>
        <v>13</v>
      </c>
      <c r="AA231" s="46">
        <f t="shared" si="60"/>
        <v>14</v>
      </c>
      <c r="AB231" s="46">
        <f t="shared" si="60"/>
        <v>15</v>
      </c>
      <c r="AC231" s="46">
        <f t="shared" si="60"/>
        <v>16</v>
      </c>
      <c r="AD231" s="46">
        <f t="shared" si="60"/>
        <v>17</v>
      </c>
      <c r="AE231" s="46">
        <f t="shared" si="60"/>
        <v>18</v>
      </c>
      <c r="AF231" s="46">
        <f t="shared" si="60"/>
        <v>19</v>
      </c>
      <c r="AG231" s="46">
        <f t="shared" si="60"/>
        <v>20</v>
      </c>
    </row>
    <row r="232" spans="1:33" x14ac:dyDescent="0.25">
      <c r="D232" s="45"/>
      <c r="F232" s="72" t="s">
        <v>56</v>
      </c>
      <c r="G232" s="73">
        <f t="shared" si="60"/>
        <v>2022</v>
      </c>
      <c r="H232" s="73">
        <f t="shared" si="60"/>
        <v>2023</v>
      </c>
      <c r="I232" s="73">
        <f t="shared" si="60"/>
        <v>2024</v>
      </c>
      <c r="J232" s="73">
        <f t="shared" si="60"/>
        <v>2025</v>
      </c>
      <c r="K232" s="73">
        <f t="shared" si="60"/>
        <v>2026</v>
      </c>
      <c r="L232" s="73">
        <f t="shared" si="60"/>
        <v>2027</v>
      </c>
      <c r="M232" s="73">
        <f t="shared" si="60"/>
        <v>2028</v>
      </c>
      <c r="N232" s="73">
        <f t="shared" si="60"/>
        <v>2029</v>
      </c>
      <c r="O232" s="73">
        <f t="shared" si="60"/>
        <v>2030</v>
      </c>
      <c r="P232" s="73">
        <f t="shared" si="60"/>
        <v>2031</v>
      </c>
      <c r="Q232" s="73">
        <f t="shared" si="60"/>
        <v>2032</v>
      </c>
      <c r="R232" s="73">
        <f t="shared" si="60"/>
        <v>2033</v>
      </c>
      <c r="S232" s="73">
        <f t="shared" si="60"/>
        <v>2034</v>
      </c>
      <c r="T232" s="73">
        <f t="shared" si="60"/>
        <v>2035</v>
      </c>
      <c r="U232" s="73">
        <f t="shared" si="60"/>
        <v>2036</v>
      </c>
      <c r="V232" s="73">
        <f t="shared" si="60"/>
        <v>2037</v>
      </c>
      <c r="W232" s="73">
        <f t="shared" si="60"/>
        <v>2038</v>
      </c>
      <c r="X232" s="73">
        <f t="shared" si="60"/>
        <v>2039</v>
      </c>
      <c r="Y232" s="73">
        <f t="shared" si="60"/>
        <v>2040</v>
      </c>
      <c r="Z232" s="73">
        <f t="shared" si="60"/>
        <v>2041</v>
      </c>
      <c r="AA232" s="73">
        <f t="shared" si="60"/>
        <v>2042</v>
      </c>
      <c r="AB232" s="73">
        <f t="shared" si="60"/>
        <v>2043</v>
      </c>
      <c r="AC232" s="73">
        <f t="shared" si="60"/>
        <v>2044</v>
      </c>
      <c r="AD232" s="73">
        <f t="shared" si="60"/>
        <v>2045</v>
      </c>
      <c r="AE232" s="73">
        <f t="shared" si="60"/>
        <v>2046</v>
      </c>
      <c r="AF232" s="73">
        <f t="shared" si="60"/>
        <v>2047</v>
      </c>
      <c r="AG232" s="73">
        <f t="shared" si="60"/>
        <v>2048</v>
      </c>
    </row>
    <row r="233" spans="1:33" s="9" customFormat="1" x14ac:dyDescent="0.25">
      <c r="A233" s="4"/>
      <c r="B233" s="4"/>
      <c r="C233" s="4"/>
      <c r="D233" s="4"/>
      <c r="E233" s="4"/>
      <c r="F233" s="29" t="s">
        <v>782</v>
      </c>
      <c r="G233" s="434">
        <f>IF(G232="","",IF(G231&lt;1,0,G207*$H$42))</f>
        <v>0</v>
      </c>
      <c r="H233" s="434">
        <f t="shared" ref="H233:P233" si="61">IF(H232="","",IF(H231&lt;1,0,H207*$H$42))</f>
        <v>0</v>
      </c>
      <c r="I233" s="434">
        <f t="shared" si="61"/>
        <v>0</v>
      </c>
      <c r="J233" s="434">
        <f t="shared" si="61"/>
        <v>0</v>
      </c>
      <c r="K233" s="434">
        <f t="shared" si="61"/>
        <v>0</v>
      </c>
      <c r="L233" s="434">
        <f t="shared" si="61"/>
        <v>0</v>
      </c>
      <c r="M233" s="434">
        <f t="shared" si="61"/>
        <v>0</v>
      </c>
      <c r="N233" s="434">
        <f t="shared" si="61"/>
        <v>1957933.868317981</v>
      </c>
      <c r="O233" s="434">
        <f t="shared" si="61"/>
        <v>1982312.6425811797</v>
      </c>
      <c r="P233" s="434">
        <f t="shared" si="61"/>
        <v>2006691.4168443775</v>
      </c>
      <c r="Q233" s="434">
        <f t="shared" ref="Q233" si="62">IF(Q232="","",IF(Q231&lt;1,0,Q207*$H$42))</f>
        <v>2031070.1911075767</v>
      </c>
      <c r="R233" s="434">
        <f t="shared" ref="R233" si="63">IF(R232="","",IF(R231&lt;1,0,R207*$H$42))</f>
        <v>2055448.9653707754</v>
      </c>
      <c r="S233" s="434">
        <f t="shared" ref="S233" si="64">IF(S232="","",IF(S231&lt;1,0,S207*$H$42))</f>
        <v>2079827.7396339739</v>
      </c>
      <c r="T233" s="434">
        <f t="shared" ref="T233" si="65">IF(T232="","",IF(T231&lt;1,0,T207*$H$42))</f>
        <v>2104206.5138971722</v>
      </c>
      <c r="U233" s="434">
        <f t="shared" ref="U233" si="66">IF(U232="","",IF(U231&lt;1,0,U207*$H$42))</f>
        <v>2128585.2881603716</v>
      </c>
      <c r="V233" s="434">
        <f t="shared" ref="V233" si="67">IF(V232="","",IF(V231&lt;1,0,V207*$H$42))</f>
        <v>2152964.0624235696</v>
      </c>
      <c r="W233" s="434">
        <f t="shared" ref="W233" si="68">IF(W232="","",IF(W231&lt;1,0,W207*$H$42))</f>
        <v>2177342.8366867686</v>
      </c>
      <c r="X233" s="434">
        <f t="shared" ref="X233:Y233" si="69">IF(X232="","",IF(X231&lt;1,0,X207*$H$42))</f>
        <v>2201721.6109499675</v>
      </c>
      <c r="Y233" s="434">
        <f t="shared" si="69"/>
        <v>2226100.385213166</v>
      </c>
      <c r="Z233" s="434">
        <f t="shared" ref="Z233" si="70">IF(Z232="","",IF(Z231&lt;1,0,Z207*$H$42))</f>
        <v>2250479.159476365</v>
      </c>
      <c r="AA233" s="434">
        <f t="shared" ref="AA233" si="71">IF(AA232="","",IF(AA231&lt;1,0,AA207*$H$42))</f>
        <v>2274857.933739563</v>
      </c>
      <c r="AB233" s="434">
        <f t="shared" ref="AB233" si="72">IF(AB232="","",IF(AB231&lt;1,0,AB207*$H$42))</f>
        <v>2299236.7080027619</v>
      </c>
      <c r="AC233" s="434">
        <f t="shared" ref="AC233" si="73">IF(AC232="","",IF(AC231&lt;1,0,AC207*$H$42))</f>
        <v>2323615.4822659609</v>
      </c>
      <c r="AD233" s="434">
        <f t="shared" ref="AD233" si="74">IF(AD232="","",IF(AD231&lt;1,0,AD207*$H$42))</f>
        <v>2347994.2565291589</v>
      </c>
      <c r="AE233" s="434">
        <f t="shared" ref="AE233" si="75">IF(AE232="","",IF(AE231&lt;1,0,AE207*$H$42))</f>
        <v>2372373.0307923579</v>
      </c>
      <c r="AF233" s="434">
        <f t="shared" ref="AF233" si="76">IF(AF232="","",IF(AF231&lt;1,0,AF207*$H$42))</f>
        <v>2396751.8050555564</v>
      </c>
      <c r="AG233" s="434">
        <f t="shared" ref="AG233" si="77">IF(AG232="","",IF(AG231&lt;1,0,AG207*$H$42))</f>
        <v>2421130.5793187553</v>
      </c>
    </row>
    <row r="234" spans="1:33" x14ac:dyDescent="0.25">
      <c r="F234" s="10" t="s">
        <v>783</v>
      </c>
      <c r="G234" s="434">
        <f>IF(G232="","",IF(G231&lt;1,0,G204*$G$42))</f>
        <v>0</v>
      </c>
      <c r="H234" s="434">
        <f t="shared" ref="H234:P234" si="78">IF(H232="","",IF(H231&lt;1,0,H204*$G$42))</f>
        <v>0</v>
      </c>
      <c r="I234" s="434">
        <f t="shared" si="78"/>
        <v>0</v>
      </c>
      <c r="J234" s="434">
        <f t="shared" si="78"/>
        <v>0</v>
      </c>
      <c r="K234" s="434">
        <f t="shared" si="78"/>
        <v>0</v>
      </c>
      <c r="L234" s="434">
        <f t="shared" si="78"/>
        <v>0</v>
      </c>
      <c r="M234" s="434">
        <f>IF(M232="","",IF(M231&lt;1,0,M204*$G$42))</f>
        <v>0</v>
      </c>
      <c r="N234" s="434">
        <f t="shared" si="78"/>
        <v>1626701.3713941812</v>
      </c>
      <c r="O234" s="434">
        <f t="shared" si="78"/>
        <v>1642165.9510492834</v>
      </c>
      <c r="P234" s="434">
        <f t="shared" si="78"/>
        <v>1657630.5307043854</v>
      </c>
      <c r="Q234" s="434">
        <f t="shared" ref="Q234:AG234" si="79">IF(Q232="","",IF(Q231&lt;1,0,Q204*$G$42))</f>
        <v>1673095.1103594871</v>
      </c>
      <c r="R234" s="434">
        <f t="shared" si="79"/>
        <v>1688559.6900145893</v>
      </c>
      <c r="S234" s="434">
        <f t="shared" si="79"/>
        <v>1704024.2696696913</v>
      </c>
      <c r="T234" s="434">
        <f t="shared" si="79"/>
        <v>1719488.8493247936</v>
      </c>
      <c r="U234" s="434">
        <f t="shared" si="79"/>
        <v>1734953.4289798953</v>
      </c>
      <c r="V234" s="434">
        <f t="shared" si="79"/>
        <v>1750418.0086349973</v>
      </c>
      <c r="W234" s="434">
        <f t="shared" si="79"/>
        <v>1765882.5882900993</v>
      </c>
      <c r="X234" s="434">
        <f t="shared" si="79"/>
        <v>1781347.167945201</v>
      </c>
      <c r="Y234" s="434">
        <f t="shared" si="79"/>
        <v>1796811.747600303</v>
      </c>
      <c r="Z234" s="434">
        <f t="shared" si="79"/>
        <v>1812276.3272554053</v>
      </c>
      <c r="AA234" s="434">
        <f t="shared" si="79"/>
        <v>1827740.9069105072</v>
      </c>
      <c r="AB234" s="434">
        <f t="shared" si="79"/>
        <v>1843205.486565609</v>
      </c>
      <c r="AC234" s="434">
        <f t="shared" si="79"/>
        <v>1858670.0662207115</v>
      </c>
      <c r="AD234" s="434">
        <f t="shared" si="79"/>
        <v>1874134.6458758134</v>
      </c>
      <c r="AE234" s="434">
        <f t="shared" si="79"/>
        <v>1889599.225530915</v>
      </c>
      <c r="AF234" s="434">
        <f t="shared" si="79"/>
        <v>1905063.8051860176</v>
      </c>
      <c r="AG234" s="434">
        <f t="shared" si="79"/>
        <v>1920528.3848411201</v>
      </c>
    </row>
    <row r="235" spans="1:33" x14ac:dyDescent="0.25">
      <c r="F235" s="16" t="s">
        <v>781</v>
      </c>
      <c r="G235" s="108">
        <f>IF(G232="","",IF(G231&lt;1,0,G233+G234))</f>
        <v>0</v>
      </c>
      <c r="H235" s="108">
        <f t="shared" ref="H235:P235" si="80">IF(H232="","",IF(H231&lt;1,0,H233+H234))</f>
        <v>0</v>
      </c>
      <c r="I235" s="108">
        <f t="shared" si="80"/>
        <v>0</v>
      </c>
      <c r="J235" s="108">
        <f t="shared" si="80"/>
        <v>0</v>
      </c>
      <c r="K235" s="108">
        <f t="shared" si="80"/>
        <v>0</v>
      </c>
      <c r="L235" s="108">
        <f t="shared" si="80"/>
        <v>0</v>
      </c>
      <c r="M235" s="108">
        <f t="shared" si="80"/>
        <v>0</v>
      </c>
      <c r="N235" s="108">
        <f t="shared" si="80"/>
        <v>3584635.2397121619</v>
      </c>
      <c r="O235" s="108">
        <f t="shared" si="80"/>
        <v>3624478.5936304629</v>
      </c>
      <c r="P235" s="108">
        <f t="shared" si="80"/>
        <v>3664321.9475487629</v>
      </c>
      <c r="Q235" s="108">
        <f t="shared" ref="Q235" si="81">IF(Q232="","",IF(Q231&lt;1,0,Q233+Q234))</f>
        <v>3704165.3014670638</v>
      </c>
      <c r="R235" s="108">
        <f t="shared" ref="R235" si="82">IF(R232="","",IF(R231&lt;1,0,R233+R234))</f>
        <v>3744008.6553853648</v>
      </c>
      <c r="S235" s="108">
        <f t="shared" ref="S235" si="83">IF(S232="","",IF(S231&lt;1,0,S233+S234))</f>
        <v>3783852.0093036653</v>
      </c>
      <c r="T235" s="108">
        <f t="shared" ref="T235" si="84">IF(T232="","",IF(T231&lt;1,0,T233+T234))</f>
        <v>3823695.3632219657</v>
      </c>
      <c r="U235" s="108">
        <f t="shared" ref="U235" si="85">IF(U232="","",IF(U231&lt;1,0,U233+U234))</f>
        <v>3863538.7171402667</v>
      </c>
      <c r="V235" s="108">
        <f t="shared" ref="V235" si="86">IF(V232="","",IF(V231&lt;1,0,V233+V234))</f>
        <v>3903382.0710585667</v>
      </c>
      <c r="W235" s="108">
        <f t="shared" ref="W235" si="87">IF(W232="","",IF(W231&lt;1,0,W233+W234))</f>
        <v>3943225.4249768676</v>
      </c>
      <c r="X235" s="108">
        <f t="shared" ref="X235:Y235" si="88">IF(X232="","",IF(X231&lt;1,0,X233+X234))</f>
        <v>3983068.7788951686</v>
      </c>
      <c r="Y235" s="108">
        <f t="shared" si="88"/>
        <v>4022912.132813469</v>
      </c>
      <c r="Z235" s="108">
        <f t="shared" ref="Z235" si="89">IF(Z232="","",IF(Z231&lt;1,0,Z233+Z234))</f>
        <v>4062755.4867317704</v>
      </c>
      <c r="AA235" s="108">
        <f t="shared" ref="AA235" si="90">IF(AA232="","",IF(AA231&lt;1,0,AA233+AA234))</f>
        <v>4102598.8406500705</v>
      </c>
      <c r="AB235" s="108">
        <f t="shared" ref="AB235" si="91">IF(AB232="","",IF(AB231&lt;1,0,AB233+AB234))</f>
        <v>4142442.1945683709</v>
      </c>
      <c r="AC235" s="108">
        <f t="shared" ref="AC235" si="92">IF(AC232="","",IF(AC231&lt;1,0,AC233+AC234))</f>
        <v>4182285.5484866723</v>
      </c>
      <c r="AD235" s="108">
        <f t="shared" ref="AD235" si="93">IF(AD232="","",IF(AD231&lt;1,0,AD233+AD234))</f>
        <v>4222128.9024049724</v>
      </c>
      <c r="AE235" s="108">
        <f t="shared" ref="AE235" si="94">IF(AE232="","",IF(AE231&lt;1,0,AE233+AE234))</f>
        <v>4261972.2563232724</v>
      </c>
      <c r="AF235" s="108">
        <f t="shared" ref="AF235" si="95">IF(AF232="","",IF(AF231&lt;1,0,AF233+AF234))</f>
        <v>4301815.6102415742</v>
      </c>
      <c r="AG235" s="108">
        <f t="shared" ref="AG235" si="96">IF(AG232="","",IF(AG231&lt;1,0,AG233+AG234))</f>
        <v>4341658.9641598752</v>
      </c>
    </row>
    <row r="237" spans="1:33" x14ac:dyDescent="0.25">
      <c r="D237" s="27" t="s">
        <v>490</v>
      </c>
      <c r="F237" s="27" t="s">
        <v>477</v>
      </c>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row>
    <row r="238" spans="1:33" x14ac:dyDescent="0.25">
      <c r="F238" s="42" t="s">
        <v>407</v>
      </c>
      <c r="G238" s="46">
        <f t="shared" ref="G238:AG239" si="97">G53</f>
        <v>-6</v>
      </c>
      <c r="H238" s="46">
        <f t="shared" si="97"/>
        <v>-5</v>
      </c>
      <c r="I238" s="46">
        <f t="shared" si="97"/>
        <v>-4</v>
      </c>
      <c r="J238" s="46">
        <f t="shared" si="97"/>
        <v>-3</v>
      </c>
      <c r="K238" s="46">
        <f t="shared" si="97"/>
        <v>-2</v>
      </c>
      <c r="L238" s="46">
        <f t="shared" si="97"/>
        <v>-1</v>
      </c>
      <c r="M238" s="46">
        <f t="shared" si="97"/>
        <v>0</v>
      </c>
      <c r="N238" s="46">
        <f t="shared" si="97"/>
        <v>1</v>
      </c>
      <c r="O238" s="46">
        <f t="shared" si="97"/>
        <v>2</v>
      </c>
      <c r="P238" s="46">
        <f t="shared" si="97"/>
        <v>3</v>
      </c>
      <c r="Q238" s="46">
        <f t="shared" si="97"/>
        <v>4</v>
      </c>
      <c r="R238" s="46">
        <f t="shared" si="97"/>
        <v>5</v>
      </c>
      <c r="S238" s="46">
        <f t="shared" si="97"/>
        <v>6</v>
      </c>
      <c r="T238" s="46">
        <f t="shared" si="97"/>
        <v>7</v>
      </c>
      <c r="U238" s="46">
        <f t="shared" si="97"/>
        <v>8</v>
      </c>
      <c r="V238" s="46">
        <f t="shared" si="97"/>
        <v>9</v>
      </c>
      <c r="W238" s="46">
        <f t="shared" si="97"/>
        <v>10</v>
      </c>
      <c r="X238" s="46">
        <f t="shared" si="97"/>
        <v>11</v>
      </c>
      <c r="Y238" s="46">
        <f t="shared" si="97"/>
        <v>12</v>
      </c>
      <c r="Z238" s="46">
        <f t="shared" si="97"/>
        <v>13</v>
      </c>
      <c r="AA238" s="46">
        <f t="shared" si="97"/>
        <v>14</v>
      </c>
      <c r="AB238" s="46">
        <f t="shared" si="97"/>
        <v>15</v>
      </c>
      <c r="AC238" s="46">
        <f t="shared" si="97"/>
        <v>16</v>
      </c>
      <c r="AD238" s="46">
        <f t="shared" si="97"/>
        <v>17</v>
      </c>
      <c r="AE238" s="46">
        <f t="shared" si="97"/>
        <v>18</v>
      </c>
      <c r="AF238" s="46">
        <f t="shared" si="97"/>
        <v>19</v>
      </c>
      <c r="AG238" s="46">
        <f t="shared" si="97"/>
        <v>20</v>
      </c>
    </row>
    <row r="239" spans="1:33" x14ac:dyDescent="0.25">
      <c r="F239" s="72" t="s">
        <v>56</v>
      </c>
      <c r="G239" s="73">
        <f t="shared" si="97"/>
        <v>2022</v>
      </c>
      <c r="H239" s="73">
        <f t="shared" si="97"/>
        <v>2023</v>
      </c>
      <c r="I239" s="73">
        <f t="shared" si="97"/>
        <v>2024</v>
      </c>
      <c r="J239" s="73">
        <f t="shared" si="97"/>
        <v>2025</v>
      </c>
      <c r="K239" s="73">
        <f t="shared" si="97"/>
        <v>2026</v>
      </c>
      <c r="L239" s="73">
        <f t="shared" si="97"/>
        <v>2027</v>
      </c>
      <c r="M239" s="73">
        <f t="shared" si="97"/>
        <v>2028</v>
      </c>
      <c r="N239" s="73">
        <f t="shared" si="97"/>
        <v>2029</v>
      </c>
      <c r="O239" s="73">
        <f t="shared" si="97"/>
        <v>2030</v>
      </c>
      <c r="P239" s="73">
        <f t="shared" si="97"/>
        <v>2031</v>
      </c>
      <c r="Q239" s="73">
        <f t="shared" si="97"/>
        <v>2032</v>
      </c>
      <c r="R239" s="73">
        <f t="shared" si="97"/>
        <v>2033</v>
      </c>
      <c r="S239" s="73">
        <f t="shared" si="97"/>
        <v>2034</v>
      </c>
      <c r="T239" s="73">
        <f t="shared" si="97"/>
        <v>2035</v>
      </c>
      <c r="U239" s="73">
        <f t="shared" si="97"/>
        <v>2036</v>
      </c>
      <c r="V239" s="73">
        <f t="shared" si="97"/>
        <v>2037</v>
      </c>
      <c r="W239" s="73">
        <f t="shared" si="97"/>
        <v>2038</v>
      </c>
      <c r="X239" s="73">
        <f t="shared" si="97"/>
        <v>2039</v>
      </c>
      <c r="Y239" s="73">
        <f t="shared" si="97"/>
        <v>2040</v>
      </c>
      <c r="Z239" s="73">
        <f t="shared" si="97"/>
        <v>2041</v>
      </c>
      <c r="AA239" s="73">
        <f t="shared" si="97"/>
        <v>2042</v>
      </c>
      <c r="AB239" s="73">
        <f t="shared" si="97"/>
        <v>2043</v>
      </c>
      <c r="AC239" s="73">
        <f t="shared" si="97"/>
        <v>2044</v>
      </c>
      <c r="AD239" s="73">
        <f t="shared" si="97"/>
        <v>2045</v>
      </c>
      <c r="AE239" s="73">
        <f t="shared" si="97"/>
        <v>2046</v>
      </c>
      <c r="AF239" s="73">
        <f t="shared" si="97"/>
        <v>2047</v>
      </c>
      <c r="AG239" s="73">
        <f t="shared" si="97"/>
        <v>2048</v>
      </c>
    </row>
    <row r="240" spans="1:33" x14ac:dyDescent="0.25">
      <c r="F240" s="29" t="s">
        <v>478</v>
      </c>
      <c r="G240" s="106">
        <f t="shared" ref="G240:AG240" si="98">IF(G239="","",IF(G231&lt;1,0,G186*$G$44))</f>
        <v>0</v>
      </c>
      <c r="H240" s="106">
        <f t="shared" si="98"/>
        <v>0</v>
      </c>
      <c r="I240" s="106">
        <f t="shared" si="98"/>
        <v>0</v>
      </c>
      <c r="J240" s="106">
        <f t="shared" si="98"/>
        <v>0</v>
      </c>
      <c r="K240" s="106">
        <f t="shared" si="98"/>
        <v>0</v>
      </c>
      <c r="L240" s="106">
        <f t="shared" si="98"/>
        <v>0</v>
      </c>
      <c r="M240" s="106">
        <f t="shared" si="98"/>
        <v>0</v>
      </c>
      <c r="N240" s="106">
        <f t="shared" si="98"/>
        <v>128778.35175707348</v>
      </c>
      <c r="O240" s="106">
        <f t="shared" si="98"/>
        <v>130137.46352223</v>
      </c>
      <c r="P240" s="106">
        <f t="shared" si="98"/>
        <v>131496.57528738648</v>
      </c>
      <c r="Q240" s="106">
        <f t="shared" si="98"/>
        <v>132855.68705254295</v>
      </c>
      <c r="R240" s="106">
        <f t="shared" si="98"/>
        <v>134214.79881769943</v>
      </c>
      <c r="S240" s="106">
        <f t="shared" si="98"/>
        <v>135573.9105828559</v>
      </c>
      <c r="T240" s="106">
        <f t="shared" si="98"/>
        <v>136933.0223480124</v>
      </c>
      <c r="U240" s="106">
        <f t="shared" si="98"/>
        <v>138292.1341131689</v>
      </c>
      <c r="V240" s="106">
        <f t="shared" si="98"/>
        <v>139651.2458783254</v>
      </c>
      <c r="W240" s="106">
        <f t="shared" si="98"/>
        <v>141010.35764348187</v>
      </c>
      <c r="X240" s="106">
        <f t="shared" si="98"/>
        <v>142369.46940863834</v>
      </c>
      <c r="Y240" s="106">
        <f t="shared" si="98"/>
        <v>143728.58117379484</v>
      </c>
      <c r="Z240" s="106">
        <f t="shared" si="98"/>
        <v>145087.69293895137</v>
      </c>
      <c r="AA240" s="106">
        <f t="shared" si="98"/>
        <v>146446.80470410781</v>
      </c>
      <c r="AB240" s="106">
        <f t="shared" si="98"/>
        <v>147805.91646926431</v>
      </c>
      <c r="AC240" s="106">
        <f t="shared" si="98"/>
        <v>149165.02823442084</v>
      </c>
      <c r="AD240" s="106">
        <f t="shared" si="98"/>
        <v>150524.13999957728</v>
      </c>
      <c r="AE240" s="106">
        <f t="shared" si="98"/>
        <v>151883.25176473375</v>
      </c>
      <c r="AF240" s="106">
        <f t="shared" si="98"/>
        <v>153242.36352989025</v>
      </c>
      <c r="AG240" s="106">
        <f t="shared" si="98"/>
        <v>154601.47529504675</v>
      </c>
    </row>
    <row r="241" spans="4:33" x14ac:dyDescent="0.25">
      <c r="F241" s="16" t="s">
        <v>479</v>
      </c>
      <c r="G241" s="108">
        <f t="shared" ref="G241:AG241" si="99">IF(G239="","",IF(G238&lt;1,0,G186*$G$45))</f>
        <v>0</v>
      </c>
      <c r="H241" s="108">
        <f t="shared" si="99"/>
        <v>0</v>
      </c>
      <c r="I241" s="108">
        <f t="shared" si="99"/>
        <v>0</v>
      </c>
      <c r="J241" s="108">
        <f t="shared" si="99"/>
        <v>0</v>
      </c>
      <c r="K241" s="108">
        <f t="shared" si="99"/>
        <v>0</v>
      </c>
      <c r="L241" s="108">
        <f t="shared" si="99"/>
        <v>0</v>
      </c>
      <c r="M241" s="108">
        <f t="shared" si="99"/>
        <v>0</v>
      </c>
      <c r="N241" s="108">
        <f t="shared" si="99"/>
        <v>18777.367144652322</v>
      </c>
      <c r="O241" s="108">
        <f t="shared" si="99"/>
        <v>18975.541296260519</v>
      </c>
      <c r="P241" s="108">
        <f t="shared" si="99"/>
        <v>19173.715447868715</v>
      </c>
      <c r="Q241" s="108">
        <f t="shared" si="99"/>
        <v>19371.889599476908</v>
      </c>
      <c r="R241" s="108">
        <f t="shared" si="99"/>
        <v>19570.063751085105</v>
      </c>
      <c r="S241" s="108">
        <f t="shared" si="99"/>
        <v>19768.237902693298</v>
      </c>
      <c r="T241" s="108">
        <f t="shared" si="99"/>
        <v>19966.412054301494</v>
      </c>
      <c r="U241" s="108">
        <f t="shared" si="99"/>
        <v>20164.586205909691</v>
      </c>
      <c r="V241" s="108">
        <f t="shared" si="99"/>
        <v>20362.760357517891</v>
      </c>
      <c r="W241" s="108">
        <f t="shared" si="99"/>
        <v>20560.934509126084</v>
      </c>
      <c r="X241" s="108">
        <f t="shared" si="99"/>
        <v>20759.108660734273</v>
      </c>
      <c r="Y241" s="108">
        <f t="shared" si="99"/>
        <v>20957.282812342473</v>
      </c>
      <c r="Z241" s="108">
        <f t="shared" si="99"/>
        <v>21155.456963950674</v>
      </c>
      <c r="AA241" s="108">
        <f t="shared" si="99"/>
        <v>21353.631115558866</v>
      </c>
      <c r="AB241" s="108">
        <f t="shared" si="99"/>
        <v>21551.805267167063</v>
      </c>
      <c r="AC241" s="108">
        <f t="shared" si="99"/>
        <v>21749.979418775263</v>
      </c>
      <c r="AD241" s="108">
        <f t="shared" si="99"/>
        <v>21948.153570383452</v>
      </c>
      <c r="AE241" s="108">
        <f t="shared" si="99"/>
        <v>22146.327721991649</v>
      </c>
      <c r="AF241" s="108">
        <f t="shared" si="99"/>
        <v>22344.501873599846</v>
      </c>
      <c r="AG241" s="108">
        <f t="shared" si="99"/>
        <v>22542.676025208042</v>
      </c>
    </row>
    <row r="242" spans="4:33" x14ac:dyDescent="0.25">
      <c r="F242" s="16" t="s">
        <v>748</v>
      </c>
      <c r="G242" s="108">
        <f>IF(G239="","",IF(G238&lt;1,0,G240+G241))</f>
        <v>0</v>
      </c>
      <c r="H242" s="108">
        <f t="shared" ref="H242:V242" si="100">IF(H239="","",IF(H238&lt;1,0,H240+H241))</f>
        <v>0</v>
      </c>
      <c r="I242" s="108">
        <f t="shared" si="100"/>
        <v>0</v>
      </c>
      <c r="J242" s="108">
        <f t="shared" si="100"/>
        <v>0</v>
      </c>
      <c r="K242" s="108">
        <f t="shared" si="100"/>
        <v>0</v>
      </c>
      <c r="L242" s="108">
        <f t="shared" si="100"/>
        <v>0</v>
      </c>
      <c r="M242" s="108">
        <f t="shared" si="100"/>
        <v>0</v>
      </c>
      <c r="N242" s="108">
        <f t="shared" si="100"/>
        <v>147555.71890172581</v>
      </c>
      <c r="O242" s="108">
        <f t="shared" si="100"/>
        <v>149113.00481849053</v>
      </c>
      <c r="P242" s="108">
        <f t="shared" si="100"/>
        <v>150670.2907352552</v>
      </c>
      <c r="Q242" s="108">
        <f t="shared" si="100"/>
        <v>152227.57665201987</v>
      </c>
      <c r="R242" s="108">
        <f t="shared" si="100"/>
        <v>153784.86256878453</v>
      </c>
      <c r="S242" s="108">
        <f t="shared" si="100"/>
        <v>155342.1484855492</v>
      </c>
      <c r="T242" s="108">
        <f t="shared" si="100"/>
        <v>156899.4344023139</v>
      </c>
      <c r="U242" s="108">
        <f t="shared" si="100"/>
        <v>158456.72031907859</v>
      </c>
      <c r="V242" s="108">
        <f t="shared" si="100"/>
        <v>160014.00623584329</v>
      </c>
      <c r="W242" s="108">
        <f t="shared" ref="W242" si="101">IF(W239="","",IF(W238&lt;1,0,W240+W241))</f>
        <v>161571.29215260796</v>
      </c>
      <c r="X242" s="108">
        <f t="shared" ref="X242" si="102">IF(X239="","",IF(X238&lt;1,0,X240+X241))</f>
        <v>163128.57806937263</v>
      </c>
      <c r="Y242" s="108">
        <f t="shared" ref="Y242" si="103">IF(Y239="","",IF(Y238&lt;1,0,Y240+Y241))</f>
        <v>164685.86398613732</v>
      </c>
      <c r="Z242" s="108">
        <f t="shared" ref="Z242" si="104">IF(Z239="","",IF(Z238&lt;1,0,Z240+Z241))</f>
        <v>166243.14990290205</v>
      </c>
      <c r="AA242" s="108">
        <f t="shared" ref="AA242" si="105">IF(AA239="","",IF(AA238&lt;1,0,AA240+AA241))</f>
        <v>167800.43581966669</v>
      </c>
      <c r="AB242" s="108">
        <f t="shared" ref="AB242" si="106">IF(AB239="","",IF(AB238&lt;1,0,AB240+AB241))</f>
        <v>169357.72173643138</v>
      </c>
      <c r="AC242" s="108">
        <f t="shared" ref="AC242" si="107">IF(AC239="","",IF(AC238&lt;1,0,AC240+AC241))</f>
        <v>170915.00765319611</v>
      </c>
      <c r="AD242" s="108">
        <f t="shared" ref="AD242" si="108">IF(AD239="","",IF(AD238&lt;1,0,AD240+AD241))</f>
        <v>172472.29356996075</v>
      </c>
      <c r="AE242" s="108">
        <f t="shared" ref="AE242" si="109">IF(AE239="","",IF(AE238&lt;1,0,AE240+AE241))</f>
        <v>174029.57948672539</v>
      </c>
      <c r="AF242" s="108">
        <f t="shared" ref="AF242" si="110">IF(AF239="","",IF(AF238&lt;1,0,AF240+AF241))</f>
        <v>175586.86540349008</v>
      </c>
      <c r="AG242" s="108">
        <f t="shared" ref="AG242" si="111">IF(AG239="","",IF(AG238&lt;1,0,AG240+AG241))</f>
        <v>177144.15132025478</v>
      </c>
    </row>
    <row r="244" spans="4:33" x14ac:dyDescent="0.25">
      <c r="D244" s="27" t="s">
        <v>495</v>
      </c>
      <c r="F244" s="27" t="s">
        <v>481</v>
      </c>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row>
    <row r="245" spans="4:33" x14ac:dyDescent="0.25">
      <c r="F245" s="42" t="s">
        <v>407</v>
      </c>
      <c r="G245" s="46">
        <f t="shared" ref="G245:AG245" si="112">G53</f>
        <v>-6</v>
      </c>
      <c r="H245" s="46">
        <f t="shared" si="112"/>
        <v>-5</v>
      </c>
      <c r="I245" s="46">
        <f t="shared" si="112"/>
        <v>-4</v>
      </c>
      <c r="J245" s="46">
        <f t="shared" si="112"/>
        <v>-3</v>
      </c>
      <c r="K245" s="46">
        <f t="shared" si="112"/>
        <v>-2</v>
      </c>
      <c r="L245" s="46">
        <f t="shared" si="112"/>
        <v>-1</v>
      </c>
      <c r="M245" s="46">
        <f t="shared" si="112"/>
        <v>0</v>
      </c>
      <c r="N245" s="46">
        <f t="shared" si="112"/>
        <v>1</v>
      </c>
      <c r="O245" s="46">
        <f t="shared" si="112"/>
        <v>2</v>
      </c>
      <c r="P245" s="46">
        <f t="shared" si="112"/>
        <v>3</v>
      </c>
      <c r="Q245" s="46">
        <f t="shared" si="112"/>
        <v>4</v>
      </c>
      <c r="R245" s="46">
        <f t="shared" si="112"/>
        <v>5</v>
      </c>
      <c r="S245" s="46">
        <f t="shared" si="112"/>
        <v>6</v>
      </c>
      <c r="T245" s="46">
        <f t="shared" si="112"/>
        <v>7</v>
      </c>
      <c r="U245" s="46">
        <f t="shared" si="112"/>
        <v>8</v>
      </c>
      <c r="V245" s="46">
        <f t="shared" si="112"/>
        <v>9</v>
      </c>
      <c r="W245" s="46">
        <f t="shared" si="112"/>
        <v>10</v>
      </c>
      <c r="X245" s="46">
        <f t="shared" si="112"/>
        <v>11</v>
      </c>
      <c r="Y245" s="46">
        <f t="shared" si="112"/>
        <v>12</v>
      </c>
      <c r="Z245" s="46">
        <f t="shared" si="112"/>
        <v>13</v>
      </c>
      <c r="AA245" s="46">
        <f t="shared" si="112"/>
        <v>14</v>
      </c>
      <c r="AB245" s="46">
        <f t="shared" si="112"/>
        <v>15</v>
      </c>
      <c r="AC245" s="46">
        <f t="shared" si="112"/>
        <v>16</v>
      </c>
      <c r="AD245" s="46">
        <f t="shared" si="112"/>
        <v>17</v>
      </c>
      <c r="AE245" s="46">
        <f t="shared" si="112"/>
        <v>18</v>
      </c>
      <c r="AF245" s="46">
        <f t="shared" si="112"/>
        <v>19</v>
      </c>
      <c r="AG245" s="46">
        <f t="shared" si="112"/>
        <v>20</v>
      </c>
    </row>
    <row r="246" spans="4:33" x14ac:dyDescent="0.25">
      <c r="F246" s="72" t="s">
        <v>56</v>
      </c>
      <c r="G246" s="73">
        <f t="shared" ref="G246:AG246" si="113">G54</f>
        <v>2022</v>
      </c>
      <c r="H246" s="73">
        <f t="shared" si="113"/>
        <v>2023</v>
      </c>
      <c r="I246" s="73">
        <f t="shared" si="113"/>
        <v>2024</v>
      </c>
      <c r="J246" s="73">
        <f t="shared" si="113"/>
        <v>2025</v>
      </c>
      <c r="K246" s="73">
        <f t="shared" si="113"/>
        <v>2026</v>
      </c>
      <c r="L246" s="73">
        <f t="shared" si="113"/>
        <v>2027</v>
      </c>
      <c r="M246" s="73">
        <f t="shared" si="113"/>
        <v>2028</v>
      </c>
      <c r="N246" s="73">
        <f t="shared" si="113"/>
        <v>2029</v>
      </c>
      <c r="O246" s="73">
        <f t="shared" si="113"/>
        <v>2030</v>
      </c>
      <c r="P246" s="73">
        <f t="shared" si="113"/>
        <v>2031</v>
      </c>
      <c r="Q246" s="73">
        <f t="shared" si="113"/>
        <v>2032</v>
      </c>
      <c r="R246" s="73">
        <f t="shared" si="113"/>
        <v>2033</v>
      </c>
      <c r="S246" s="73">
        <f t="shared" si="113"/>
        <v>2034</v>
      </c>
      <c r="T246" s="73">
        <f t="shared" si="113"/>
        <v>2035</v>
      </c>
      <c r="U246" s="73">
        <f t="shared" si="113"/>
        <v>2036</v>
      </c>
      <c r="V246" s="73">
        <f t="shared" si="113"/>
        <v>2037</v>
      </c>
      <c r="W246" s="73">
        <f t="shared" si="113"/>
        <v>2038</v>
      </c>
      <c r="X246" s="73">
        <f t="shared" si="113"/>
        <v>2039</v>
      </c>
      <c r="Y246" s="73">
        <f t="shared" si="113"/>
        <v>2040</v>
      </c>
      <c r="Z246" s="73">
        <f t="shared" si="113"/>
        <v>2041</v>
      </c>
      <c r="AA246" s="73">
        <f t="shared" si="113"/>
        <v>2042</v>
      </c>
      <c r="AB246" s="73">
        <f t="shared" si="113"/>
        <v>2043</v>
      </c>
      <c r="AC246" s="73">
        <f t="shared" si="113"/>
        <v>2044</v>
      </c>
      <c r="AD246" s="73">
        <f t="shared" si="113"/>
        <v>2045</v>
      </c>
      <c r="AE246" s="73">
        <f t="shared" si="113"/>
        <v>2046</v>
      </c>
      <c r="AF246" s="73">
        <f t="shared" si="113"/>
        <v>2047</v>
      </c>
      <c r="AG246" s="73">
        <f t="shared" si="113"/>
        <v>2048</v>
      </c>
    </row>
    <row r="247" spans="4:33" x14ac:dyDescent="0.25">
      <c r="F247" s="35" t="s">
        <v>482</v>
      </c>
      <c r="G247" s="112">
        <f>IF(G246="","",IF(G245&lt;1,0,IF(UPFRONTS!$F$38="CRF",SAFETY_CRF!$E$36,IF(UPFRONTS!$F$38="Specific Values",$G$48,G186*$G$48))))</f>
        <v>0</v>
      </c>
      <c r="H247" s="112">
        <f>IF(H246="","",IF(H245&lt;1,0,IF(UPFRONTS!$F$38="CRF",SAFETY_CRF!$E$36,IF(UPFRONTS!$F$38="Specific Values",$G$48,H186*$G$48))))</f>
        <v>0</v>
      </c>
      <c r="I247" s="112">
        <f>IF(I246="","",IF(I245&lt;1,0,IF(UPFRONTS!$F$38="CRF",SAFETY_CRF!$E$36,IF(UPFRONTS!$F$38="Specific Values",$G$48,I186*$G$48))))</f>
        <v>0</v>
      </c>
      <c r="J247" s="112">
        <f>IF(J246="","",IF(J245&lt;1,0,IF(UPFRONTS!$F$38="CRF",SAFETY_CRF!$E$36,IF(UPFRONTS!$F$38="Specific Values",$G$48,J186*$G$48))))</f>
        <v>0</v>
      </c>
      <c r="K247" s="112">
        <f>IF(K246="","",IF(K245&lt;1,0,IF(UPFRONTS!$F$38="CRF",SAFETY_CRF!$E$36,IF(UPFRONTS!$F$38="Specific Values",$G$48,K186*$G$48))))</f>
        <v>0</v>
      </c>
      <c r="L247" s="112">
        <f>IF(L246="","",IF(L245&lt;1,0,IF(UPFRONTS!$F$38="CRF",SAFETY_CRF!$E$36,IF(UPFRONTS!$F$38="Specific Values",$G$48,L186*$G$48))))</f>
        <v>0</v>
      </c>
      <c r="M247" s="112">
        <f>IF(M246="","",IF(M245&lt;1,0,IF(UPFRONTS!$F$38="CRF",SAFETY_CRF!$E$36,IF(UPFRONTS!$F$38="Specific Values",$G$48,M186*$G$48))))</f>
        <v>0</v>
      </c>
      <c r="N247" s="112">
        <f>IF(N246="","",IF(N245&lt;1,0,IF(UPFRONTS!$F$38="CRF",SAFETY_CRF!$E$36,IF(UPFRONTS!$F$38="Specific Values",$G$48,N186*$G$48))))</f>
        <v>2067584</v>
      </c>
      <c r="O247" s="112">
        <f>IF(O246="","",IF(O245&lt;1,0,IF(UPFRONTS!$F$38="CRF",SAFETY_CRF!$E$36,IF(UPFRONTS!$F$38="Specific Values",$G$48,O186*$G$48))))</f>
        <v>2067584</v>
      </c>
      <c r="P247" s="112">
        <f>IF(P246="","",IF(P245&lt;1,0,IF(UPFRONTS!$F$38="CRF",SAFETY_CRF!$E$36,IF(UPFRONTS!$F$38="Specific Values",$G$48,P186*$G$48))))</f>
        <v>2067584</v>
      </c>
      <c r="Q247" s="112">
        <f>IF(Q246="","",IF(Q245&lt;1,0,IF(UPFRONTS!$F$38="CRF",SAFETY_CRF!$E$36,IF(UPFRONTS!$F$38="Specific Values",$G$48,Q186*$G$48))))</f>
        <v>2067584</v>
      </c>
      <c r="R247" s="112">
        <f>IF(R246="","",IF(R245&lt;1,0,IF(UPFRONTS!$F$38="CRF",SAFETY_CRF!$E$36,IF(UPFRONTS!$F$38="Specific Values",$G$48,R186*$G$48))))</f>
        <v>2067584</v>
      </c>
      <c r="S247" s="112">
        <f>IF(S246="","",IF(S245&lt;1,0,IF(UPFRONTS!$F$38="CRF",SAFETY_CRF!$E$36,IF(UPFRONTS!$F$38="Specific Values",$G$48,S186*$G$48))))</f>
        <v>2067584</v>
      </c>
      <c r="T247" s="112">
        <f>IF(T246="","",IF(T245&lt;1,0,IF(UPFRONTS!$F$38="CRF",SAFETY_CRF!$E$36,IF(UPFRONTS!$F$38="Specific Values",$G$48,T186*$G$48))))</f>
        <v>2067584</v>
      </c>
      <c r="U247" s="112">
        <f>IF(U246="","",IF(U245&lt;1,0,IF(UPFRONTS!$F$38="CRF",SAFETY_CRF!$E$36,IF(UPFRONTS!$F$38="Specific Values",$G$48,U186*$G$48))))</f>
        <v>2067584</v>
      </c>
      <c r="V247" s="112">
        <f>IF(V246="","",IF(V245&lt;1,0,IF(UPFRONTS!$F$38="CRF",SAFETY_CRF!$E$36,IF(UPFRONTS!$F$38="Specific Values",$G$48,V186*$G$48))))</f>
        <v>2067584</v>
      </c>
      <c r="W247" s="112">
        <f>IF(W246="","",IF(W245&lt;1,0,IF(UPFRONTS!$F$38="CRF",SAFETY_CRF!$E$36,IF(UPFRONTS!$F$38="Specific Values",$G$48,W186*$G$48))))</f>
        <v>2067584</v>
      </c>
      <c r="X247" s="112">
        <f>IF(X246="","",IF(X245&lt;1,0,IF(UPFRONTS!$F$38="CRF",SAFETY_CRF!$E$36,IF(UPFRONTS!$F$38="Specific Values",$G$48,X186*$G$48))))</f>
        <v>2067584</v>
      </c>
      <c r="Y247" s="112">
        <f>IF(Y246="","",IF(Y245&lt;1,0,IF(UPFRONTS!$F$38="CRF",SAFETY_CRF!$E$36,IF(UPFRONTS!$F$38="Specific Values",$G$48,Y186*$G$48))))</f>
        <v>2067584</v>
      </c>
      <c r="Z247" s="112">
        <f>IF(Z246="","",IF(Z245&lt;1,0,IF(UPFRONTS!$F$38="CRF",SAFETY_CRF!$E$36,IF(UPFRONTS!$F$38="Specific Values",$G$48,Z186*$G$48))))</f>
        <v>2067584</v>
      </c>
      <c r="AA247" s="112">
        <f>IF(AA246="","",IF(AA245&lt;1,0,IF(UPFRONTS!$F$38="CRF",SAFETY_CRF!$E$36,IF(UPFRONTS!$F$38="Specific Values",$G$48,AA186*$G$48))))</f>
        <v>2067584</v>
      </c>
      <c r="AB247" s="112">
        <f>IF(AB246="","",IF(AB245&lt;1,0,IF(UPFRONTS!$F$38="CRF",SAFETY_CRF!$E$36,IF(UPFRONTS!$F$38="Specific Values",$G$48,AB186*$G$48))))</f>
        <v>2067584</v>
      </c>
      <c r="AC247" s="112">
        <f>IF(AC246="","",IF(AC245&lt;1,0,IF(UPFRONTS!$F$38="CRF",SAFETY_CRF!$E$36,IF(UPFRONTS!$F$38="Specific Values",$G$48,AC186*$G$48))))</f>
        <v>2067584</v>
      </c>
      <c r="AD247" s="112">
        <f>IF(AD246="","",IF(AD245&lt;1,0,IF(UPFRONTS!$F$38="CRF",SAFETY_CRF!$E$36,IF(UPFRONTS!$F$38="Specific Values",$G$48,AD186*$G$48))))</f>
        <v>2067584</v>
      </c>
      <c r="AE247" s="112">
        <f>IF(AE246="","",IF(AE245&lt;1,0,IF(UPFRONTS!$F$38="CRF",SAFETY_CRF!$E$36,IF(UPFRONTS!$F$38="Specific Values",$G$48,AE186*$G$48))))</f>
        <v>2067584</v>
      </c>
      <c r="AF247" s="112">
        <f>IF(AF246="","",IF(AF245&lt;1,0,IF(UPFRONTS!$F$38="CRF",SAFETY_CRF!$E$36,IF(UPFRONTS!$F$38="Specific Values",$G$48,AF186*$G$48))))</f>
        <v>2067584</v>
      </c>
      <c r="AG247" s="112">
        <f>IF(AG246="","",IF(AG245&lt;1,0,IF(UPFRONTS!$F$38="CRF",SAFETY_CRF!$E$36,IF(UPFRONTS!$F$38="Specific Values",$G$48,AG186*$G$48))))</f>
        <v>2067584</v>
      </c>
    </row>
    <row r="249" spans="4:33" x14ac:dyDescent="0.25">
      <c r="D249" s="27" t="s">
        <v>672</v>
      </c>
      <c r="F249" s="27" t="s">
        <v>484</v>
      </c>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row>
    <row r="250" spans="4:33" x14ac:dyDescent="0.25">
      <c r="F250" s="42" t="s">
        <v>407</v>
      </c>
      <c r="G250" s="46">
        <f t="shared" ref="G250:AG250" si="114">G53</f>
        <v>-6</v>
      </c>
      <c r="H250" s="46">
        <f t="shared" si="114"/>
        <v>-5</v>
      </c>
      <c r="I250" s="46">
        <f t="shared" si="114"/>
        <v>-4</v>
      </c>
      <c r="J250" s="46">
        <f t="shared" si="114"/>
        <v>-3</v>
      </c>
      <c r="K250" s="46">
        <f t="shared" si="114"/>
        <v>-2</v>
      </c>
      <c r="L250" s="46">
        <f t="shared" si="114"/>
        <v>-1</v>
      </c>
      <c r="M250" s="46">
        <f t="shared" si="114"/>
        <v>0</v>
      </c>
      <c r="N250" s="46">
        <f t="shared" si="114"/>
        <v>1</v>
      </c>
      <c r="O250" s="46">
        <f t="shared" si="114"/>
        <v>2</v>
      </c>
      <c r="P250" s="46">
        <f t="shared" si="114"/>
        <v>3</v>
      </c>
      <c r="Q250" s="46">
        <f t="shared" si="114"/>
        <v>4</v>
      </c>
      <c r="R250" s="46">
        <f t="shared" si="114"/>
        <v>5</v>
      </c>
      <c r="S250" s="46">
        <f t="shared" si="114"/>
        <v>6</v>
      </c>
      <c r="T250" s="46">
        <f t="shared" si="114"/>
        <v>7</v>
      </c>
      <c r="U250" s="46">
        <f t="shared" si="114"/>
        <v>8</v>
      </c>
      <c r="V250" s="46">
        <f t="shared" si="114"/>
        <v>9</v>
      </c>
      <c r="W250" s="46">
        <f t="shared" si="114"/>
        <v>10</v>
      </c>
      <c r="X250" s="46">
        <f t="shared" si="114"/>
        <v>11</v>
      </c>
      <c r="Y250" s="46">
        <f t="shared" si="114"/>
        <v>12</v>
      </c>
      <c r="Z250" s="46">
        <f t="shared" si="114"/>
        <v>13</v>
      </c>
      <c r="AA250" s="46">
        <f t="shared" si="114"/>
        <v>14</v>
      </c>
      <c r="AB250" s="46">
        <f t="shared" si="114"/>
        <v>15</v>
      </c>
      <c r="AC250" s="46">
        <f t="shared" si="114"/>
        <v>16</v>
      </c>
      <c r="AD250" s="46">
        <f t="shared" si="114"/>
        <v>17</v>
      </c>
      <c r="AE250" s="46">
        <f t="shared" si="114"/>
        <v>18</v>
      </c>
      <c r="AF250" s="46">
        <f t="shared" si="114"/>
        <v>19</v>
      </c>
      <c r="AG250" s="46">
        <f t="shared" si="114"/>
        <v>20</v>
      </c>
    </row>
    <row r="251" spans="4:33" x14ac:dyDescent="0.25">
      <c r="F251" s="72" t="s">
        <v>56</v>
      </c>
      <c r="G251" s="73">
        <f t="shared" ref="G251:AG251" si="115">G54</f>
        <v>2022</v>
      </c>
      <c r="H251" s="73">
        <f t="shared" si="115"/>
        <v>2023</v>
      </c>
      <c r="I251" s="73">
        <f t="shared" si="115"/>
        <v>2024</v>
      </c>
      <c r="J251" s="73">
        <f t="shared" si="115"/>
        <v>2025</v>
      </c>
      <c r="K251" s="73">
        <f t="shared" si="115"/>
        <v>2026</v>
      </c>
      <c r="L251" s="73">
        <f t="shared" si="115"/>
        <v>2027</v>
      </c>
      <c r="M251" s="73">
        <f t="shared" si="115"/>
        <v>2028</v>
      </c>
      <c r="N251" s="73">
        <f t="shared" si="115"/>
        <v>2029</v>
      </c>
      <c r="O251" s="73">
        <f t="shared" si="115"/>
        <v>2030</v>
      </c>
      <c r="P251" s="73">
        <f t="shared" si="115"/>
        <v>2031</v>
      </c>
      <c r="Q251" s="73">
        <f t="shared" si="115"/>
        <v>2032</v>
      </c>
      <c r="R251" s="73">
        <f t="shared" si="115"/>
        <v>2033</v>
      </c>
      <c r="S251" s="73">
        <f t="shared" si="115"/>
        <v>2034</v>
      </c>
      <c r="T251" s="73">
        <f t="shared" si="115"/>
        <v>2035</v>
      </c>
      <c r="U251" s="73">
        <f t="shared" si="115"/>
        <v>2036</v>
      </c>
      <c r="V251" s="73">
        <f t="shared" si="115"/>
        <v>2037</v>
      </c>
      <c r="W251" s="73">
        <f t="shared" si="115"/>
        <v>2038</v>
      </c>
      <c r="X251" s="73">
        <f t="shared" si="115"/>
        <v>2039</v>
      </c>
      <c r="Y251" s="73">
        <f t="shared" si="115"/>
        <v>2040</v>
      </c>
      <c r="Z251" s="73">
        <f t="shared" si="115"/>
        <v>2041</v>
      </c>
      <c r="AA251" s="73">
        <f t="shared" si="115"/>
        <v>2042</v>
      </c>
      <c r="AB251" s="73">
        <f t="shared" si="115"/>
        <v>2043</v>
      </c>
      <c r="AC251" s="73">
        <f t="shared" si="115"/>
        <v>2044</v>
      </c>
      <c r="AD251" s="73">
        <f t="shared" si="115"/>
        <v>2045</v>
      </c>
      <c r="AE251" s="73">
        <f t="shared" si="115"/>
        <v>2046</v>
      </c>
      <c r="AF251" s="73">
        <f t="shared" si="115"/>
        <v>2047</v>
      </c>
      <c r="AG251" s="73">
        <f t="shared" si="115"/>
        <v>2048</v>
      </c>
    </row>
    <row r="252" spans="4:33" x14ac:dyDescent="0.25">
      <c r="F252" s="35" t="s">
        <v>403</v>
      </c>
      <c r="G252" s="112">
        <f t="shared" ref="G252:AG252" si="116">IF(G251="","",IF(G250&lt;1,0,G186*$G$50))</f>
        <v>0</v>
      </c>
      <c r="H252" s="112">
        <f t="shared" si="116"/>
        <v>0</v>
      </c>
      <c r="I252" s="112">
        <f t="shared" si="116"/>
        <v>0</v>
      </c>
      <c r="J252" s="112">
        <f t="shared" si="116"/>
        <v>0</v>
      </c>
      <c r="K252" s="112">
        <f t="shared" si="116"/>
        <v>0</v>
      </c>
      <c r="L252" s="112">
        <f t="shared" si="116"/>
        <v>0</v>
      </c>
      <c r="M252" s="112">
        <f t="shared" si="116"/>
        <v>0</v>
      </c>
      <c r="N252" s="112">
        <f t="shared" si="116"/>
        <v>19252.57750521032</v>
      </c>
      <c r="O252" s="112">
        <f t="shared" si="116"/>
        <v>19455.766971761957</v>
      </c>
      <c r="P252" s="112">
        <f t="shared" si="116"/>
        <v>19658.956438313591</v>
      </c>
      <c r="Q252" s="112">
        <f t="shared" si="116"/>
        <v>19862.145904865225</v>
      </c>
      <c r="R252" s="112">
        <f t="shared" si="116"/>
        <v>20065.335371416855</v>
      </c>
      <c r="S252" s="112">
        <f t="shared" si="116"/>
        <v>20268.524837968489</v>
      </c>
      <c r="T252" s="112">
        <f t="shared" si="116"/>
        <v>20471.714304520123</v>
      </c>
      <c r="U252" s="112">
        <f t="shared" si="116"/>
        <v>20674.90377107176</v>
      </c>
      <c r="V252" s="112">
        <f t="shared" si="116"/>
        <v>20878.093237623398</v>
      </c>
      <c r="W252" s="112">
        <f t="shared" si="116"/>
        <v>21081.282704175028</v>
      </c>
      <c r="X252" s="112">
        <f t="shared" si="116"/>
        <v>21284.472170726658</v>
      </c>
      <c r="Y252" s="112">
        <f t="shared" si="116"/>
        <v>21487.661637278296</v>
      </c>
      <c r="Z252" s="112">
        <f t="shared" si="116"/>
        <v>21690.851103829937</v>
      </c>
      <c r="AA252" s="112">
        <f t="shared" si="116"/>
        <v>21894.040570381567</v>
      </c>
      <c r="AB252" s="112">
        <f t="shared" si="116"/>
        <v>22097.230036933201</v>
      </c>
      <c r="AC252" s="112">
        <f t="shared" si="116"/>
        <v>22300.419503484838</v>
      </c>
      <c r="AD252" s="112">
        <f t="shared" si="116"/>
        <v>22503.608970036468</v>
      </c>
      <c r="AE252" s="112">
        <f t="shared" si="116"/>
        <v>22706.798436588102</v>
      </c>
      <c r="AF252" s="112">
        <f t="shared" si="116"/>
        <v>22909.98790313974</v>
      </c>
      <c r="AG252" s="112">
        <f t="shared" si="116"/>
        <v>23113.17736969137</v>
      </c>
    </row>
    <row r="253" spans="4:33" x14ac:dyDescent="0.25">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row>
    <row r="254" spans="4:33" x14ac:dyDescent="0.25">
      <c r="D254" s="27" t="s">
        <v>672</v>
      </c>
      <c r="F254" s="27" t="s">
        <v>682</v>
      </c>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row>
    <row r="255" spans="4:33" x14ac:dyDescent="0.25">
      <c r="F255" s="42" t="s">
        <v>407</v>
      </c>
      <c r="G255" s="46">
        <f>G250</f>
        <v>-6</v>
      </c>
      <c r="H255" s="46">
        <f t="shared" ref="H255:AG256" si="117">H250</f>
        <v>-5</v>
      </c>
      <c r="I255" s="46">
        <f t="shared" si="117"/>
        <v>-4</v>
      </c>
      <c r="J255" s="46">
        <f t="shared" si="117"/>
        <v>-3</v>
      </c>
      <c r="K255" s="46">
        <f t="shared" si="117"/>
        <v>-2</v>
      </c>
      <c r="L255" s="46">
        <f t="shared" si="117"/>
        <v>-1</v>
      </c>
      <c r="M255" s="46">
        <f t="shared" si="117"/>
        <v>0</v>
      </c>
      <c r="N255" s="46">
        <f t="shared" si="117"/>
        <v>1</v>
      </c>
      <c r="O255" s="46">
        <f t="shared" si="117"/>
        <v>2</v>
      </c>
      <c r="P255" s="46">
        <f t="shared" si="117"/>
        <v>3</v>
      </c>
      <c r="Q255" s="46">
        <f t="shared" si="117"/>
        <v>4</v>
      </c>
      <c r="R255" s="46">
        <f t="shared" si="117"/>
        <v>5</v>
      </c>
      <c r="S255" s="46">
        <f t="shared" si="117"/>
        <v>6</v>
      </c>
      <c r="T255" s="46">
        <f t="shared" si="117"/>
        <v>7</v>
      </c>
      <c r="U255" s="46">
        <f t="shared" si="117"/>
        <v>8</v>
      </c>
      <c r="V255" s="46">
        <f t="shared" si="117"/>
        <v>9</v>
      </c>
      <c r="W255" s="46">
        <f t="shared" si="117"/>
        <v>10</v>
      </c>
      <c r="X255" s="46">
        <f t="shared" si="117"/>
        <v>11</v>
      </c>
      <c r="Y255" s="46">
        <f t="shared" si="117"/>
        <v>12</v>
      </c>
      <c r="Z255" s="46">
        <f t="shared" si="117"/>
        <v>13</v>
      </c>
      <c r="AA255" s="46">
        <f t="shared" si="117"/>
        <v>14</v>
      </c>
      <c r="AB255" s="46">
        <f t="shared" si="117"/>
        <v>15</v>
      </c>
      <c r="AC255" s="46">
        <f t="shared" si="117"/>
        <v>16</v>
      </c>
      <c r="AD255" s="46">
        <f t="shared" si="117"/>
        <v>17</v>
      </c>
      <c r="AE255" s="46">
        <f t="shared" si="117"/>
        <v>18</v>
      </c>
      <c r="AF255" s="46">
        <f t="shared" si="117"/>
        <v>19</v>
      </c>
      <c r="AG255" s="46">
        <f t="shared" si="117"/>
        <v>20</v>
      </c>
    </row>
    <row r="256" spans="4:33" x14ac:dyDescent="0.25">
      <c r="D256" s="9" t="s">
        <v>759</v>
      </c>
      <c r="F256" s="72" t="s">
        <v>56</v>
      </c>
      <c r="G256" s="73">
        <f>G251</f>
        <v>2022</v>
      </c>
      <c r="H256" s="73">
        <f t="shared" si="117"/>
        <v>2023</v>
      </c>
      <c r="I256" s="73">
        <f t="shared" si="117"/>
        <v>2024</v>
      </c>
      <c r="J256" s="73">
        <f t="shared" si="117"/>
        <v>2025</v>
      </c>
      <c r="K256" s="73">
        <f t="shared" si="117"/>
        <v>2026</v>
      </c>
      <c r="L256" s="73">
        <f t="shared" si="117"/>
        <v>2027</v>
      </c>
      <c r="M256" s="73">
        <f t="shared" si="117"/>
        <v>2028</v>
      </c>
      <c r="N256" s="73">
        <f t="shared" si="117"/>
        <v>2029</v>
      </c>
      <c r="O256" s="73">
        <f t="shared" si="117"/>
        <v>2030</v>
      </c>
      <c r="P256" s="73">
        <f t="shared" si="117"/>
        <v>2031</v>
      </c>
      <c r="Q256" s="73">
        <f t="shared" si="117"/>
        <v>2032</v>
      </c>
      <c r="R256" s="73">
        <f t="shared" si="117"/>
        <v>2033</v>
      </c>
      <c r="S256" s="73">
        <f t="shared" si="117"/>
        <v>2034</v>
      </c>
      <c r="T256" s="73">
        <f t="shared" si="117"/>
        <v>2035</v>
      </c>
      <c r="U256" s="73">
        <f t="shared" si="117"/>
        <v>2036</v>
      </c>
      <c r="V256" s="73">
        <f t="shared" si="117"/>
        <v>2037</v>
      </c>
      <c r="W256" s="73">
        <f t="shared" si="117"/>
        <v>2038</v>
      </c>
      <c r="X256" s="73">
        <f t="shared" si="117"/>
        <v>2039</v>
      </c>
      <c r="Y256" s="73">
        <f t="shared" si="117"/>
        <v>2040</v>
      </c>
      <c r="Z256" s="73">
        <f t="shared" si="117"/>
        <v>2041</v>
      </c>
      <c r="AA256" s="73">
        <f t="shared" si="117"/>
        <v>2042</v>
      </c>
      <c r="AB256" s="73">
        <f t="shared" si="117"/>
        <v>2043</v>
      </c>
      <c r="AC256" s="73">
        <f t="shared" si="117"/>
        <v>2044</v>
      </c>
      <c r="AD256" s="73">
        <f t="shared" si="117"/>
        <v>2045</v>
      </c>
      <c r="AE256" s="73">
        <f t="shared" si="117"/>
        <v>2046</v>
      </c>
      <c r="AF256" s="73">
        <f t="shared" si="117"/>
        <v>2047</v>
      </c>
      <c r="AG256" s="73">
        <f t="shared" si="117"/>
        <v>2048</v>
      </c>
    </row>
    <row r="257" spans="4:33" x14ac:dyDescent="0.25">
      <c r="D257" s="304">
        <f>IF(UPFRONTS!O95="Yes", UPFRONTS!O88, 0)</f>
        <v>19588039.989999998</v>
      </c>
      <c r="F257" s="298" t="s">
        <v>681</v>
      </c>
      <c r="G257" s="112" t="str">
        <f>IF(G$255="","",IF(UPFRONTS!$O$95="Yes",IF(UPFRONTS!$O$96&gt;20,IF(G$255=20,$D$257*((UPFRONTS!$O$96-20)/(UPFRONTS!$O$96)),""),""),""))</f>
        <v/>
      </c>
      <c r="H257" s="112" t="str">
        <f>IF(H$255="","",IF(UPFRONTS!$O$95="Yes",IF(UPFRONTS!$O$96&gt;20,IF(H$255=20,$D$257*((UPFRONTS!$O$96-20)/(UPFRONTS!$O$96)),""),""),""))</f>
        <v/>
      </c>
      <c r="I257" s="112" t="str">
        <f>IF(I$255="","",IF(UPFRONTS!$O$95="Yes",IF(UPFRONTS!$O$96&gt;20,IF(I$255=20,$D$257*((UPFRONTS!$O$96-20)/(UPFRONTS!$O$96)),""),""),""))</f>
        <v/>
      </c>
      <c r="J257" s="112" t="str">
        <f>IF(J$255="","",IF(UPFRONTS!$O$95="Yes",IF(UPFRONTS!$O$96&gt;20,IF(J$255=20,$D$257*((UPFRONTS!$O$96-20)/(UPFRONTS!$O$96)),""),""),""))</f>
        <v/>
      </c>
      <c r="K257" s="112" t="str">
        <f>IF(K$255="","",IF(UPFRONTS!$O$95="Yes",IF(UPFRONTS!$O$96&gt;20,IF(K$255=20,$D$257*((UPFRONTS!$O$96-20)/(UPFRONTS!$O$96)),""),""),""))</f>
        <v/>
      </c>
      <c r="L257" s="112" t="str">
        <f>IF(L$255="","",IF(UPFRONTS!$O$95="Yes",IF(UPFRONTS!$O$96&gt;20,IF(L$255=20,$D$257*((UPFRONTS!$O$96-20)/(UPFRONTS!$O$96)),""),""),""))</f>
        <v/>
      </c>
      <c r="M257" s="112" t="str">
        <f>IF(M$255="","",IF(UPFRONTS!$O$95="Yes",IF(UPFRONTS!$O$96&gt;20,IF(M$255=20,$D$257*((UPFRONTS!$O$96-20)/(UPFRONTS!$O$96)),""),""),""))</f>
        <v/>
      </c>
      <c r="N257" s="112" t="str">
        <f>IF(N$255="","",IF(UPFRONTS!$O$95="Yes",IF(UPFRONTS!$O$96&gt;20,IF(N$255=20,$D$257*((UPFRONTS!$O$96-20)/(UPFRONTS!$O$96)),""),""),""))</f>
        <v/>
      </c>
      <c r="O257" s="112" t="str">
        <f>IF(O$255="","",IF(UPFRONTS!$O$95="Yes",IF(UPFRONTS!$O$96&gt;20,IF(O$255=20,$D$257*((UPFRONTS!$O$96-20)/(UPFRONTS!$O$96)),""),""),""))</f>
        <v/>
      </c>
      <c r="P257" s="112" t="str">
        <f>IF(P$255="","",IF(UPFRONTS!$O$95="Yes",IF(UPFRONTS!$O$96&gt;20,IF(P$255=20,$D$257*((UPFRONTS!$O$96-20)/(UPFRONTS!$O$96)),""),""),""))</f>
        <v/>
      </c>
      <c r="Q257" s="112" t="str">
        <f>IF(Q$255="","",IF(UPFRONTS!$O$95="Yes",IF(UPFRONTS!$O$96&gt;20,IF(Q$255=20,$D$257*((UPFRONTS!$O$96-20)/(UPFRONTS!$O$96)),""),""),""))</f>
        <v/>
      </c>
      <c r="R257" s="112" t="str">
        <f>IF(R$255="","",IF(UPFRONTS!$O$95="Yes",IF(UPFRONTS!$O$96&gt;20,IF(R$255=20,$D$257*((UPFRONTS!$O$96-20)/(UPFRONTS!$O$96)),""),""),""))</f>
        <v/>
      </c>
      <c r="S257" s="112" t="str">
        <f>IF(S$255="","",IF(UPFRONTS!$O$95="Yes",IF(UPFRONTS!$O$96&gt;20,IF(S$255=20,$D$257*((UPFRONTS!$O$96-20)/(UPFRONTS!$O$96)),""),""),""))</f>
        <v/>
      </c>
      <c r="T257" s="112" t="str">
        <f>IF(T$255="","",IF(UPFRONTS!$O$95="Yes",IF(UPFRONTS!$O$96&gt;20,IF(T$255=20,$D$257*((UPFRONTS!$O$96-20)/(UPFRONTS!$O$96)),""),""),""))</f>
        <v/>
      </c>
      <c r="U257" s="112" t="str">
        <f>IF(U$255="","",IF(UPFRONTS!$O$95="Yes",IF(UPFRONTS!$O$96&gt;20,IF(U$255=20,$D$257*((UPFRONTS!$O$96-20)/(UPFRONTS!$O$96)),""),""),""))</f>
        <v/>
      </c>
      <c r="V257" s="112" t="str">
        <f>IF(V$255="","",IF(UPFRONTS!$O$95="Yes",IF(UPFRONTS!$O$96&gt;20,IF(V$255=20,$D$257*((UPFRONTS!$O$96-20)/(UPFRONTS!$O$96)),""),""),""))</f>
        <v/>
      </c>
      <c r="W257" s="112" t="str">
        <f>IF(W$255="","",IF(UPFRONTS!$O$95="Yes",IF(UPFRONTS!$O$96&gt;20,IF(W$255=20,$D$257*((UPFRONTS!$O$96-20)/(UPFRONTS!$O$96)),""),""),""))</f>
        <v/>
      </c>
      <c r="X257" s="112" t="str">
        <f>IF(X$255="","",IF(UPFRONTS!$O$95="Yes",IF(UPFRONTS!$O$96&gt;20,IF(X$255=20,$D$257*((UPFRONTS!$O$96-20)/(UPFRONTS!$O$96)),""),""),""))</f>
        <v/>
      </c>
      <c r="Y257" s="112" t="str">
        <f>IF(Y$255="","",IF(UPFRONTS!$O$95="Yes",IF(UPFRONTS!$O$96&gt;20,IF(Y$255=20,$D$257*((UPFRONTS!$O$96-20)/(UPFRONTS!$O$96)),""),""),""))</f>
        <v/>
      </c>
      <c r="Z257" s="112" t="str">
        <f>IF(Z$255="","",IF(UPFRONTS!$O$95="Yes",IF(UPFRONTS!$O$96&gt;20,IF(Z$255=20,$D$257*((UPFRONTS!$O$96-20)/(UPFRONTS!$O$96)),""),""),""))</f>
        <v/>
      </c>
      <c r="AA257" s="112" t="str">
        <f>IF(AA$255="","",IF(UPFRONTS!$O$95="Yes",IF(UPFRONTS!$O$96&gt;20,IF(AA$255=20,$D$257*((UPFRONTS!$O$96-20)/(UPFRONTS!$O$96)),""),""),""))</f>
        <v/>
      </c>
      <c r="AB257" s="112" t="str">
        <f>IF(AB$255="","",IF(UPFRONTS!$O$95="Yes",IF(UPFRONTS!$O$96&gt;20,IF(AB$255=20,$D$257*((UPFRONTS!$O$96-20)/(UPFRONTS!$O$96)),""),""),""))</f>
        <v/>
      </c>
      <c r="AC257" s="112" t="str">
        <f>IF(AC$255="","",IF(UPFRONTS!$O$95="Yes",IF(UPFRONTS!$O$96&gt;20,IF(AC$255=20,$D$257*((UPFRONTS!$O$96-20)/(UPFRONTS!$O$96)),""),""),""))</f>
        <v/>
      </c>
      <c r="AD257" s="112" t="str">
        <f>IF(AD$255="","",IF(UPFRONTS!$O$95="Yes",IF(UPFRONTS!$O$96&gt;20,IF(AD$255=20,$D$257*((UPFRONTS!$O$96-20)/(UPFRONTS!$O$96)),""),""),""))</f>
        <v/>
      </c>
      <c r="AE257" s="112" t="str">
        <f>IF(AE$255="","",IF(UPFRONTS!$O$95="Yes",IF(UPFRONTS!$O$96&gt;20,IF(AE$255=20,$D$257*((UPFRONTS!$O$96-20)/(UPFRONTS!$O$96)),""),""),""))</f>
        <v/>
      </c>
      <c r="AF257" s="112" t="str">
        <f>IF(AF$255="","",IF(UPFRONTS!$O$95="Yes",IF(UPFRONTS!$O$96&gt;20,IF(AF$255=20,$D$257*((UPFRONTS!$O$96-20)/(UPFRONTS!$O$96)),""),""),""))</f>
        <v/>
      </c>
      <c r="AG257" s="112">
        <f>IF(AG$255="","",IF(UPFRONTS!$O$95="Yes",IF(UPFRONTS!$O$96&gt;20,IF(AG$255=20,$D$257*((UPFRONTS!$O$96-20)/(UPFRONTS!$O$96)),""),""),""))</f>
        <v>6529346.6633333322</v>
      </c>
    </row>
    <row r="259" spans="4:33" x14ac:dyDescent="0.25">
      <c r="D259" s="27" t="s">
        <v>673</v>
      </c>
      <c r="F259" s="27" t="s">
        <v>492</v>
      </c>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row>
    <row r="260" spans="4:33" x14ac:dyDescent="0.25">
      <c r="F260" s="42" t="s">
        <v>407</v>
      </c>
      <c r="G260" s="46">
        <f t="shared" ref="G260:AG260" si="118">G53</f>
        <v>-6</v>
      </c>
      <c r="H260" s="46">
        <f t="shared" si="118"/>
        <v>-5</v>
      </c>
      <c r="I260" s="46">
        <f t="shared" si="118"/>
        <v>-4</v>
      </c>
      <c r="J260" s="46">
        <f t="shared" si="118"/>
        <v>-3</v>
      </c>
      <c r="K260" s="46">
        <f t="shared" si="118"/>
        <v>-2</v>
      </c>
      <c r="L260" s="46">
        <f t="shared" si="118"/>
        <v>-1</v>
      </c>
      <c r="M260" s="46">
        <f t="shared" si="118"/>
        <v>0</v>
      </c>
      <c r="N260" s="46">
        <f t="shared" si="118"/>
        <v>1</v>
      </c>
      <c r="O260" s="46">
        <f t="shared" si="118"/>
        <v>2</v>
      </c>
      <c r="P260" s="46">
        <f t="shared" si="118"/>
        <v>3</v>
      </c>
      <c r="Q260" s="46">
        <f t="shared" si="118"/>
        <v>4</v>
      </c>
      <c r="R260" s="46">
        <f t="shared" si="118"/>
        <v>5</v>
      </c>
      <c r="S260" s="46">
        <f t="shared" si="118"/>
        <v>6</v>
      </c>
      <c r="T260" s="46">
        <f t="shared" si="118"/>
        <v>7</v>
      </c>
      <c r="U260" s="46">
        <f t="shared" si="118"/>
        <v>8</v>
      </c>
      <c r="V260" s="46">
        <f t="shared" si="118"/>
        <v>9</v>
      </c>
      <c r="W260" s="46">
        <f t="shared" si="118"/>
        <v>10</v>
      </c>
      <c r="X260" s="46">
        <f t="shared" si="118"/>
        <v>11</v>
      </c>
      <c r="Y260" s="46">
        <f t="shared" si="118"/>
        <v>12</v>
      </c>
      <c r="Z260" s="46">
        <f t="shared" si="118"/>
        <v>13</v>
      </c>
      <c r="AA260" s="46">
        <f t="shared" si="118"/>
        <v>14</v>
      </c>
      <c r="AB260" s="46">
        <f t="shared" si="118"/>
        <v>15</v>
      </c>
      <c r="AC260" s="46">
        <f t="shared" si="118"/>
        <v>16</v>
      </c>
      <c r="AD260" s="46">
        <f t="shared" si="118"/>
        <v>17</v>
      </c>
      <c r="AE260" s="46">
        <f t="shared" si="118"/>
        <v>18</v>
      </c>
      <c r="AF260" s="46">
        <f t="shared" si="118"/>
        <v>19</v>
      </c>
      <c r="AG260" s="46">
        <f t="shared" si="118"/>
        <v>20</v>
      </c>
    </row>
    <row r="261" spans="4:33" x14ac:dyDescent="0.25">
      <c r="F261" s="72" t="s">
        <v>56</v>
      </c>
      <c r="G261" s="73">
        <f t="shared" ref="G261:AG261" si="119">G54</f>
        <v>2022</v>
      </c>
      <c r="H261" s="73">
        <f t="shared" si="119"/>
        <v>2023</v>
      </c>
      <c r="I261" s="73">
        <f t="shared" si="119"/>
        <v>2024</v>
      </c>
      <c r="J261" s="73">
        <f t="shared" si="119"/>
        <v>2025</v>
      </c>
      <c r="K261" s="73">
        <f t="shared" si="119"/>
        <v>2026</v>
      </c>
      <c r="L261" s="73">
        <f t="shared" si="119"/>
        <v>2027</v>
      </c>
      <c r="M261" s="73">
        <f t="shared" si="119"/>
        <v>2028</v>
      </c>
      <c r="N261" s="73">
        <f t="shared" si="119"/>
        <v>2029</v>
      </c>
      <c r="O261" s="73">
        <f t="shared" si="119"/>
        <v>2030</v>
      </c>
      <c r="P261" s="73">
        <f t="shared" si="119"/>
        <v>2031</v>
      </c>
      <c r="Q261" s="73">
        <f t="shared" si="119"/>
        <v>2032</v>
      </c>
      <c r="R261" s="73">
        <f t="shared" si="119"/>
        <v>2033</v>
      </c>
      <c r="S261" s="73">
        <f t="shared" si="119"/>
        <v>2034</v>
      </c>
      <c r="T261" s="73">
        <f t="shared" si="119"/>
        <v>2035</v>
      </c>
      <c r="U261" s="73">
        <f t="shared" si="119"/>
        <v>2036</v>
      </c>
      <c r="V261" s="73">
        <f t="shared" si="119"/>
        <v>2037</v>
      </c>
      <c r="W261" s="73">
        <f t="shared" si="119"/>
        <v>2038</v>
      </c>
      <c r="X261" s="73">
        <f t="shared" si="119"/>
        <v>2039</v>
      </c>
      <c r="Y261" s="73">
        <f t="shared" si="119"/>
        <v>2040</v>
      </c>
      <c r="Z261" s="73">
        <f t="shared" si="119"/>
        <v>2041</v>
      </c>
      <c r="AA261" s="73">
        <f t="shared" si="119"/>
        <v>2042</v>
      </c>
      <c r="AB261" s="73">
        <f t="shared" si="119"/>
        <v>2043</v>
      </c>
      <c r="AC261" s="73">
        <f t="shared" si="119"/>
        <v>2044</v>
      </c>
      <c r="AD261" s="73">
        <f t="shared" si="119"/>
        <v>2045</v>
      </c>
      <c r="AE261" s="73">
        <f t="shared" si="119"/>
        <v>2046</v>
      </c>
      <c r="AF261" s="73">
        <f t="shared" si="119"/>
        <v>2047</v>
      </c>
      <c r="AG261" s="73">
        <f t="shared" si="119"/>
        <v>2048</v>
      </c>
    </row>
    <row r="262" spans="4:33" x14ac:dyDescent="0.25">
      <c r="F262" s="298" t="s">
        <v>760</v>
      </c>
      <c r="G262" s="106">
        <f>IF(G260&gt;20,0,IF(G260&lt;1,0,IF(G261="","",SUM(G228,G235,G240,G241,G247,G252,G257))-'CBI - BASELINE'!G206-G227-UPFRONTS!$O$90))</f>
        <v>0</v>
      </c>
      <c r="H262" s="106">
        <f>IF(H260&gt;20,0,IF(H260&lt;1,0,IF(H261="","",SUM(H228,H235,H240,H241,H247,H252,H257))-'CBI - BASELINE'!H206-H227-UPFRONTS!$O$90))</f>
        <v>0</v>
      </c>
      <c r="I262" s="106">
        <f>IF(I260&gt;20,0,IF(I260&lt;1,0,IF(I261="","",SUM(I228,I235,I240,I241,I247,I252,I257))-'CBI - BASELINE'!I206-I227-UPFRONTS!$O$90))</f>
        <v>0</v>
      </c>
      <c r="J262" s="106">
        <f>IF(J260&gt;20,0,IF(J260&lt;1,0,IF(J261="","",SUM(J228,J235,J240,J241,J247,J252,J257))-'CBI - BASELINE'!J206-J227-UPFRONTS!$O$90))</f>
        <v>0</v>
      </c>
      <c r="K262" s="106">
        <f>IF(K260&gt;20,0,IF(K260&lt;1,0,IF(K261="","",SUM(K228,K235,K240,K241,K247,K252,K257))-'CBI - BASELINE'!K206-K227-UPFRONTS!$O$90))</f>
        <v>0</v>
      </c>
      <c r="L262" s="106">
        <f>IF(L260&gt;20,0,IF(L260&lt;1,0,IF(L261="","",SUM(L228,L235,L240,L241,L247,L252,L257))-'CBI - BASELINE'!L206-L227-UPFRONTS!$O$90))</f>
        <v>0</v>
      </c>
      <c r="M262" s="106">
        <f>IF(M260&gt;20,0,IF(M260&lt;1,0,IF(M261="","",SUM(M228,M235,M240,M241,M247,M252,M257))-'CBI - BASELINE'!M206-M227-UPFRONTS!$O$90))</f>
        <v>0</v>
      </c>
      <c r="N262" s="106">
        <f>IF(N260&gt;20,0,IF(N260&lt;1,0,IF(N261="","",SUM(N228,N235,N240,N241,N247,N252,N257))-'CBI - BASELINE'!N206-N227-UPFRONTS!$O$90))</f>
        <v>3371984.7886115117</v>
      </c>
      <c r="O262" s="106">
        <f>IF(O260&gt;20,0,IF(O260&lt;1,0,IF(O261="","",SUM(O228,O235,O240,O241,O247,O252,O257))-'CBI - BASELINE'!O206-O227-UPFRONTS!$O$90))</f>
        <v>3393321.4850540138</v>
      </c>
      <c r="P262" s="106">
        <f>IF(P260&gt;20,0,IF(P260&lt;1,0,IF(P261="","",SUM(P228,P235,P240,P241,P247,P252,P257))-'CBI - BASELINE'!P206-P227-UPFRONTS!$O$90))</f>
        <v>3414629.6049775989</v>
      </c>
      <c r="Q262" s="106">
        <f>IF(Q260&gt;20,0,IF(Q260&lt;1,0,IF(Q261="","",SUM(Q228,Q235,Q240,Q241,Q247,Q252,Q257))-'CBI - BASELINE'!Q206-Q227-UPFRONTS!$O$90))</f>
        <v>3435937.7249011835</v>
      </c>
      <c r="R262" s="106">
        <f>IF(R260&gt;20,0,IF(R260&lt;1,0,IF(R261="","",SUM(R228,R235,R240,R241,R247,R252,R257))-'CBI - BASELINE'!R206-R227-UPFRONTS!$O$90))</f>
        <v>3457245.8448247705</v>
      </c>
      <c r="S262" s="106">
        <f>IF(S260&gt;20,0,IF(S260&lt;1,0,IF(S261="","",SUM(S228,S235,S240,S241,S247,S252,S257))-'CBI - BASELINE'!S206-S227-UPFRONTS!$O$90))</f>
        <v>3478553.964748356</v>
      </c>
      <c r="T262" s="106">
        <f>IF(T260&gt;20,0,IF(T260&lt;1,0,IF(T261="","",SUM(T228,T235,T240,T241,T247,T252,T257))-'CBI - BASELINE'!T206-T227-UPFRONTS!$O$90))</f>
        <v>3499862.0846719407</v>
      </c>
      <c r="U262" s="106">
        <f>IF(U260&gt;20,0,IF(U260&lt;1,0,IF(U261="","",SUM(U228,U235,U240,U241,U247,U252,U257))-'CBI - BASELINE'!U206-U227-UPFRONTS!$O$90))</f>
        <v>3521170.2045955262</v>
      </c>
      <c r="V262" s="106">
        <f>IF(V260&gt;20,0,IF(V260&lt;1,0,IF(V261="","",SUM(V228,V235,V240,V241,V247,V252,V257))-'CBI - BASELINE'!V206-V227-UPFRONTS!$O$90))</f>
        <v>3542478.3245191127</v>
      </c>
      <c r="W262" s="106">
        <f>IF(W260&gt;20,0,IF(W260&lt;1,0,IF(W261="","",SUM(W228,W235,W240,W241,W247,W252,W257))-'CBI - BASELINE'!W206-W227-UPFRONTS!$O$90))</f>
        <v>3563786.4444426987</v>
      </c>
      <c r="X262" s="106">
        <f>IF(X260&gt;20,0,IF(X260&lt;1,0,IF(X261="","",SUM(X228,X235,X240,X241,X247,X252,X257))-'CBI - BASELINE'!X206-X227-UPFRONTS!$O$90))</f>
        <v>3585094.5643662838</v>
      </c>
      <c r="Y262" s="106">
        <f>IF(Y260&gt;20,0,IF(Y260&lt;1,0,IF(Y261="","",SUM(Y228,Y235,Y240,Y241,Y247,Y252,Y257))-'CBI - BASELINE'!Y206-Y227-UPFRONTS!$O$90))</f>
        <v>3606402.6842898689</v>
      </c>
      <c r="Z262" s="106">
        <f>IF(Z260&gt;20,0,IF(Z260&lt;1,0,IF(Z261="","",SUM(Z228,Z235,Z240,Z241,Z247,Z252,Z257))-'CBI - BASELINE'!Z206-Z227-UPFRONTS!$O$90))</f>
        <v>3627710.8042134559</v>
      </c>
      <c r="AA262" s="106">
        <f>IF(AA260&gt;20,0,IF(AA260&lt;1,0,IF(AA261="","",SUM(AA228,AA235,AA240,AA241,AA247,AA252,AA257))-'CBI - BASELINE'!AA206-AA227-UPFRONTS!$O$90))</f>
        <v>3649018.9241370396</v>
      </c>
      <c r="AB262" s="106">
        <f>IF(AB260&gt;20,0,IF(AB260&lt;1,0,IF(AB261="","",SUM(AB228,AB235,AB240,AB241,AB247,AB252,AB257))-'CBI - BASELINE'!AB206-AB227-UPFRONTS!$O$90))</f>
        <v>3670327.0440606251</v>
      </c>
      <c r="AC262" s="106">
        <f>IF(AC260&gt;20,0,IF(AC260&lt;1,0,IF(AC261="","",SUM(AC228,AC235,AC240,AC241,AC247,AC252,AC257))-'CBI - BASELINE'!AC206-AC227-UPFRONTS!$O$90))</f>
        <v>3691635.1639842116</v>
      </c>
      <c r="AD262" s="106">
        <f>IF(AD260&gt;20,0,IF(AD260&lt;1,0,IF(AD261="","",SUM(AD228,AD235,AD240,AD241,AD247,AD252,AD257))-'CBI - BASELINE'!AD206-AD227-UPFRONTS!$O$90))</f>
        <v>3712943.2839077972</v>
      </c>
      <c r="AE262" s="106">
        <f>IF(AE260&gt;20,0,IF(AE260&lt;1,0,IF(AE261="","",SUM(AE228,AE235,AE240,AE241,AE247,AE252,AE257))-'CBI - BASELINE'!AE206-AE227-UPFRONTS!$O$90))</f>
        <v>3734251.4038313809</v>
      </c>
      <c r="AF262" s="106">
        <f>IF(AF260&gt;20,0,IF(AF260&lt;1,0,IF(AF261="","",SUM(AF228,AF235,AF240,AF241,AF247,AF252,AF257))-'CBI - BASELINE'!AF206-AF227-UPFRONTS!$O$90))</f>
        <v>3755559.5237549683</v>
      </c>
      <c r="AG262" s="106">
        <f>IF(AG260&gt;20,0,IF(AG260&lt;1,0,IF(AG261="","",SUM(AG228,AG235,AG240,AG241,AG247,AG252,AG257))-'CBI - BASELINE'!AG206-AG227-UPFRONTS!$O$90))</f>
        <v>10306214.307011886</v>
      </c>
    </row>
    <row r="263" spans="4:33" x14ac:dyDescent="0.25">
      <c r="F263" s="298" t="s">
        <v>761</v>
      </c>
      <c r="G263" s="230">
        <f>IF(G260&gt;20, "", G227-'CBI - BASELINE'!G171)</f>
        <v>0</v>
      </c>
      <c r="H263" s="230">
        <f>IF(H260&gt;20, "", H227-'CBI - BASELINE'!H171)</f>
        <v>0</v>
      </c>
      <c r="I263" s="230">
        <f>IF(I260&gt;20, "", I227-'CBI - BASELINE'!I171)</f>
        <v>0</v>
      </c>
      <c r="J263" s="230">
        <f>IF(J260&gt;20, "", J227-'CBI - BASELINE'!J171)</f>
        <v>0</v>
      </c>
      <c r="K263" s="230">
        <f>IF(K260&gt;20, "", K227-'CBI - BASELINE'!K171)</f>
        <v>0</v>
      </c>
      <c r="L263" s="230">
        <f>IF(L260&gt;20, "", L227-'CBI - BASELINE'!L171)</f>
        <v>0</v>
      </c>
      <c r="M263" s="230">
        <f>IF(M260&gt;20, "", M227-'CBI - BASELINE'!M171)</f>
        <v>0</v>
      </c>
      <c r="N263" s="230">
        <f>IF(N260&gt;20, "", N227-'CBI - BASELINE'!N171)</f>
        <v>1944.638742228708</v>
      </c>
      <c r="O263" s="230">
        <f>IF(O260&gt;20, "", O227-'CBI - BASELINE'!O171)</f>
        <v>2005.2576864777975</v>
      </c>
      <c r="P263" s="230">
        <f>IF(P260&gt;20, "", P227-'CBI - BASELINE'!P171)</f>
        <v>2066.8037152625566</v>
      </c>
      <c r="Q263" s="230">
        <f>IF(Q260&gt;20, "", Q227-'CBI - BASELINE'!Q171)</f>
        <v>2129.276828582998</v>
      </c>
      <c r="R263" s="230">
        <f>IF(R260&gt;20, "", R227-'CBI - BASELINE'!R171)</f>
        <v>2192.6770264391162</v>
      </c>
      <c r="S263" s="230">
        <f>IF(S260&gt;20, "", S227-'CBI - BASELINE'!S171)</f>
        <v>2257.0043088309103</v>
      </c>
      <c r="T263" s="230">
        <f>IF(T260&gt;20, "", T227-'CBI - BASELINE'!T171)</f>
        <v>2322.258675758384</v>
      </c>
      <c r="U263" s="230">
        <f>IF(U260&gt;20, "", U227-'CBI - BASELINE'!U171)</f>
        <v>2423.5642467394964</v>
      </c>
      <c r="V263" s="230">
        <f>IF(V260&gt;20, "", V227-'CBI - BASELINE'!V171)</f>
        <v>2491.1363250061622</v>
      </c>
      <c r="W263" s="230">
        <f>IF(W260&gt;20, "", W227-'CBI - BASELINE'!W171)</f>
        <v>2559.6354878085058</v>
      </c>
      <c r="X263" s="230">
        <f>IF(X260&gt;20, "", X227-'CBI - BASELINE'!X171)</f>
        <v>2629.0617351465244</v>
      </c>
      <c r="Y263" s="230">
        <f>IF(Y260&gt;20, "", Y227-'CBI - BASELINE'!Y171)</f>
        <v>2699.4150670202189</v>
      </c>
      <c r="Z263" s="230">
        <f>IF(Z260&gt;20, "", Z227-'CBI - BASELINE'!Z171)</f>
        <v>2770.6954834295975</v>
      </c>
      <c r="AA263" s="230">
        <f>IF(AA260&gt;20, "", AA227-'CBI - BASELINE'!AA171)</f>
        <v>2842.9029843746466</v>
      </c>
      <c r="AB263" s="230">
        <f>IF(AB260&gt;20, "", AB227-'CBI - BASELINE'!AB171)</f>
        <v>2954.4064852482115</v>
      </c>
      <c r="AC263" s="230">
        <f>IF(AC260&gt;20, "", AC227-'CBI - BASELINE'!AC171)</f>
        <v>3028.9316975324564</v>
      </c>
      <c r="AD263" s="230">
        <f>IF(AD260&gt;20, "", AD227-'CBI - BASELINE'!AD171)</f>
        <v>3104.3839943523726</v>
      </c>
      <c r="AE263" s="230">
        <f>IF(AE260&gt;20, "", AE227-'CBI - BASELINE'!AE171)</f>
        <v>3180.763375707973</v>
      </c>
      <c r="AF263" s="230">
        <f>IF(AF260&gt;20, "", AF227-'CBI - BASELINE'!AF171)</f>
        <v>3258.0698415992501</v>
      </c>
      <c r="AG263" s="230">
        <f>IF(AG260&gt;20, "", AG227-'CBI - BASELINE'!AG171)</f>
        <v>3336.3033920262023</v>
      </c>
    </row>
    <row r="264" spans="4:33" x14ac:dyDescent="0.25">
      <c r="F264" s="298" t="s">
        <v>743</v>
      </c>
      <c r="G264" s="230">
        <f>IF(G260&gt;20, "", G263+G262)</f>
        <v>0</v>
      </c>
      <c r="H264" s="230">
        <f t="shared" ref="H264:L264" si="120">IF(H260&gt;20, "", H263+H262)</f>
        <v>0</v>
      </c>
      <c r="I264" s="230">
        <f t="shared" si="120"/>
        <v>0</v>
      </c>
      <c r="J264" s="230">
        <f t="shared" si="120"/>
        <v>0</v>
      </c>
      <c r="K264" s="230">
        <f t="shared" si="120"/>
        <v>0</v>
      </c>
      <c r="L264" s="230">
        <f t="shared" si="120"/>
        <v>0</v>
      </c>
      <c r="M264" s="230">
        <f t="shared" ref="M264" si="121">IF(M260&gt;20, "", M263+M262)</f>
        <v>0</v>
      </c>
      <c r="N264" s="230">
        <f t="shared" ref="N264" si="122">IF(N260&gt;20, "", N263+N262)</f>
        <v>3373929.4273537402</v>
      </c>
      <c r="O264" s="230">
        <f t="shared" ref="O264" si="123">IF(O260&gt;20, "", O263+O262)</f>
        <v>3395326.7427404914</v>
      </c>
      <c r="P264" s="230">
        <f t="shared" ref="P264:Q264" si="124">IF(P260&gt;20, "", P263+P262)</f>
        <v>3416696.4086928614</v>
      </c>
      <c r="Q264" s="230">
        <f t="shared" si="124"/>
        <v>3438067.0017297664</v>
      </c>
      <c r="R264" s="230">
        <f t="shared" ref="R264" si="125">IF(R260&gt;20, "", R263+R262)</f>
        <v>3459438.5218512095</v>
      </c>
      <c r="S264" s="230">
        <f t="shared" ref="S264" si="126">IF(S260&gt;20, "", S263+S262)</f>
        <v>3480810.969057187</v>
      </c>
      <c r="T264" s="230">
        <f t="shared" ref="T264" si="127">IF(T260&gt;20, "", T263+T262)</f>
        <v>3502184.3433476989</v>
      </c>
      <c r="U264" s="230">
        <f t="shared" ref="U264:V264" si="128">IF(U260&gt;20, "", U263+U262)</f>
        <v>3523593.7688422659</v>
      </c>
      <c r="V264" s="230">
        <f t="shared" si="128"/>
        <v>3544969.4608441191</v>
      </c>
      <c r="W264" s="230">
        <f t="shared" ref="W264" si="129">IF(W260&gt;20, "", W263+W262)</f>
        <v>3566346.0799305071</v>
      </c>
      <c r="X264" s="230">
        <f t="shared" ref="X264" si="130">IF(X260&gt;20, "", X263+X262)</f>
        <v>3587723.6261014305</v>
      </c>
      <c r="Y264" s="230">
        <f t="shared" ref="Y264" si="131">IF(Y260&gt;20, "", Y263+Y262)</f>
        <v>3609102.0993568893</v>
      </c>
      <c r="Z264" s="230">
        <f t="shared" ref="Z264:AA264" si="132">IF(Z260&gt;20, "", Z263+Z262)</f>
        <v>3630481.4996968857</v>
      </c>
      <c r="AA264" s="230">
        <f t="shared" si="132"/>
        <v>3651861.8271214142</v>
      </c>
      <c r="AB264" s="230">
        <f t="shared" ref="AB264" si="133">IF(AB260&gt;20, "", AB263+AB262)</f>
        <v>3673281.4505458735</v>
      </c>
      <c r="AC264" s="230">
        <f t="shared" ref="AC264" si="134">IF(AC260&gt;20, "", AC263+AC262)</f>
        <v>3694664.0956817442</v>
      </c>
      <c r="AD264" s="230">
        <f t="shared" ref="AD264" si="135">IF(AD260&gt;20, "", AD263+AD262)</f>
        <v>3716047.6679021497</v>
      </c>
      <c r="AE264" s="230">
        <f t="shared" ref="AE264" si="136">IF(AE260&gt;20, "", AE263+AE262)</f>
        <v>3737432.1672070888</v>
      </c>
      <c r="AF264" s="230">
        <f t="shared" ref="AF264" si="137">IF(AF260&gt;20, "", AF263+AF262)</f>
        <v>3758817.5935965674</v>
      </c>
      <c r="AG264" s="230">
        <f t="shared" ref="AG264" si="138">IF(AG260&gt;20, "", AG263+AG262)</f>
        <v>10309550.610403912</v>
      </c>
    </row>
    <row r="265" spans="4:33" hidden="1" x14ac:dyDescent="0.25">
      <c r="F265" s="246"/>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row>
    <row r="266" spans="4:33" hidden="1" x14ac:dyDescent="0.25">
      <c r="F266" s="246"/>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row>
    <row r="267" spans="4:33" hidden="1" x14ac:dyDescent="0.25">
      <c r="F267" s="246"/>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row>
    <row r="268" spans="4:33" hidden="1" x14ac:dyDescent="0.25">
      <c r="F268" s="246"/>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row>
    <row r="269" spans="4:33" hidden="1" x14ac:dyDescent="0.25">
      <c r="F269" s="246"/>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row>
    <row r="270" spans="4:33" hidden="1" x14ac:dyDescent="0.25">
      <c r="F270" s="246"/>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row>
    <row r="271" spans="4:33" hidden="1" x14ac:dyDescent="0.25">
      <c r="F271" s="246"/>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row>
    <row r="272" spans="4:33" hidden="1" x14ac:dyDescent="0.25">
      <c r="F272" s="295"/>
      <c r="G272" s="181"/>
      <c r="H272" s="181"/>
      <c r="I272" s="181"/>
      <c r="J272" s="181"/>
      <c r="K272" s="181"/>
      <c r="L272" s="181"/>
      <c r="M272" s="181"/>
      <c r="N272" s="181"/>
      <c r="O272" s="181"/>
      <c r="P272" s="181"/>
      <c r="Q272" s="181"/>
      <c r="R272" s="181"/>
      <c r="S272" s="181"/>
      <c r="T272" s="181"/>
      <c r="U272" s="181"/>
      <c r="V272" s="181"/>
      <c r="W272" s="181"/>
      <c r="X272" s="181"/>
      <c r="Y272" s="181"/>
      <c r="Z272" s="181"/>
      <c r="AA272" s="181"/>
      <c r="AB272" s="181"/>
      <c r="AC272" s="181"/>
      <c r="AD272" s="181"/>
      <c r="AE272" s="181"/>
      <c r="AF272" s="181"/>
      <c r="AG272" s="181"/>
    </row>
    <row r="273" spans="4:82" hidden="1" x14ac:dyDescent="0.25">
      <c r="F273" s="295"/>
      <c r="G273" s="181"/>
      <c r="H273" s="181"/>
      <c r="I273" s="181"/>
      <c r="J273" s="181"/>
      <c r="K273" s="181"/>
      <c r="L273" s="181"/>
      <c r="M273" s="181"/>
      <c r="N273" s="181"/>
      <c r="O273" s="181"/>
      <c r="P273" s="181"/>
      <c r="Q273" s="181"/>
      <c r="R273" s="181"/>
      <c r="S273" s="181"/>
      <c r="T273" s="181"/>
      <c r="U273" s="181"/>
      <c r="V273" s="181"/>
      <c r="W273" s="181"/>
      <c r="X273" s="181"/>
      <c r="Y273" s="181"/>
      <c r="Z273" s="181"/>
      <c r="AA273" s="181"/>
      <c r="AB273" s="181"/>
      <c r="AC273" s="181"/>
      <c r="AD273" s="181"/>
      <c r="AE273" s="181"/>
      <c r="AF273" s="181"/>
      <c r="AG273" s="181"/>
    </row>
    <row r="274" spans="4:82" hidden="1" x14ac:dyDescent="0.25">
      <c r="F274" s="295"/>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1"/>
      <c r="AC274" s="181"/>
      <c r="AD274" s="181"/>
      <c r="AE274" s="181"/>
      <c r="AF274" s="181"/>
      <c r="AG274" s="181"/>
    </row>
    <row r="275" spans="4:82" hidden="1" x14ac:dyDescent="0.25">
      <c r="F275" s="300"/>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row>
    <row r="277" spans="4:82" x14ac:dyDescent="0.25">
      <c r="D277" s="27" t="s">
        <v>677</v>
      </c>
      <c r="F277" s="27" t="s">
        <v>493</v>
      </c>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row>
    <row r="278" spans="4:82" x14ac:dyDescent="0.25">
      <c r="F278" s="42" t="s">
        <v>407</v>
      </c>
      <c r="G278" s="46">
        <f t="shared" ref="G278:AG278" si="139">G53</f>
        <v>-6</v>
      </c>
      <c r="H278" s="46">
        <f t="shared" si="139"/>
        <v>-5</v>
      </c>
      <c r="I278" s="46">
        <f t="shared" si="139"/>
        <v>-4</v>
      </c>
      <c r="J278" s="46">
        <f t="shared" si="139"/>
        <v>-3</v>
      </c>
      <c r="K278" s="46">
        <f t="shared" si="139"/>
        <v>-2</v>
      </c>
      <c r="L278" s="46">
        <f t="shared" si="139"/>
        <v>-1</v>
      </c>
      <c r="M278" s="46">
        <f t="shared" si="139"/>
        <v>0</v>
      </c>
      <c r="N278" s="46">
        <f t="shared" si="139"/>
        <v>1</v>
      </c>
      <c r="O278" s="46">
        <f t="shared" si="139"/>
        <v>2</v>
      </c>
      <c r="P278" s="46">
        <f t="shared" si="139"/>
        <v>3</v>
      </c>
      <c r="Q278" s="46">
        <f t="shared" si="139"/>
        <v>4</v>
      </c>
      <c r="R278" s="46">
        <f t="shared" si="139"/>
        <v>5</v>
      </c>
      <c r="S278" s="46">
        <f t="shared" si="139"/>
        <v>6</v>
      </c>
      <c r="T278" s="46">
        <f t="shared" si="139"/>
        <v>7</v>
      </c>
      <c r="U278" s="46">
        <f t="shared" si="139"/>
        <v>8</v>
      </c>
      <c r="V278" s="46">
        <f t="shared" si="139"/>
        <v>9</v>
      </c>
      <c r="W278" s="46">
        <f t="shared" si="139"/>
        <v>10</v>
      </c>
      <c r="X278" s="46">
        <f t="shared" si="139"/>
        <v>11</v>
      </c>
      <c r="Y278" s="46">
        <f t="shared" si="139"/>
        <v>12</v>
      </c>
      <c r="Z278" s="46">
        <f t="shared" si="139"/>
        <v>13</v>
      </c>
      <c r="AA278" s="46">
        <f t="shared" si="139"/>
        <v>14</v>
      </c>
      <c r="AB278" s="46">
        <f t="shared" si="139"/>
        <v>15</v>
      </c>
      <c r="AC278" s="46">
        <f t="shared" si="139"/>
        <v>16</v>
      </c>
      <c r="AD278" s="46">
        <f t="shared" si="139"/>
        <v>17</v>
      </c>
      <c r="AE278" s="46">
        <f t="shared" si="139"/>
        <v>18</v>
      </c>
      <c r="AF278" s="46">
        <f t="shared" si="139"/>
        <v>19</v>
      </c>
      <c r="AG278" s="46">
        <f t="shared" si="139"/>
        <v>20</v>
      </c>
    </row>
    <row r="279" spans="4:82" x14ac:dyDescent="0.25">
      <c r="F279" s="72" t="s">
        <v>56</v>
      </c>
      <c r="G279" s="73">
        <f t="shared" ref="G279:AG279" si="140">G54</f>
        <v>2022</v>
      </c>
      <c r="H279" s="73">
        <f t="shared" si="140"/>
        <v>2023</v>
      </c>
      <c r="I279" s="73">
        <f t="shared" si="140"/>
        <v>2024</v>
      </c>
      <c r="J279" s="73">
        <f t="shared" si="140"/>
        <v>2025</v>
      </c>
      <c r="K279" s="73">
        <f t="shared" si="140"/>
        <v>2026</v>
      </c>
      <c r="L279" s="73">
        <f t="shared" si="140"/>
        <v>2027</v>
      </c>
      <c r="M279" s="73">
        <f t="shared" si="140"/>
        <v>2028</v>
      </c>
      <c r="N279" s="73">
        <f t="shared" si="140"/>
        <v>2029</v>
      </c>
      <c r="O279" s="73">
        <f t="shared" si="140"/>
        <v>2030</v>
      </c>
      <c r="P279" s="73">
        <f t="shared" si="140"/>
        <v>2031</v>
      </c>
      <c r="Q279" s="73">
        <f t="shared" si="140"/>
        <v>2032</v>
      </c>
      <c r="R279" s="73">
        <f t="shared" si="140"/>
        <v>2033</v>
      </c>
      <c r="S279" s="73">
        <f t="shared" si="140"/>
        <v>2034</v>
      </c>
      <c r="T279" s="73">
        <f t="shared" si="140"/>
        <v>2035</v>
      </c>
      <c r="U279" s="73">
        <f t="shared" si="140"/>
        <v>2036</v>
      </c>
      <c r="V279" s="73">
        <f t="shared" si="140"/>
        <v>2037</v>
      </c>
      <c r="W279" s="73">
        <f t="shared" si="140"/>
        <v>2038</v>
      </c>
      <c r="X279" s="73">
        <f t="shared" si="140"/>
        <v>2039</v>
      </c>
      <c r="Y279" s="73">
        <f t="shared" si="140"/>
        <v>2040</v>
      </c>
      <c r="Z279" s="73">
        <f t="shared" si="140"/>
        <v>2041</v>
      </c>
      <c r="AA279" s="73">
        <f t="shared" si="140"/>
        <v>2042</v>
      </c>
      <c r="AB279" s="73">
        <f t="shared" si="140"/>
        <v>2043</v>
      </c>
      <c r="AC279" s="73">
        <f t="shared" si="140"/>
        <v>2044</v>
      </c>
      <c r="AD279" s="73">
        <f t="shared" si="140"/>
        <v>2045</v>
      </c>
      <c r="AE279" s="73">
        <f t="shared" si="140"/>
        <v>2046</v>
      </c>
      <c r="AF279" s="73">
        <f t="shared" si="140"/>
        <v>2047</v>
      </c>
      <c r="AG279" s="73">
        <f t="shared" si="140"/>
        <v>2048</v>
      </c>
    </row>
    <row r="280" spans="4:82" x14ac:dyDescent="0.25">
      <c r="F280" s="29" t="s">
        <v>486</v>
      </c>
      <c r="G280" s="106">
        <f>IF(G278=21,"",IF(G278&gt;21,"",IF(ISERROR(VLOOKUP(G279,UPFRONTS!$L$48:$Q$87,4,0)),0,VLOOKUP(G279,UPFRONTS!$L$48:$Q$87,4,0))))</f>
        <v>61341.82</v>
      </c>
      <c r="H280" s="106">
        <f>IF(H278=21,"",IF(H278&gt;21,"",IF(ISERROR(VLOOKUP(H279,UPFRONTS!$L$48:$Q$87,4,0)),0,VLOOKUP(H279,UPFRONTS!$L$48:$Q$87,4,0))))</f>
        <v>582747.27</v>
      </c>
      <c r="I280" s="106">
        <f>IF(I278=21,"",IF(I278&gt;21,"",IF(ISERROR(VLOOKUP(I279,UPFRONTS!$L$48:$Q$87,4,0)),0,VLOOKUP(I279,UPFRONTS!$L$48:$Q$87,4,0))))</f>
        <v>1599887.27</v>
      </c>
      <c r="J280" s="106">
        <f>IF(J278=21,"",IF(J278&gt;21,"",IF(ISERROR(VLOOKUP(J279,UPFRONTS!$L$48:$Q$87,4,0)),0,VLOOKUP(J279,UPFRONTS!$L$48:$Q$87,4,0))))</f>
        <v>1272507.27</v>
      </c>
      <c r="K280" s="106">
        <f>IF(K278=21,"",IF(K278&gt;21,"",IF(ISERROR(VLOOKUP(K279,UPFRONTS!$L$48:$Q$87,4,0)),0,VLOOKUP(K279,UPFRONTS!$L$48:$Q$87,4,0))))</f>
        <v>6065172.2699999996</v>
      </c>
      <c r="L280" s="106">
        <f>IF(L278=21,"",IF(L278&gt;21,"",IF(ISERROR(VLOOKUP(L279,UPFRONTS!$L$48:$Q$87,4,0)),0,VLOOKUP(L279,UPFRONTS!$L$48:$Q$87,4,0))))</f>
        <v>8005107.2699999996</v>
      </c>
      <c r="M280" s="106">
        <f>IF(M278=21,"",IF(M278&gt;21,"",IF(ISERROR(VLOOKUP(M279,UPFRONTS!$L$48:$Q$87,4,0)),0,VLOOKUP(M279,UPFRONTS!$L$48:$Q$87,4,0))))</f>
        <v>2001276.82</v>
      </c>
      <c r="N280" s="106">
        <f>IF(N278=21,"",IF(N278&gt;21,"",IF(ISERROR(VLOOKUP(N279,UPFRONTS!$L$48:$Q$87,4,0)),0,VLOOKUP(N279,UPFRONTS!$L$48:$Q$87,4,0))))</f>
        <v>0</v>
      </c>
      <c r="O280" s="106">
        <f>IF(O278=21,"",IF(O278&gt;21,"",IF(ISERROR(VLOOKUP(O279,UPFRONTS!$L$48:$Q$87,4,0)),0,VLOOKUP(O279,UPFRONTS!$L$48:$Q$87,4,0))))</f>
        <v>0</v>
      </c>
      <c r="P280" s="106">
        <f>IF(P278=21,"",IF(P278&gt;21,"",IF(ISERROR(VLOOKUP(P279,UPFRONTS!$L$48:$Q$87,4,0)),0,VLOOKUP(P279,UPFRONTS!$L$48:$Q$87,4,0))))</f>
        <v>0</v>
      </c>
      <c r="Q280" s="106">
        <f>IF(Q278=21,"",IF(Q278&gt;21,"",IF(ISERROR(VLOOKUP(Q279,UPFRONTS!$L$48:$Q$87,4,0)),0,VLOOKUP(Q279,UPFRONTS!$L$48:$Q$87,4,0))))</f>
        <v>0</v>
      </c>
      <c r="R280" s="106">
        <f>IF(R278=21,"",IF(R278&gt;21,"",IF(ISERROR(VLOOKUP(R279,UPFRONTS!$L$48:$Q$87,4,0)),0,VLOOKUP(R279,UPFRONTS!$L$48:$Q$87,4,0))))</f>
        <v>0</v>
      </c>
      <c r="S280" s="106">
        <f>IF(S278=21,"",IF(S278&gt;21,"",IF(ISERROR(VLOOKUP(S279,UPFRONTS!$L$48:$Q$87,4,0)),0,VLOOKUP(S279,UPFRONTS!$L$48:$Q$87,4,0))))</f>
        <v>0</v>
      </c>
      <c r="T280" s="106">
        <f>IF(T278=21,"",IF(T278&gt;21,"",IF(ISERROR(VLOOKUP(T279,UPFRONTS!$L$48:$Q$87,4,0)),0,VLOOKUP(T279,UPFRONTS!$L$48:$Q$87,4,0))))</f>
        <v>0</v>
      </c>
      <c r="U280" s="106">
        <f>IF(U278=21,"",IF(U278&gt;21,"",IF(ISERROR(VLOOKUP(U279,UPFRONTS!$L$48:$Q$87,4,0)),0,VLOOKUP(U279,UPFRONTS!$L$48:$Q$87,4,0))))</f>
        <v>0</v>
      </c>
      <c r="V280" s="106">
        <f>IF(V278=21,"",IF(V278&gt;21,"",IF(ISERROR(VLOOKUP(V279,UPFRONTS!$L$48:$Q$87,4,0)),0,VLOOKUP(V279,UPFRONTS!$L$48:$Q$87,4,0))))</f>
        <v>0</v>
      </c>
      <c r="W280" s="106">
        <f>IF(W278=21,"",IF(W278&gt;21,"",IF(ISERROR(VLOOKUP(W279,UPFRONTS!$L$48:$Q$87,4,0)),0,VLOOKUP(W279,UPFRONTS!$L$48:$Q$87,4,0))))</f>
        <v>0</v>
      </c>
      <c r="X280" s="106">
        <f>IF(X278=21,"",IF(X278&gt;21,"",IF(ISERROR(VLOOKUP(X279,UPFRONTS!$L$48:$Q$87,4,0)),0,VLOOKUP(X279,UPFRONTS!$L$48:$Q$87,4,0))))</f>
        <v>0</v>
      </c>
      <c r="Y280" s="106">
        <f>IF(Y278=21,"",IF(Y278&gt;21,"",IF(ISERROR(VLOOKUP(Y279,UPFRONTS!$L$48:$Q$87,4,0)),0,VLOOKUP(Y279,UPFRONTS!$L$48:$Q$87,4,0))))</f>
        <v>0</v>
      </c>
      <c r="Z280" s="106">
        <f>IF(Z278=21,"",IF(Z278&gt;21,"",IF(ISERROR(VLOOKUP(Z279,UPFRONTS!$L$48:$Q$87,4,0)),0,VLOOKUP(Z279,UPFRONTS!$L$48:$Q$87,4,0))))</f>
        <v>0</v>
      </c>
      <c r="AA280" s="106">
        <f>IF(AA278=21,"",IF(AA278&gt;21,"",IF(ISERROR(VLOOKUP(AA279,UPFRONTS!$L$48:$Q$87,4,0)),0,VLOOKUP(AA279,UPFRONTS!$L$48:$Q$87,4,0))))</f>
        <v>0</v>
      </c>
      <c r="AB280" s="106">
        <f>IF(AB278=21,"",IF(AB278&gt;21,"",IF(ISERROR(VLOOKUP(AB279,UPFRONTS!$L$48:$Q$87,4,0)),0,VLOOKUP(AB279,UPFRONTS!$L$48:$Q$87,4,0))))</f>
        <v>0</v>
      </c>
      <c r="AC280" s="106">
        <f>IF(AC278=21,"",IF(AC278&gt;21,"",IF(ISERROR(VLOOKUP(AC279,UPFRONTS!$L$48:$Q$87,4,0)),0,VLOOKUP(AC279,UPFRONTS!$L$48:$Q$87,4,0))))</f>
        <v>0</v>
      </c>
      <c r="AD280" s="106">
        <f>IF(AD278=21,"",IF(AD278&gt;21,"",IF(ISERROR(VLOOKUP(AD279,UPFRONTS!$L$48:$Q$87,4,0)),0,VLOOKUP(AD279,UPFRONTS!$L$48:$Q$87,4,0))))</f>
        <v>0</v>
      </c>
      <c r="AE280" s="106">
        <f>IF(AE278=21,"",IF(AE278&gt;21,"",IF(ISERROR(VLOOKUP(AE279,UPFRONTS!$L$48:$Q$87,4,0)),0,VLOOKUP(AE279,UPFRONTS!$L$48:$Q$87,4,0))))</f>
        <v>0</v>
      </c>
      <c r="AF280" s="106">
        <f>IF(AF278=21,"",IF(AF278&gt;21,"",IF(ISERROR(VLOOKUP(AF279,UPFRONTS!$L$48:$Q$87,4,0)),0,VLOOKUP(AF279,UPFRONTS!$L$48:$Q$87,4,0))))</f>
        <v>0</v>
      </c>
      <c r="AG280" s="106">
        <f>IF(AG278=21,"",IF(AG278&gt;21,"",IF(ISERROR(VLOOKUP(AG279,UPFRONTS!$L$48:$Q$87,4,0)),0,VLOOKUP(AG279,UPFRONTS!$L$48:$Q$87,4,0))))</f>
        <v>0</v>
      </c>
    </row>
    <row r="281" spans="4:82" hidden="1" x14ac:dyDescent="0.25">
      <c r="F281" s="246"/>
      <c r="G281" s="303"/>
      <c r="H281" s="303"/>
      <c r="I281" s="303"/>
      <c r="J281" s="303"/>
      <c r="K281" s="303"/>
      <c r="L281" s="303"/>
      <c r="M281" s="303"/>
      <c r="N281" s="303"/>
      <c r="O281" s="303"/>
      <c r="P281" s="303"/>
      <c r="Q281" s="303"/>
      <c r="R281" s="303"/>
      <c r="S281" s="303"/>
      <c r="T281" s="303"/>
      <c r="U281" s="303"/>
      <c r="V281" s="303"/>
      <c r="W281" s="303"/>
      <c r="X281" s="303"/>
      <c r="Y281" s="303"/>
      <c r="Z281" s="303"/>
      <c r="AA281" s="303"/>
      <c r="AB281" s="303"/>
      <c r="AC281" s="303"/>
      <c r="AD281" s="303"/>
      <c r="AE281" s="303"/>
      <c r="AF281" s="303"/>
      <c r="AG281" s="303"/>
      <c r="AH281" s="9"/>
      <c r="AI281" s="9"/>
      <c r="AJ281" s="9"/>
      <c r="AK281" s="9"/>
      <c r="AL281" s="9"/>
      <c r="AM281" s="9"/>
      <c r="AN281" s="9"/>
      <c r="AO281" s="9"/>
      <c r="AP281" s="9"/>
    </row>
    <row r="282" spans="4:82" hidden="1" x14ac:dyDescent="0.25">
      <c r="F282" s="246"/>
      <c r="G282" s="239"/>
      <c r="H282" s="239"/>
      <c r="I282" s="239"/>
      <c r="J282" s="239"/>
      <c r="K282" s="239"/>
      <c r="L282" s="239"/>
      <c r="M282" s="239"/>
      <c r="N282" s="239"/>
      <c r="O282" s="239"/>
      <c r="P282" s="239"/>
      <c r="Q282" s="239"/>
      <c r="R282" s="239"/>
      <c r="S282" s="239"/>
      <c r="T282" s="239"/>
      <c r="U282" s="239"/>
      <c r="V282" s="239"/>
      <c r="W282" s="239"/>
      <c r="X282" s="239"/>
      <c r="Y282" s="239"/>
      <c r="Z282" s="239"/>
      <c r="AA282" s="239"/>
      <c r="AB282" s="239"/>
      <c r="AC282" s="239"/>
      <c r="AD282" s="239"/>
      <c r="AE282" s="239"/>
      <c r="AF282" s="239"/>
      <c r="AG282" s="239"/>
      <c r="AH282" s="9"/>
      <c r="AI282" s="9"/>
      <c r="AJ282" s="9"/>
      <c r="AK282" s="9"/>
      <c r="AL282" s="9"/>
      <c r="AM282" s="9"/>
      <c r="AN282" s="9"/>
      <c r="AO282" s="9"/>
      <c r="AP282" s="9"/>
    </row>
    <row r="283" spans="4:82" hidden="1" x14ac:dyDescent="0.25">
      <c r="F283" s="246"/>
      <c r="G283" s="239"/>
      <c r="H283" s="239"/>
      <c r="I283" s="239"/>
      <c r="J283" s="239"/>
      <c r="K283" s="239"/>
      <c r="L283" s="239"/>
      <c r="M283" s="239"/>
      <c r="N283" s="239"/>
      <c r="O283" s="239"/>
      <c r="P283" s="239"/>
      <c r="Q283" s="239"/>
      <c r="R283" s="239"/>
      <c r="S283" s="239"/>
      <c r="T283" s="239"/>
      <c r="U283" s="239"/>
      <c r="V283" s="239"/>
      <c r="W283" s="239"/>
      <c r="X283" s="239"/>
      <c r="Y283" s="239"/>
      <c r="Z283" s="239"/>
      <c r="AA283" s="239"/>
      <c r="AB283" s="239"/>
      <c r="AC283" s="239"/>
      <c r="AD283" s="239"/>
      <c r="AE283" s="239"/>
      <c r="AF283" s="239"/>
      <c r="AG283" s="239"/>
      <c r="AH283" s="297"/>
      <c r="AI283" s="297"/>
      <c r="AJ283" s="297"/>
      <c r="AK283" s="297"/>
      <c r="AL283" s="297"/>
      <c r="AM283" s="297"/>
      <c r="AN283" s="297"/>
      <c r="AO283" s="297"/>
      <c r="AP283" s="297"/>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c r="CB283" s="119"/>
      <c r="CC283" s="119"/>
      <c r="CD283" s="120"/>
    </row>
    <row r="284" spans="4:82" x14ac:dyDescent="0.25">
      <c r="F284" s="16" t="s">
        <v>489</v>
      </c>
      <c r="G284" s="108">
        <f t="shared" ref="G284:AG284" si="141">IF(G278&gt;20,"",IF(G279="","",SUM(G280:G283)))</f>
        <v>61341.82</v>
      </c>
      <c r="H284" s="108">
        <f t="shared" si="141"/>
        <v>582747.27</v>
      </c>
      <c r="I284" s="108">
        <f t="shared" si="141"/>
        <v>1599887.27</v>
      </c>
      <c r="J284" s="108">
        <f t="shared" si="141"/>
        <v>1272507.27</v>
      </c>
      <c r="K284" s="108">
        <f t="shared" si="141"/>
        <v>6065172.2699999996</v>
      </c>
      <c r="L284" s="108">
        <f t="shared" si="141"/>
        <v>8005107.2699999996</v>
      </c>
      <c r="M284" s="108">
        <f t="shared" si="141"/>
        <v>2001276.82</v>
      </c>
      <c r="N284" s="108">
        <f t="shared" si="141"/>
        <v>0</v>
      </c>
      <c r="O284" s="108">
        <f t="shared" si="141"/>
        <v>0</v>
      </c>
      <c r="P284" s="108">
        <f t="shared" si="141"/>
        <v>0</v>
      </c>
      <c r="Q284" s="108">
        <f t="shared" si="141"/>
        <v>0</v>
      </c>
      <c r="R284" s="108">
        <f t="shared" si="141"/>
        <v>0</v>
      </c>
      <c r="S284" s="108">
        <f t="shared" si="141"/>
        <v>0</v>
      </c>
      <c r="T284" s="108">
        <f t="shared" si="141"/>
        <v>0</v>
      </c>
      <c r="U284" s="108">
        <f t="shared" si="141"/>
        <v>0</v>
      </c>
      <c r="V284" s="108">
        <f t="shared" si="141"/>
        <v>0</v>
      </c>
      <c r="W284" s="108">
        <f t="shared" si="141"/>
        <v>0</v>
      </c>
      <c r="X284" s="108">
        <f t="shared" si="141"/>
        <v>0</v>
      </c>
      <c r="Y284" s="108">
        <f t="shared" si="141"/>
        <v>0</v>
      </c>
      <c r="Z284" s="108">
        <f t="shared" si="141"/>
        <v>0</v>
      </c>
      <c r="AA284" s="108">
        <f t="shared" si="141"/>
        <v>0</v>
      </c>
      <c r="AB284" s="108">
        <f t="shared" si="141"/>
        <v>0</v>
      </c>
      <c r="AC284" s="108">
        <f t="shared" si="141"/>
        <v>0</v>
      </c>
      <c r="AD284" s="108">
        <f t="shared" si="141"/>
        <v>0</v>
      </c>
      <c r="AE284" s="108">
        <f t="shared" si="141"/>
        <v>0</v>
      </c>
      <c r="AF284" s="108">
        <f t="shared" si="141"/>
        <v>0</v>
      </c>
      <c r="AG284" s="108">
        <f t="shared" si="141"/>
        <v>0</v>
      </c>
    </row>
    <row r="286" spans="4:82" x14ac:dyDescent="0.25">
      <c r="D286" s="27" t="s">
        <v>678</v>
      </c>
      <c r="F286" s="27" t="s">
        <v>494</v>
      </c>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row>
    <row r="287" spans="4:82" x14ac:dyDescent="0.25">
      <c r="F287" s="42" t="s">
        <v>407</v>
      </c>
      <c r="G287" s="46">
        <f t="shared" ref="G287:AG287" si="142">G53</f>
        <v>-6</v>
      </c>
      <c r="H287" s="46">
        <f t="shared" si="142"/>
        <v>-5</v>
      </c>
      <c r="I287" s="46">
        <f t="shared" si="142"/>
        <v>-4</v>
      </c>
      <c r="J287" s="46">
        <f t="shared" si="142"/>
        <v>-3</v>
      </c>
      <c r="K287" s="46">
        <f t="shared" si="142"/>
        <v>-2</v>
      </c>
      <c r="L287" s="46">
        <f t="shared" si="142"/>
        <v>-1</v>
      </c>
      <c r="M287" s="46">
        <f t="shared" si="142"/>
        <v>0</v>
      </c>
      <c r="N287" s="46">
        <f t="shared" si="142"/>
        <v>1</v>
      </c>
      <c r="O287" s="46">
        <f t="shared" si="142"/>
        <v>2</v>
      </c>
      <c r="P287" s="46">
        <f t="shared" si="142"/>
        <v>3</v>
      </c>
      <c r="Q287" s="46">
        <f t="shared" si="142"/>
        <v>4</v>
      </c>
      <c r="R287" s="46">
        <f t="shared" si="142"/>
        <v>5</v>
      </c>
      <c r="S287" s="46">
        <f t="shared" si="142"/>
        <v>6</v>
      </c>
      <c r="T287" s="46">
        <f t="shared" si="142"/>
        <v>7</v>
      </c>
      <c r="U287" s="46">
        <f t="shared" si="142"/>
        <v>8</v>
      </c>
      <c r="V287" s="46">
        <f t="shared" si="142"/>
        <v>9</v>
      </c>
      <c r="W287" s="46">
        <f t="shared" si="142"/>
        <v>10</v>
      </c>
      <c r="X287" s="46">
        <f t="shared" si="142"/>
        <v>11</v>
      </c>
      <c r="Y287" s="46">
        <f t="shared" si="142"/>
        <v>12</v>
      </c>
      <c r="Z287" s="46">
        <f t="shared" si="142"/>
        <v>13</v>
      </c>
      <c r="AA287" s="46">
        <f t="shared" si="142"/>
        <v>14</v>
      </c>
      <c r="AB287" s="46">
        <f t="shared" si="142"/>
        <v>15</v>
      </c>
      <c r="AC287" s="46">
        <f t="shared" si="142"/>
        <v>16</v>
      </c>
      <c r="AD287" s="46">
        <f t="shared" si="142"/>
        <v>17</v>
      </c>
      <c r="AE287" s="46">
        <f t="shared" si="142"/>
        <v>18</v>
      </c>
      <c r="AF287" s="46">
        <f t="shared" si="142"/>
        <v>19</v>
      </c>
      <c r="AG287" s="46">
        <f t="shared" si="142"/>
        <v>20</v>
      </c>
    </row>
    <row r="288" spans="4:82" x14ac:dyDescent="0.25">
      <c r="F288" s="72" t="s">
        <v>56</v>
      </c>
      <c r="G288" s="73">
        <f t="shared" ref="G288:AG288" si="143">G54</f>
        <v>2022</v>
      </c>
      <c r="H288" s="73">
        <f t="shared" si="143"/>
        <v>2023</v>
      </c>
      <c r="I288" s="73">
        <f t="shared" si="143"/>
        <v>2024</v>
      </c>
      <c r="J288" s="73">
        <f t="shared" si="143"/>
        <v>2025</v>
      </c>
      <c r="K288" s="73">
        <f t="shared" si="143"/>
        <v>2026</v>
      </c>
      <c r="L288" s="73">
        <f t="shared" si="143"/>
        <v>2027</v>
      </c>
      <c r="M288" s="73">
        <f t="shared" si="143"/>
        <v>2028</v>
      </c>
      <c r="N288" s="73">
        <f t="shared" si="143"/>
        <v>2029</v>
      </c>
      <c r="O288" s="73">
        <f t="shared" si="143"/>
        <v>2030</v>
      </c>
      <c r="P288" s="73">
        <f t="shared" si="143"/>
        <v>2031</v>
      </c>
      <c r="Q288" s="73">
        <f t="shared" si="143"/>
        <v>2032</v>
      </c>
      <c r="R288" s="73">
        <f t="shared" si="143"/>
        <v>2033</v>
      </c>
      <c r="S288" s="73">
        <f t="shared" si="143"/>
        <v>2034</v>
      </c>
      <c r="T288" s="73">
        <f t="shared" si="143"/>
        <v>2035</v>
      </c>
      <c r="U288" s="73">
        <f t="shared" si="143"/>
        <v>2036</v>
      </c>
      <c r="V288" s="73">
        <f t="shared" si="143"/>
        <v>2037</v>
      </c>
      <c r="W288" s="73">
        <f t="shared" si="143"/>
        <v>2038</v>
      </c>
      <c r="X288" s="73">
        <f t="shared" si="143"/>
        <v>2039</v>
      </c>
      <c r="Y288" s="73">
        <f t="shared" si="143"/>
        <v>2040</v>
      </c>
      <c r="Z288" s="73">
        <f t="shared" si="143"/>
        <v>2041</v>
      </c>
      <c r="AA288" s="73">
        <f t="shared" si="143"/>
        <v>2042</v>
      </c>
      <c r="AB288" s="73">
        <f t="shared" si="143"/>
        <v>2043</v>
      </c>
      <c r="AC288" s="73">
        <f t="shared" si="143"/>
        <v>2044</v>
      </c>
      <c r="AD288" s="73">
        <f t="shared" si="143"/>
        <v>2045</v>
      </c>
      <c r="AE288" s="73">
        <f t="shared" si="143"/>
        <v>2046</v>
      </c>
      <c r="AF288" s="73">
        <f t="shared" si="143"/>
        <v>2047</v>
      </c>
      <c r="AG288" s="73">
        <f t="shared" si="143"/>
        <v>2048</v>
      </c>
    </row>
    <row r="289" spans="6:33" x14ac:dyDescent="0.25">
      <c r="F289" s="115" t="s">
        <v>500</v>
      </c>
      <c r="G289" s="114">
        <f>IF(G288="","",IF((1/(1+0.03)^(G288-$G288))&gt;0,(1/(1+0.03)^(G288-$G288)),0.01))</f>
        <v>1</v>
      </c>
      <c r="H289" s="114">
        <f t="shared" ref="H289:AG289" si="144">IF(H288="","",IF((1/(1+0.03)^(H288-$G288))&gt;0,(1/(1+0.03)^(H288-$G288)),0.01))</f>
        <v>0.970873786407767</v>
      </c>
      <c r="I289" s="114">
        <f t="shared" si="144"/>
        <v>0.94259590913375435</v>
      </c>
      <c r="J289" s="114">
        <f t="shared" si="144"/>
        <v>0.91514165935315961</v>
      </c>
      <c r="K289" s="114">
        <f t="shared" si="144"/>
        <v>0.888487047915689</v>
      </c>
      <c r="L289" s="114">
        <f t="shared" si="144"/>
        <v>0.86260878438416411</v>
      </c>
      <c r="M289" s="114">
        <f t="shared" si="144"/>
        <v>0.83748425668365445</v>
      </c>
      <c r="N289" s="114">
        <f t="shared" si="144"/>
        <v>0.81309151134335378</v>
      </c>
      <c r="O289" s="114">
        <f t="shared" si="144"/>
        <v>0.78940923431393573</v>
      </c>
      <c r="P289" s="114">
        <f t="shared" si="144"/>
        <v>0.76641673234362695</v>
      </c>
      <c r="Q289" s="114">
        <f t="shared" si="144"/>
        <v>0.74409391489672516</v>
      </c>
      <c r="R289" s="114">
        <f t="shared" si="144"/>
        <v>0.72242127659876232</v>
      </c>
      <c r="S289" s="114">
        <f t="shared" si="144"/>
        <v>0.70137988019297326</v>
      </c>
      <c r="T289" s="114">
        <f t="shared" si="144"/>
        <v>0.68095133999317792</v>
      </c>
      <c r="U289" s="114">
        <f t="shared" si="144"/>
        <v>0.66111780581861923</v>
      </c>
      <c r="V289" s="114">
        <f t="shared" si="144"/>
        <v>0.64186194739671765</v>
      </c>
      <c r="W289" s="114">
        <f t="shared" si="144"/>
        <v>0.62316693922011435</v>
      </c>
      <c r="X289" s="114">
        <f t="shared" si="144"/>
        <v>0.60501644584477121</v>
      </c>
      <c r="Y289" s="114">
        <f t="shared" si="144"/>
        <v>0.5873946076162827</v>
      </c>
      <c r="Z289" s="114">
        <f t="shared" si="144"/>
        <v>0.57028602681192497</v>
      </c>
      <c r="AA289" s="114">
        <f t="shared" si="144"/>
        <v>0.55367575418633497</v>
      </c>
      <c r="AB289" s="114">
        <f t="shared" si="144"/>
        <v>0.5375492759090631</v>
      </c>
      <c r="AC289" s="114">
        <f t="shared" si="144"/>
        <v>0.52189250088258554</v>
      </c>
      <c r="AD289" s="114">
        <f t="shared" si="144"/>
        <v>0.50669174842969467</v>
      </c>
      <c r="AE289" s="114">
        <f t="shared" si="144"/>
        <v>0.49193373633950943</v>
      </c>
      <c r="AF289" s="114">
        <f t="shared" si="144"/>
        <v>0.47760556926165965</v>
      </c>
      <c r="AG289" s="114">
        <f t="shared" si="144"/>
        <v>0.46369472743850448</v>
      </c>
    </row>
    <row r="290" spans="6:33" x14ac:dyDescent="0.25">
      <c r="F290" s="115" t="s">
        <v>763</v>
      </c>
      <c r="G290" s="107">
        <f t="shared" ref="G290:AG290" si="145">IF(G287&gt;20,"",IF(G263="",0,G263*G289))</f>
        <v>0</v>
      </c>
      <c r="H290" s="107">
        <f t="shared" si="145"/>
        <v>0</v>
      </c>
      <c r="I290" s="107">
        <f t="shared" si="145"/>
        <v>0</v>
      </c>
      <c r="J290" s="107">
        <f t="shared" si="145"/>
        <v>0</v>
      </c>
      <c r="K290" s="107">
        <f t="shared" si="145"/>
        <v>0</v>
      </c>
      <c r="L290" s="107">
        <f t="shared" si="145"/>
        <v>0</v>
      </c>
      <c r="M290" s="107">
        <f t="shared" si="145"/>
        <v>0</v>
      </c>
      <c r="N290" s="107">
        <f t="shared" si="145"/>
        <v>1581.1692539355788</v>
      </c>
      <c r="O290" s="107">
        <f t="shared" si="145"/>
        <v>1582.9689348845723</v>
      </c>
      <c r="P290" s="107">
        <f t="shared" si="145"/>
        <v>1584.0329498471965</v>
      </c>
      <c r="Q290" s="107">
        <f t="shared" si="145"/>
        <v>1584.3819312792061</v>
      </c>
      <c r="R290" s="107">
        <f t="shared" si="145"/>
        <v>1584.0365366089245</v>
      </c>
      <c r="S290" s="107">
        <f t="shared" si="145"/>
        <v>1583.0174117228482</v>
      </c>
      <c r="T290" s="107">
        <f t="shared" si="145"/>
        <v>1581.3451570684545</v>
      </c>
      <c r="U290" s="107">
        <f t="shared" si="145"/>
        <v>1602.2614770648706</v>
      </c>
      <c r="V290" s="107">
        <f t="shared" si="145"/>
        <v>1598.9656127991577</v>
      </c>
      <c r="W290" s="107">
        <f t="shared" si="145"/>
        <v>1595.0802124568108</v>
      </c>
      <c r="X290" s="107">
        <f t="shared" si="145"/>
        <v>1590.6255869048373</v>
      </c>
      <c r="Y290" s="107">
        <f t="shared" si="145"/>
        <v>1585.6218540858229</v>
      </c>
      <c r="Z290" s="107">
        <f t="shared" si="145"/>
        <v>1580.0889187508108</v>
      </c>
      <c r="AA290" s="107">
        <f t="shared" si="145"/>
        <v>1574.046453952215</v>
      </c>
      <c r="AB290" s="107">
        <f t="shared" si="145"/>
        <v>1588.1390668862161</v>
      </c>
      <c r="AC290" s="107">
        <f t="shared" si="145"/>
        <v>1580.7767386277487</v>
      </c>
      <c r="AD290" s="107">
        <f t="shared" si="145"/>
        <v>1572.965753895563</v>
      </c>
      <c r="AE290" s="107">
        <f t="shared" si="145"/>
        <v>1564.724811823894</v>
      </c>
      <c r="AF290" s="107">
        <f t="shared" si="145"/>
        <v>1556.0723013912552</v>
      </c>
      <c r="AG290" s="107">
        <f t="shared" si="145"/>
        <v>1547.0262920177479</v>
      </c>
    </row>
    <row r="291" spans="6:33" x14ac:dyDescent="0.25">
      <c r="F291" s="115" t="s">
        <v>786</v>
      </c>
      <c r="G291" s="107">
        <f>IF(G287&gt;20,"",IF(G263="",0,G263*G294))</f>
        <v>0</v>
      </c>
      <c r="H291" s="107">
        <f t="shared" ref="H291:AG291" si="146">IF(H287&gt;20,"",IF(H263="",0,H263*H294))</f>
        <v>0</v>
      </c>
      <c r="I291" s="107">
        <f t="shared" si="146"/>
        <v>0</v>
      </c>
      <c r="J291" s="107">
        <f t="shared" si="146"/>
        <v>0</v>
      </c>
      <c r="K291" s="107">
        <f t="shared" si="146"/>
        <v>0</v>
      </c>
      <c r="L291" s="107">
        <f t="shared" si="146"/>
        <v>0</v>
      </c>
      <c r="M291" s="107">
        <f t="shared" si="146"/>
        <v>0</v>
      </c>
      <c r="N291" s="107">
        <f t="shared" si="146"/>
        <v>1211.0232747817038</v>
      </c>
      <c r="O291" s="107">
        <f t="shared" si="146"/>
        <v>1167.0782305291034</v>
      </c>
      <c r="P291" s="107">
        <f t="shared" si="146"/>
        <v>1124.2042800295842</v>
      </c>
      <c r="Q291" s="107">
        <f t="shared" si="146"/>
        <v>1082.4163685690239</v>
      </c>
      <c r="R291" s="107">
        <f t="shared" si="146"/>
        <v>1041.7250600657781</v>
      </c>
      <c r="S291" s="107">
        <f t="shared" si="146"/>
        <v>1002.136905178794</v>
      </c>
      <c r="T291" s="107">
        <f t="shared" si="146"/>
        <v>963.6547892404443</v>
      </c>
      <c r="U291" s="107">
        <f t="shared" si="146"/>
        <v>939.89999959874274</v>
      </c>
      <c r="V291" s="107">
        <f t="shared" si="146"/>
        <v>902.90244538497916</v>
      </c>
      <c r="W291" s="107">
        <f t="shared" si="146"/>
        <v>867.03709746871277</v>
      </c>
      <c r="X291" s="107">
        <f t="shared" si="146"/>
        <v>832.29361629652681</v>
      </c>
      <c r="Y291" s="107">
        <f t="shared" si="146"/>
        <v>798.65951350613159</v>
      </c>
      <c r="Z291" s="107">
        <f t="shared" si="146"/>
        <v>766.12038940378011</v>
      </c>
      <c r="AA291" s="107">
        <f t="shared" si="146"/>
        <v>734.66015431866754</v>
      </c>
      <c r="AB291" s="107">
        <f t="shared" si="146"/>
        <v>713.52782974268177</v>
      </c>
      <c r="AC291" s="107">
        <f t="shared" si="146"/>
        <v>683.66976056219403</v>
      </c>
      <c r="AD291" s="107">
        <f t="shared" si="146"/>
        <v>654.86012831539358</v>
      </c>
      <c r="AE291" s="107">
        <f t="shared" si="146"/>
        <v>627.07674837775039</v>
      </c>
      <c r="AF291" s="107">
        <f t="shared" si="146"/>
        <v>600.2966886246752</v>
      </c>
      <c r="AG291" s="107">
        <f t="shared" si="146"/>
        <v>574.49640742568772</v>
      </c>
    </row>
    <row r="292" spans="6:33" hidden="1" x14ac:dyDescent="0.25">
      <c r="F292" s="246"/>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row>
    <row r="293" spans="6:33" hidden="1" x14ac:dyDescent="0.25">
      <c r="F293" s="295"/>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row>
    <row r="294" spans="6:33" x14ac:dyDescent="0.25">
      <c r="F294" s="115" t="s">
        <v>501</v>
      </c>
      <c r="G294" s="104">
        <f>IF(G288="","",IF((1/(1+0.07)^(G288-$G288))&gt;0,(1/(1+0.07)^(G288-$G288)),0.01))</f>
        <v>1</v>
      </c>
      <c r="H294" s="104">
        <f t="shared" ref="H294:AG294" si="147">IF(H288="","",IF((1/(1+0.07)^(H288-$G288))&gt;0,(1/(1+0.07)^(H288-$G288)),0.01))</f>
        <v>0.93457943925233644</v>
      </c>
      <c r="I294" s="104">
        <f t="shared" si="147"/>
        <v>0.87343872827321156</v>
      </c>
      <c r="J294" s="104">
        <f t="shared" si="147"/>
        <v>0.81629787689085187</v>
      </c>
      <c r="K294" s="104">
        <f t="shared" si="147"/>
        <v>0.7628952120475252</v>
      </c>
      <c r="L294" s="104">
        <f t="shared" si="147"/>
        <v>0.71298617948366838</v>
      </c>
      <c r="M294" s="104">
        <f t="shared" si="147"/>
        <v>0.66634222381651254</v>
      </c>
      <c r="N294" s="104">
        <f t="shared" si="147"/>
        <v>0.62274974188459109</v>
      </c>
      <c r="O294" s="104">
        <f t="shared" si="147"/>
        <v>0.5820091045650384</v>
      </c>
      <c r="P294" s="104">
        <f t="shared" si="147"/>
        <v>0.54393374258414806</v>
      </c>
      <c r="Q294" s="104">
        <f t="shared" si="147"/>
        <v>0.5083492921347178</v>
      </c>
      <c r="R294" s="104">
        <f t="shared" si="147"/>
        <v>0.47509279638758667</v>
      </c>
      <c r="S294" s="104">
        <f t="shared" si="147"/>
        <v>0.44401195924073528</v>
      </c>
      <c r="T294" s="104">
        <f t="shared" si="147"/>
        <v>0.41496444788853759</v>
      </c>
      <c r="U294" s="104">
        <f t="shared" si="147"/>
        <v>0.3878172410173249</v>
      </c>
      <c r="V294" s="104">
        <f t="shared" si="147"/>
        <v>0.36244601964235967</v>
      </c>
      <c r="W294" s="104">
        <f t="shared" si="147"/>
        <v>0.33873459779659787</v>
      </c>
      <c r="X294" s="104">
        <f t="shared" si="147"/>
        <v>0.31657439046411018</v>
      </c>
      <c r="Y294" s="104">
        <f t="shared" si="147"/>
        <v>0.29586391632159825</v>
      </c>
      <c r="Z294" s="104">
        <f t="shared" si="147"/>
        <v>0.27650833301083949</v>
      </c>
      <c r="AA294" s="104">
        <f t="shared" si="147"/>
        <v>0.2584190028138687</v>
      </c>
      <c r="AB294" s="104">
        <f t="shared" si="147"/>
        <v>0.24151308674193336</v>
      </c>
      <c r="AC294" s="104">
        <f t="shared" si="147"/>
        <v>0.22571316517937698</v>
      </c>
      <c r="AD294" s="104">
        <f t="shared" si="147"/>
        <v>0.21094688334521211</v>
      </c>
      <c r="AE294" s="104">
        <f t="shared" si="147"/>
        <v>0.19714661994879637</v>
      </c>
      <c r="AF294" s="104">
        <f t="shared" si="147"/>
        <v>0.18424917752223957</v>
      </c>
      <c r="AG294" s="104">
        <f t="shared" si="147"/>
        <v>0.17219549301143888</v>
      </c>
    </row>
    <row r="295" spans="6:33" x14ac:dyDescent="0.25">
      <c r="F295" s="10" t="s">
        <v>762</v>
      </c>
      <c r="G295" s="107">
        <f t="shared" ref="G295:AG295" si="148">IF(G287&gt;20,"",IF(G262="",0,G262*G294))</f>
        <v>0</v>
      </c>
      <c r="H295" s="107">
        <f t="shared" si="148"/>
        <v>0</v>
      </c>
      <c r="I295" s="107">
        <f t="shared" si="148"/>
        <v>0</v>
      </c>
      <c r="J295" s="107">
        <f t="shared" si="148"/>
        <v>0</v>
      </c>
      <c r="K295" s="107">
        <f t="shared" si="148"/>
        <v>0</v>
      </c>
      <c r="L295" s="107">
        <f t="shared" si="148"/>
        <v>0</v>
      </c>
      <c r="M295" s="107">
        <f t="shared" si="148"/>
        <v>0</v>
      </c>
      <c r="N295" s="107">
        <f t="shared" si="148"/>
        <v>2099902.6567465863</v>
      </c>
      <c r="O295" s="107">
        <f t="shared" si="148"/>
        <v>1974943.999017593</v>
      </c>
      <c r="P295" s="107">
        <f t="shared" si="148"/>
        <v>1857332.2605740963</v>
      </c>
      <c r="Q295" s="107">
        <f t="shared" si="148"/>
        <v>1746656.5102724894</v>
      </c>
      <c r="R295" s="107">
        <f t="shared" si="148"/>
        <v>1642512.5962171648</v>
      </c>
      <c r="S295" s="107">
        <f t="shared" si="148"/>
        <v>1544519.5612125453</v>
      </c>
      <c r="T295" s="107">
        <f t="shared" si="148"/>
        <v>1452318.3376519179</v>
      </c>
      <c r="U295" s="107">
        <f t="shared" si="148"/>
        <v>1365570.5138986465</v>
      </c>
      <c r="V295" s="107">
        <f t="shared" si="148"/>
        <v>1283957.1683912878</v>
      </c>
      <c r="W295" s="107">
        <f t="shared" si="148"/>
        <v>1207177.7678912652</v>
      </c>
      <c r="X295" s="107">
        <f t="shared" si="148"/>
        <v>1134949.126470451</v>
      </c>
      <c r="Y295" s="107">
        <f t="shared" si="148"/>
        <v>1067004.4220067251</v>
      </c>
      <c r="Z295" s="107">
        <f t="shared" si="148"/>
        <v>1003092.2671184746</v>
      </c>
      <c r="AA295" s="107">
        <f t="shared" si="148"/>
        <v>942975.83162442979</v>
      </c>
      <c r="AB295" s="107">
        <f t="shared" si="148"/>
        <v>886432.01376347768</v>
      </c>
      <c r="AC295" s="107">
        <f t="shared" si="148"/>
        <v>833250.65755036473</v>
      </c>
      <c r="AD295" s="107">
        <f t="shared" si="148"/>
        <v>783233.81377788691</v>
      </c>
      <c r="AE295" s="107">
        <f t="shared" si="148"/>
        <v>736195.04230440455</v>
      </c>
      <c r="AF295" s="107">
        <f t="shared" si="148"/>
        <v>691958.75338766666</v>
      </c>
      <c r="AG295" s="107">
        <f t="shared" si="148"/>
        <v>1774683.6536774565</v>
      </c>
    </row>
    <row r="296" spans="6:33" x14ac:dyDescent="0.25">
      <c r="F296" s="10" t="s">
        <v>497</v>
      </c>
      <c r="G296" s="107">
        <f t="shared" ref="G296:AG296" si="149">IF(G284="","",G284*G294)</f>
        <v>61341.82</v>
      </c>
      <c r="H296" s="107">
        <f t="shared" si="149"/>
        <v>544623.61682242993</v>
      </c>
      <c r="I296" s="107">
        <f t="shared" si="149"/>
        <v>1397403.5024893002</v>
      </c>
      <c r="J296" s="107">
        <f t="shared" si="149"/>
        <v>1038744.982829174</v>
      </c>
      <c r="K296" s="107">
        <f t="shared" si="149"/>
        <v>4627090.8850264195</v>
      </c>
      <c r="L296" s="107">
        <f t="shared" si="149"/>
        <v>5707530.8487942386</v>
      </c>
      <c r="M296" s="107">
        <f t="shared" si="149"/>
        <v>1333535.2467112385</v>
      </c>
      <c r="N296" s="107">
        <f t="shared" si="149"/>
        <v>0</v>
      </c>
      <c r="O296" s="107">
        <f t="shared" si="149"/>
        <v>0</v>
      </c>
      <c r="P296" s="107">
        <f t="shared" si="149"/>
        <v>0</v>
      </c>
      <c r="Q296" s="107">
        <f t="shared" si="149"/>
        <v>0</v>
      </c>
      <c r="R296" s="107">
        <f t="shared" si="149"/>
        <v>0</v>
      </c>
      <c r="S296" s="107">
        <f t="shared" si="149"/>
        <v>0</v>
      </c>
      <c r="T296" s="107">
        <f t="shared" si="149"/>
        <v>0</v>
      </c>
      <c r="U296" s="107">
        <f t="shared" si="149"/>
        <v>0</v>
      </c>
      <c r="V296" s="107">
        <f t="shared" si="149"/>
        <v>0</v>
      </c>
      <c r="W296" s="107">
        <f t="shared" si="149"/>
        <v>0</v>
      </c>
      <c r="X296" s="107">
        <f t="shared" si="149"/>
        <v>0</v>
      </c>
      <c r="Y296" s="107">
        <f t="shared" si="149"/>
        <v>0</v>
      </c>
      <c r="Z296" s="107">
        <f t="shared" si="149"/>
        <v>0</v>
      </c>
      <c r="AA296" s="107">
        <f t="shared" si="149"/>
        <v>0</v>
      </c>
      <c r="AB296" s="107">
        <f t="shared" si="149"/>
        <v>0</v>
      </c>
      <c r="AC296" s="107">
        <f t="shared" si="149"/>
        <v>0</v>
      </c>
      <c r="AD296" s="107">
        <f t="shared" si="149"/>
        <v>0</v>
      </c>
      <c r="AE296" s="107">
        <f t="shared" si="149"/>
        <v>0</v>
      </c>
      <c r="AF296" s="107">
        <f t="shared" si="149"/>
        <v>0</v>
      </c>
      <c r="AG296" s="107">
        <f t="shared" si="149"/>
        <v>0</v>
      </c>
    </row>
    <row r="297" spans="6:33" x14ac:dyDescent="0.25">
      <c r="F297" s="10" t="s">
        <v>764</v>
      </c>
      <c r="G297" s="107">
        <f>IF(G287&gt;20, "", G295+G290)</f>
        <v>0</v>
      </c>
      <c r="H297" s="107">
        <f t="shared" ref="H297:AG297" si="150">IF(H287&gt;20, "", H295+H290)</f>
        <v>0</v>
      </c>
      <c r="I297" s="107">
        <f t="shared" si="150"/>
        <v>0</v>
      </c>
      <c r="J297" s="107">
        <f t="shared" si="150"/>
        <v>0</v>
      </c>
      <c r="K297" s="107">
        <f t="shared" si="150"/>
        <v>0</v>
      </c>
      <c r="L297" s="107">
        <f t="shared" si="150"/>
        <v>0</v>
      </c>
      <c r="M297" s="107">
        <f t="shared" si="150"/>
        <v>0</v>
      </c>
      <c r="N297" s="107">
        <f t="shared" si="150"/>
        <v>2101483.8260005219</v>
      </c>
      <c r="O297" s="107">
        <f t="shared" si="150"/>
        <v>1976526.9679524775</v>
      </c>
      <c r="P297" s="107">
        <f t="shared" si="150"/>
        <v>1858916.2935239435</v>
      </c>
      <c r="Q297" s="107">
        <f t="shared" si="150"/>
        <v>1748240.8922037687</v>
      </c>
      <c r="R297" s="107">
        <f t="shared" si="150"/>
        <v>1644096.6327537736</v>
      </c>
      <c r="S297" s="107">
        <f t="shared" si="150"/>
        <v>1546102.5786242681</v>
      </c>
      <c r="T297" s="107">
        <f t="shared" si="150"/>
        <v>1453899.6828089864</v>
      </c>
      <c r="U297" s="107">
        <f t="shared" si="150"/>
        <v>1367172.7753757113</v>
      </c>
      <c r="V297" s="107">
        <f t="shared" si="150"/>
        <v>1285556.134004087</v>
      </c>
      <c r="W297" s="107">
        <f t="shared" si="150"/>
        <v>1208772.8481037221</v>
      </c>
      <c r="X297" s="107">
        <f t="shared" si="150"/>
        <v>1136539.7520573558</v>
      </c>
      <c r="Y297" s="107">
        <f t="shared" si="150"/>
        <v>1068590.0438608108</v>
      </c>
      <c r="Z297" s="107">
        <f t="shared" si="150"/>
        <v>1004672.3560372253</v>
      </c>
      <c r="AA297" s="107">
        <f t="shared" si="150"/>
        <v>944549.878078382</v>
      </c>
      <c r="AB297" s="107">
        <f t="shared" si="150"/>
        <v>888020.15283036395</v>
      </c>
      <c r="AC297" s="107">
        <f t="shared" si="150"/>
        <v>834831.43428899243</v>
      </c>
      <c r="AD297" s="107">
        <f t="shared" si="150"/>
        <v>784806.77953178249</v>
      </c>
      <c r="AE297" s="107">
        <f t="shared" si="150"/>
        <v>737759.76711622847</v>
      </c>
      <c r="AF297" s="107">
        <f t="shared" si="150"/>
        <v>693514.82568905794</v>
      </c>
      <c r="AG297" s="107">
        <f t="shared" si="150"/>
        <v>1776230.6799694742</v>
      </c>
    </row>
    <row r="298" spans="6:33" x14ac:dyDescent="0.25">
      <c r="F298" s="10" t="s">
        <v>790</v>
      </c>
      <c r="G298" s="107">
        <f>IF(ISERROR(G297-G296),"",(G297-G296))</f>
        <v>-61341.82</v>
      </c>
      <c r="H298" s="107">
        <f t="shared" ref="H298:I298" si="151">IF(ISERROR(H297-H296),"",(H297-H296))</f>
        <v>-544623.61682242993</v>
      </c>
      <c r="I298" s="107">
        <f t="shared" si="151"/>
        <v>-1397403.5024893002</v>
      </c>
      <c r="J298" s="107">
        <f>IF(ISERROR(J297-J296),"",(J297-J296))</f>
        <v>-1038744.982829174</v>
      </c>
      <c r="K298" s="107">
        <f t="shared" ref="K298" si="152">IF(ISERROR(K297-K296),"",(K297-K296))</f>
        <v>-4627090.8850264195</v>
      </c>
      <c r="L298" s="107">
        <f t="shared" ref="L298" si="153">IF(ISERROR(L297-L296),"",(L297-L296))</f>
        <v>-5707530.8487942386</v>
      </c>
      <c r="M298" s="107">
        <f>IF(ISERROR(M297-M296),"",(M297-M296))</f>
        <v>-1333535.2467112385</v>
      </c>
      <c r="N298" s="107">
        <f t="shared" ref="N298" si="154">IF(ISERROR(N297-N296),"",(N297-N296))</f>
        <v>2101483.8260005219</v>
      </c>
      <c r="O298" s="107">
        <f t="shared" ref="O298:P298" si="155">IF(ISERROR(O297-O296),"",(O297-O296))</f>
        <v>1976526.9679524775</v>
      </c>
      <c r="P298" s="107">
        <f t="shared" si="155"/>
        <v>1858916.2935239435</v>
      </c>
      <c r="Q298" s="107">
        <f t="shared" ref="Q298" si="156">IF(ISERROR(Q297-Q296),"",(Q297-Q296))</f>
        <v>1748240.8922037687</v>
      </c>
      <c r="R298" s="107">
        <f t="shared" ref="R298:S298" si="157">IF(ISERROR(R297-R296),"",(R297-R296))</f>
        <v>1644096.6327537736</v>
      </c>
      <c r="S298" s="107">
        <f t="shared" si="157"/>
        <v>1546102.5786242681</v>
      </c>
      <c r="T298" s="107">
        <f t="shared" ref="T298" si="158">IF(ISERROR(T297-T296),"",(T297-T296))</f>
        <v>1453899.6828089864</v>
      </c>
      <c r="U298" s="107">
        <f t="shared" ref="U298:V298" si="159">IF(ISERROR(U297-U296),"",(U297-U296))</f>
        <v>1367172.7753757113</v>
      </c>
      <c r="V298" s="107">
        <f t="shared" si="159"/>
        <v>1285556.134004087</v>
      </c>
      <c r="W298" s="107">
        <f t="shared" ref="W298" si="160">IF(ISERROR(W297-W296),"",(W297-W296))</f>
        <v>1208772.8481037221</v>
      </c>
      <c r="X298" s="107">
        <f t="shared" ref="X298:Y298" si="161">IF(ISERROR(X297-X296),"",(X297-X296))</f>
        <v>1136539.7520573558</v>
      </c>
      <c r="Y298" s="107">
        <f t="shared" si="161"/>
        <v>1068590.0438608108</v>
      </c>
      <c r="Z298" s="107">
        <f t="shared" ref="Z298" si="162">IF(ISERROR(Z297-Z296),"",(Z297-Z296))</f>
        <v>1004672.3560372253</v>
      </c>
      <c r="AA298" s="107">
        <f t="shared" ref="AA298:AB298" si="163">IF(ISERROR(AA297-AA296),"",(AA297-AA296))</f>
        <v>944549.878078382</v>
      </c>
      <c r="AB298" s="107">
        <f t="shared" si="163"/>
        <v>888020.15283036395</v>
      </c>
      <c r="AC298" s="107">
        <f t="shared" ref="AC298" si="164">IF(ISERROR(AC297-AC296),"",(AC297-AC296))</f>
        <v>834831.43428899243</v>
      </c>
      <c r="AD298" s="107">
        <f t="shared" ref="AD298:AE298" si="165">IF(ISERROR(AD297-AD296),"",(AD297-AD296))</f>
        <v>784806.77953178249</v>
      </c>
      <c r="AE298" s="107">
        <f t="shared" si="165"/>
        <v>737759.76711622847</v>
      </c>
      <c r="AF298" s="107">
        <f t="shared" ref="AF298" si="166">IF(ISERROR(AF297-AF296),"",(AF297-AF296))</f>
        <v>693514.82568905794</v>
      </c>
      <c r="AG298" s="107">
        <f t="shared" ref="AG298" si="167">IF(ISERROR(AG297-AG296),"",(AG297-AG296))</f>
        <v>1776230.6799694742</v>
      </c>
    </row>
    <row r="299" spans="6:33" x14ac:dyDescent="0.25">
      <c r="F299" s="16" t="s">
        <v>791</v>
      </c>
      <c r="G299" s="273">
        <f>IF(G287&gt;20,"",SUM($G298:G298))</f>
        <v>-61341.82</v>
      </c>
      <c r="H299" s="108">
        <f>IF(H287&gt;20,"",SUM($G298:H298))</f>
        <v>-605965.43682242988</v>
      </c>
      <c r="I299" s="108">
        <f>IF(I287&gt;20,"",SUM($G298:I298))</f>
        <v>-2003368.9393117302</v>
      </c>
      <c r="J299" s="108">
        <f>IF(J287&gt;20,"",SUM($G298:J298))</f>
        <v>-3042113.9221409042</v>
      </c>
      <c r="K299" s="108">
        <f>IF(K287&gt;20,"",SUM($G298:K298))</f>
        <v>-7669204.8071673233</v>
      </c>
      <c r="L299" s="108">
        <f>IF(L287&gt;20,"",SUM($G298:L298))</f>
        <v>-13376735.655961562</v>
      </c>
      <c r="M299" s="108">
        <f>IF(M287&gt;20,"",SUM($G298:M298))</f>
        <v>-14710270.902672801</v>
      </c>
      <c r="N299" s="108">
        <f>IF(N287&gt;20,"",SUM($G298:N298))</f>
        <v>-12608787.076672278</v>
      </c>
      <c r="O299" s="108">
        <f>IF(O287&gt;20,"",SUM($G298:O298))</f>
        <v>-10632260.108719802</v>
      </c>
      <c r="P299" s="108">
        <f>IF(P287&gt;20,"",SUM($G298:P298))</f>
        <v>-8773343.8151958585</v>
      </c>
      <c r="Q299" s="108">
        <f>IF(Q287&gt;20,"",SUM($G298:Q298))</f>
        <v>-7025102.9229920898</v>
      </c>
      <c r="R299" s="108">
        <f>IF(R287&gt;20,"",SUM($G298:R298))</f>
        <v>-5381006.2902383162</v>
      </c>
      <c r="S299" s="108">
        <f>IF(S287&gt;20,"",SUM($G298:S298))</f>
        <v>-3834903.7116140481</v>
      </c>
      <c r="T299" s="108">
        <f>IF(T287&gt;20,"",SUM($G298:T298))</f>
        <v>-2381004.0288050617</v>
      </c>
      <c r="U299" s="108">
        <f>IF(U287&gt;20,"",SUM($G298:U298))</f>
        <v>-1013831.2534293504</v>
      </c>
      <c r="V299" s="108">
        <f>IF(V287&gt;20,"",SUM($G298:V298))</f>
        <v>271724.88057473651</v>
      </c>
      <c r="W299" s="108">
        <f>IF(W287&gt;20,"",SUM($G298:W298))</f>
        <v>1480497.7286784586</v>
      </c>
      <c r="X299" s="108">
        <f>IF(X287&gt;20,"",SUM($G298:X298))</f>
        <v>2617037.4807358142</v>
      </c>
      <c r="Y299" s="108">
        <f>IF(Y287&gt;20,"",SUM($G298:Y298))</f>
        <v>3685627.524596625</v>
      </c>
      <c r="Z299" s="108">
        <f>IF(Z287&gt;20,"",SUM($G298:Z298))</f>
        <v>4690299.8806338506</v>
      </c>
      <c r="AA299" s="108">
        <f>IF(AA287&gt;20,"",SUM($G298:AA298))</f>
        <v>5634849.7587122321</v>
      </c>
      <c r="AB299" s="108">
        <f>IF(AB287&gt;20,"",SUM($G298:AB298))</f>
        <v>6522869.9115425963</v>
      </c>
      <c r="AC299" s="108">
        <f>IF(AC287&gt;20,"",SUM($G298:AC298))</f>
        <v>7357701.3458315888</v>
      </c>
      <c r="AD299" s="108">
        <f>IF(AD287&gt;20,"",SUM($G298:AD298))</f>
        <v>8142508.1253633713</v>
      </c>
      <c r="AE299" s="108">
        <f>IF(AE287&gt;20,"",SUM($G298:AE298))</f>
        <v>8880267.8924796004</v>
      </c>
      <c r="AF299" s="108">
        <f>IF(AF287&gt;20,"",SUM($G298:AF298))</f>
        <v>9573782.7181686591</v>
      </c>
      <c r="AG299" s="108">
        <f>IF(AG287&gt;20,"",SUM($G298:AG298))</f>
        <v>11350013.398138134</v>
      </c>
    </row>
    <row r="300" spans="6:33" x14ac:dyDescent="0.25">
      <c r="N300" s="257"/>
    </row>
    <row r="301" spans="6:33" x14ac:dyDescent="0.25">
      <c r="G301" s="78"/>
    </row>
    <row r="302" spans="6:33" x14ac:dyDescent="0.25">
      <c r="F302" s="72" t="s">
        <v>502</v>
      </c>
      <c r="G302" s="125">
        <f>INDEX(G299:BF299, MATCH(20, G287:BF287, 0))</f>
        <v>11350013.398138134</v>
      </c>
      <c r="H302" s="294"/>
    </row>
    <row r="303" spans="6:33" x14ac:dyDescent="0.25">
      <c r="F303" s="72" t="s">
        <v>503</v>
      </c>
      <c r="G303" s="124">
        <f>IF(ISERROR(IRR(G298:AG298,0.1)),"N/A",IRR(G298:AG298,0.1))</f>
        <v>5.9408374543653553E-2</v>
      </c>
      <c r="H303" s="52"/>
    </row>
    <row r="304" spans="6:33" x14ac:dyDescent="0.25">
      <c r="F304" s="123" t="s">
        <v>550</v>
      </c>
      <c r="G304" s="231">
        <f>IF(G303="N/A","N/A",IF(ISERROR(SUM(G297:AG297)/SUM(G296:AG296)),"N/A",SUM(G297:AG297)/SUM(G296:AG296)))</f>
        <v>1.7715706578915469</v>
      </c>
    </row>
    <row r="307" spans="7:7" x14ac:dyDescent="0.25">
      <c r="G307" s="197"/>
    </row>
    <row r="308" spans="7:7" x14ac:dyDescent="0.25">
      <c r="G308" s="197"/>
    </row>
    <row r="309" spans="7:7" x14ac:dyDescent="0.25">
      <c r="G309" s="197"/>
    </row>
    <row r="310" spans="7:7" x14ac:dyDescent="0.25">
      <c r="G310" s="232"/>
    </row>
    <row r="311" spans="7:7" x14ac:dyDescent="0.25">
      <c r="G311" s="194"/>
    </row>
    <row r="312" spans="7:7" x14ac:dyDescent="0.25">
      <c r="G312" s="196"/>
    </row>
    <row r="313" spans="7:7" x14ac:dyDescent="0.25">
      <c r="G313" s="184"/>
    </row>
    <row r="314" spans="7:7" x14ac:dyDescent="0.25">
      <c r="G314" s="196"/>
    </row>
    <row r="315" spans="7:7" x14ac:dyDescent="0.25">
      <c r="G315" s="196"/>
    </row>
    <row r="316" spans="7:7" x14ac:dyDescent="0.25">
      <c r="G316" s="196"/>
    </row>
    <row r="317" spans="7:7" x14ac:dyDescent="0.25">
      <c r="G317" s="196"/>
    </row>
    <row r="318" spans="7:7" x14ac:dyDescent="0.25">
      <c r="G318" s="196"/>
    </row>
  </sheetData>
  <mergeCells count="1">
    <mergeCell ref="F7:N9"/>
  </mergeCells>
  <conditionalFormatting sqref="G287:AG287">
    <cfRule type="cellIs" dxfId="10" priority="11" operator="equal">
      <formula>21</formula>
    </cfRule>
  </conditionalFormatting>
  <conditionalFormatting sqref="G278:AG278">
    <cfRule type="cellIs" dxfId="9" priority="10" operator="equal">
      <formula>21</formula>
    </cfRule>
  </conditionalFormatting>
  <conditionalFormatting sqref="G260:AG260">
    <cfRule type="cellIs" dxfId="8" priority="9" operator="equal">
      <formula>21</formula>
    </cfRule>
  </conditionalFormatting>
  <conditionalFormatting sqref="G250:AG250 G245:AG245 G238:AG238">
    <cfRule type="cellIs" dxfId="7" priority="8" operator="equal">
      <formula>21</formula>
    </cfRule>
  </conditionalFormatting>
  <conditionalFormatting sqref="G231:AG231 G215:AG215 G176:AG176 G130:AG130 G84:AG84 G71:AG71">
    <cfRule type="cellIs" dxfId="6" priority="7" operator="equal">
      <formula>21</formula>
    </cfRule>
  </conditionalFormatting>
  <conditionalFormatting sqref="G53:AG53">
    <cfRule type="cellIs" dxfId="5" priority="6" operator="equal">
      <formula>21</formula>
    </cfRule>
  </conditionalFormatting>
  <conditionalFormatting sqref="G107:AG107">
    <cfRule type="cellIs" dxfId="4" priority="5" operator="equal">
      <formula>21</formula>
    </cfRule>
  </conditionalFormatting>
  <conditionalFormatting sqref="G153:AG153">
    <cfRule type="cellIs" dxfId="3" priority="4" operator="equal">
      <formula>21</formula>
    </cfRule>
  </conditionalFormatting>
  <conditionalFormatting sqref="G189:AG189">
    <cfRule type="cellIs" dxfId="2" priority="3" operator="equal">
      <formula>21</formula>
    </cfRule>
  </conditionalFormatting>
  <conditionalFormatting sqref="G202:AG202">
    <cfRule type="cellIs" dxfId="1" priority="2" operator="equal">
      <formula>21</formula>
    </cfRule>
  </conditionalFormatting>
  <conditionalFormatting sqref="G255:AG255">
    <cfRule type="cellIs" dxfId="0" priority="1" operator="equal">
      <formula>21</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B8"/>
  <sheetViews>
    <sheetView workbookViewId="0"/>
  </sheetViews>
  <sheetFormatPr defaultColWidth="8.6640625" defaultRowHeight="14.4" x14ac:dyDescent="0.3"/>
  <cols>
    <col min="2" max="3" width="9.33203125"/>
  </cols>
  <sheetData>
    <row r="2" spans="2:28" x14ac:dyDescent="0.3">
      <c r="B2" t="s">
        <v>648</v>
      </c>
      <c r="C2" t="s">
        <v>554</v>
      </c>
      <c r="D2" t="s">
        <v>572</v>
      </c>
      <c r="E2" t="s">
        <v>593</v>
      </c>
    </row>
    <row r="3" spans="2:28" x14ac:dyDescent="0.3">
      <c r="B3" t="s">
        <v>649</v>
      </c>
      <c r="C3" t="s">
        <v>555</v>
      </c>
      <c r="D3" t="s">
        <v>556</v>
      </c>
      <c r="E3" t="s">
        <v>557</v>
      </c>
      <c r="F3" t="s">
        <v>558</v>
      </c>
      <c r="G3" t="s">
        <v>559</v>
      </c>
      <c r="H3" t="s">
        <v>560</v>
      </c>
    </row>
    <row r="4" spans="2:28" x14ac:dyDescent="0.3">
      <c r="B4" t="s">
        <v>650</v>
      </c>
      <c r="C4" t="s">
        <v>561</v>
      </c>
      <c r="D4" t="s">
        <v>562</v>
      </c>
      <c r="E4" t="s">
        <v>563</v>
      </c>
      <c r="F4" t="s">
        <v>578</v>
      </c>
      <c r="G4" t="s">
        <v>579</v>
      </c>
      <c r="H4" t="s">
        <v>580</v>
      </c>
      <c r="I4" t="s">
        <v>581</v>
      </c>
      <c r="J4" t="s">
        <v>582</v>
      </c>
      <c r="K4" t="s">
        <v>583</v>
      </c>
      <c r="L4" t="s">
        <v>563</v>
      </c>
      <c r="M4" t="s">
        <v>613</v>
      </c>
      <c r="N4" t="s">
        <v>614</v>
      </c>
      <c r="O4" t="s">
        <v>615</v>
      </c>
      <c r="P4" t="s">
        <v>616</v>
      </c>
      <c r="Q4" t="s">
        <v>617</v>
      </c>
      <c r="R4" t="s">
        <v>618</v>
      </c>
      <c r="S4" t="s">
        <v>619</v>
      </c>
      <c r="T4" t="s">
        <v>620</v>
      </c>
      <c r="U4" t="s">
        <v>621</v>
      </c>
      <c r="V4" t="s">
        <v>622</v>
      </c>
    </row>
    <row r="5" spans="2:28" x14ac:dyDescent="0.3">
      <c r="B5" t="s">
        <v>651</v>
      </c>
      <c r="C5" t="s">
        <v>564</v>
      </c>
      <c r="D5" t="s">
        <v>565</v>
      </c>
      <c r="E5" t="s">
        <v>566</v>
      </c>
      <c r="F5" t="s">
        <v>567</v>
      </c>
      <c r="G5" t="s">
        <v>571</v>
      </c>
      <c r="H5" t="s">
        <v>584</v>
      </c>
      <c r="I5" t="s">
        <v>585</v>
      </c>
      <c r="J5" t="s">
        <v>586</v>
      </c>
      <c r="K5" t="s">
        <v>587</v>
      </c>
      <c r="L5" t="s">
        <v>588</v>
      </c>
      <c r="M5" t="s">
        <v>599</v>
      </c>
      <c r="N5" t="s">
        <v>600</v>
      </c>
      <c r="O5" t="s">
        <v>601</v>
      </c>
      <c r="P5" t="s">
        <v>602</v>
      </c>
      <c r="Q5" t="s">
        <v>603</v>
      </c>
      <c r="R5" t="s">
        <v>604</v>
      </c>
      <c r="S5" t="s">
        <v>605</v>
      </c>
      <c r="T5" t="s">
        <v>606</v>
      </c>
      <c r="U5" t="s">
        <v>607</v>
      </c>
      <c r="V5" t="s">
        <v>608</v>
      </c>
      <c r="W5" t="s">
        <v>609</v>
      </c>
      <c r="X5" t="s">
        <v>610</v>
      </c>
      <c r="Y5" t="s">
        <v>611</v>
      </c>
      <c r="Z5" t="s">
        <v>612</v>
      </c>
      <c r="AA5" t="s">
        <v>563</v>
      </c>
      <c r="AB5" t="s">
        <v>571</v>
      </c>
    </row>
    <row r="6" spans="2:28" x14ac:dyDescent="0.3">
      <c r="B6" t="s">
        <v>652</v>
      </c>
      <c r="C6" t="s">
        <v>568</v>
      </c>
      <c r="D6" t="s">
        <v>569</v>
      </c>
      <c r="E6" t="s">
        <v>570</v>
      </c>
      <c r="F6" t="s">
        <v>589</v>
      </c>
      <c r="G6" t="s">
        <v>590</v>
      </c>
      <c r="H6" t="s">
        <v>591</v>
      </c>
      <c r="I6" t="s">
        <v>592</v>
      </c>
      <c r="J6" t="s">
        <v>623</v>
      </c>
      <c r="K6" t="s">
        <v>625</v>
      </c>
      <c r="L6" t="s">
        <v>626</v>
      </c>
      <c r="M6" t="s">
        <v>627</v>
      </c>
    </row>
    <row r="7" spans="2:28" x14ac:dyDescent="0.3">
      <c r="B7" t="s">
        <v>653</v>
      </c>
      <c r="C7" t="s">
        <v>574</v>
      </c>
      <c r="D7" t="s">
        <v>575</v>
      </c>
      <c r="E7" t="s">
        <v>576</v>
      </c>
      <c r="F7" t="s">
        <v>577</v>
      </c>
    </row>
    <row r="8" spans="2:28" x14ac:dyDescent="0.3">
      <c r="B8" t="s">
        <v>654</v>
      </c>
      <c r="C8" t="s">
        <v>594</v>
      </c>
      <c r="D8" t="s">
        <v>595</v>
      </c>
      <c r="E8" t="s">
        <v>596</v>
      </c>
      <c r="F8" t="s">
        <v>597</v>
      </c>
      <c r="G8" t="s">
        <v>598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8E9B-3EFB-4929-A477-CC726B2C6FFA}">
  <dimension ref="B4:AI36"/>
  <sheetViews>
    <sheetView topLeftCell="A10" zoomScaleNormal="100" workbookViewId="0">
      <selection activeCell="AJ1" sqref="AJ1:AJ1048576"/>
    </sheetView>
  </sheetViews>
  <sheetFormatPr defaultRowHeight="14.4" x14ac:dyDescent="0.3"/>
  <cols>
    <col min="2" max="2" width="12.33203125" bestFit="1" customWidth="1"/>
    <col min="4" max="4" width="12.6640625" customWidth="1"/>
    <col min="6" max="6" width="18.6640625" customWidth="1"/>
    <col min="7" max="8" width="13.6640625" customWidth="1"/>
    <col min="9" max="9" width="14.6640625" customWidth="1"/>
    <col min="10" max="10" width="16.6640625" customWidth="1"/>
    <col min="11" max="11" width="14.44140625" customWidth="1"/>
    <col min="12" max="12" width="13.5546875" customWidth="1"/>
    <col min="13" max="13" width="14.33203125" customWidth="1"/>
    <col min="14" max="14" width="17.6640625" customWidth="1"/>
    <col min="15" max="15" width="15.6640625" customWidth="1"/>
    <col min="16" max="16" width="21.44140625" customWidth="1"/>
    <col min="17" max="17" width="18.33203125" customWidth="1"/>
    <col min="18" max="18" width="15" customWidth="1"/>
    <col min="19" max="20" width="12.6640625" customWidth="1"/>
    <col min="21" max="21" width="14.5546875" customWidth="1"/>
    <col min="22" max="22" width="13.6640625" customWidth="1"/>
    <col min="23" max="23" width="14.6640625" customWidth="1"/>
    <col min="24" max="24" width="12.33203125" customWidth="1"/>
    <col min="25" max="25" width="13" customWidth="1"/>
    <col min="26" max="26" width="14.44140625" customWidth="1"/>
    <col min="27" max="27" width="11.5546875" customWidth="1"/>
    <col min="28" max="29" width="14" customWidth="1"/>
    <col min="30" max="30" width="16" customWidth="1"/>
    <col min="31" max="31" width="16.44140625" customWidth="1"/>
    <col min="32" max="32" width="16.33203125" customWidth="1"/>
    <col min="33" max="33" width="23" customWidth="1"/>
    <col min="34" max="34" width="19.88671875" customWidth="1"/>
    <col min="35" max="35" width="22.109375" customWidth="1"/>
  </cols>
  <sheetData>
    <row r="4" spans="4:35" ht="15" thickBot="1" x14ac:dyDescent="0.35"/>
    <row r="5" spans="4:35" s="260" customFormat="1" ht="33" customHeight="1" thickBot="1" x14ac:dyDescent="0.35">
      <c r="D5" s="555" t="s">
        <v>735</v>
      </c>
      <c r="E5" s="556"/>
      <c r="F5" s="549" t="s">
        <v>746</v>
      </c>
      <c r="G5" s="550"/>
      <c r="H5" s="551"/>
      <c r="I5" s="549" t="s">
        <v>734</v>
      </c>
      <c r="J5" s="550"/>
      <c r="K5" s="551"/>
      <c r="L5" s="549" t="s">
        <v>539</v>
      </c>
      <c r="M5" s="550"/>
      <c r="N5" s="551"/>
      <c r="O5" s="549" t="s">
        <v>540</v>
      </c>
      <c r="P5" s="550"/>
      <c r="Q5" s="551"/>
      <c r="R5" s="549" t="s">
        <v>541</v>
      </c>
      <c r="S5" s="550"/>
      <c r="T5" s="551"/>
      <c r="U5" s="549" t="s">
        <v>542</v>
      </c>
      <c r="V5" s="550"/>
      <c r="W5" s="551"/>
      <c r="X5" s="549" t="s">
        <v>543</v>
      </c>
      <c r="Y5" s="550"/>
      <c r="Z5" s="551"/>
      <c r="AA5" s="549" t="s">
        <v>747</v>
      </c>
      <c r="AB5" s="550"/>
      <c r="AC5" s="551"/>
      <c r="AD5" s="552" t="s">
        <v>750</v>
      </c>
      <c r="AE5" s="553"/>
      <c r="AF5" s="554"/>
      <c r="AG5" s="552" t="s">
        <v>752</v>
      </c>
      <c r="AH5" s="553"/>
      <c r="AI5" s="554"/>
    </row>
    <row r="6" spans="4:35" s="261" customFormat="1" ht="39.75" customHeight="1" x14ac:dyDescent="0.3">
      <c r="D6" s="268" t="s">
        <v>538</v>
      </c>
      <c r="E6" s="269" t="s">
        <v>537</v>
      </c>
      <c r="F6" s="268" t="s">
        <v>702</v>
      </c>
      <c r="G6" s="265" t="s">
        <v>733</v>
      </c>
      <c r="H6" s="270" t="s">
        <v>745</v>
      </c>
      <c r="I6" s="268" t="s">
        <v>702</v>
      </c>
      <c r="J6" s="265" t="s">
        <v>733</v>
      </c>
      <c r="K6" s="270" t="s">
        <v>745</v>
      </c>
      <c r="L6" s="268" t="s">
        <v>702</v>
      </c>
      <c r="M6" s="265" t="s">
        <v>733</v>
      </c>
      <c r="N6" s="270" t="s">
        <v>745</v>
      </c>
      <c r="O6" s="268" t="s">
        <v>702</v>
      </c>
      <c r="P6" s="265" t="s">
        <v>733</v>
      </c>
      <c r="Q6" s="270" t="s">
        <v>745</v>
      </c>
      <c r="R6" s="268" t="s">
        <v>702</v>
      </c>
      <c r="S6" s="265" t="s">
        <v>733</v>
      </c>
      <c r="T6" s="270" t="s">
        <v>745</v>
      </c>
      <c r="U6" s="268" t="s">
        <v>702</v>
      </c>
      <c r="V6" s="265" t="s">
        <v>733</v>
      </c>
      <c r="W6" s="270" t="s">
        <v>745</v>
      </c>
      <c r="X6" s="268" t="s">
        <v>702</v>
      </c>
      <c r="Y6" s="265" t="s">
        <v>733</v>
      </c>
      <c r="Z6" s="270" t="s">
        <v>745</v>
      </c>
      <c r="AA6" s="268" t="s">
        <v>702</v>
      </c>
      <c r="AB6" s="265" t="s">
        <v>733</v>
      </c>
      <c r="AC6" s="270" t="s">
        <v>745</v>
      </c>
      <c r="AD6" s="271" t="s">
        <v>702</v>
      </c>
      <c r="AE6" s="262" t="s">
        <v>733</v>
      </c>
      <c r="AF6" s="272" t="s">
        <v>745</v>
      </c>
      <c r="AG6" s="271" t="s">
        <v>702</v>
      </c>
      <c r="AH6" s="262" t="s">
        <v>733</v>
      </c>
      <c r="AI6" s="272" t="s">
        <v>745</v>
      </c>
    </row>
    <row r="7" spans="4:35" s="282" customFormat="1" x14ac:dyDescent="0.3">
      <c r="D7" s="274">
        <v>-8</v>
      </c>
      <c r="E7" s="275" t="str">
        <f>IFERROR(INDEX('CBI - BUILD_SCENARIO'!$G$54:$AG$54, MATCH('CBI - RESULT_TABLES'!D7, 'CBI - BUILD_SCENARIO'!$G$53:$AG$53, 0)), "")</f>
        <v/>
      </c>
      <c r="F7" s="276" t="str">
        <f>IFERROR(ROUND(INDEX('CBI - BASELINE'!$G$154:$BC$154, MATCH('CBI - RESULT_TABLES'!D7, 'CBI - BASELINE'!$G$53:$BC$53, 0)), -4), "")</f>
        <v/>
      </c>
      <c r="G7" s="277" t="str">
        <f>IFERROR(INDEX('CBI - BUILD_SCENARIO'!$G$184:$AG$184, MATCH('CBI - RESULT_TABLES'!D7, 'CBI - BUILD_SCENARIO'!$G$53:$AG$53, 0)), "")</f>
        <v/>
      </c>
      <c r="H7" s="278" t="str">
        <f t="shared" ref="H7:H13" si="0">IFERROR(G7-F7, "")</f>
        <v/>
      </c>
      <c r="I7" s="276" t="str">
        <f>IFERROR(ROUND(INDEX('CBI - BASELINE'!$G$156:$BC$156, MATCH('CBI - RESULT_TABLES'!$D7, 'CBI - BASELINE'!$G$53:$BC$53, 0)), -4), "")</f>
        <v/>
      </c>
      <c r="J7" s="277" t="str">
        <f>IFERROR(ROUND(INDEX('CBI - BUILD_SCENARIO'!$G$186:$AG$186, MATCH('CBI - RESULT_TABLES'!$D7, 'CBI - BUILD_SCENARIO'!$G$53:$AG$53, 0)), -4), "")</f>
        <v/>
      </c>
      <c r="K7" s="278" t="str">
        <f>IFERROR(J7-I7, "")</f>
        <v/>
      </c>
      <c r="L7" s="279" t="str">
        <f>IFERROR(ROUND(INDEX('CBI - BASELINE'!$G$172:$BC$172, MATCH('CBI - RESULT_TABLES'!$D7, 'CBI - BASELINE'!$G$53:$BC$53, 0)), -4), "")</f>
        <v/>
      </c>
      <c r="M7" s="280" t="str">
        <f>IFERROR(ROUND(INDEX('CBI - BUILD_SCENARIO'!$G$228:$AG$228, MATCH('CBI - RESULT_TABLES'!$D7, 'CBI - BUILD_SCENARIO'!$G$53:$AG$53, 0)), -4), "")</f>
        <v/>
      </c>
      <c r="N7" s="281" t="str">
        <f t="shared" ref="N7:N15" si="1">IFERROR(M7-L7, "")</f>
        <v/>
      </c>
      <c r="O7" s="279" t="str">
        <f>IFERROR(ROUND(INDEX('CBI - BASELINE'!$G$179:$BC$179, MATCH('CBI - RESULT_TABLES'!$D7, 'CBI - BASELINE'!$G$53:$BC$53, 0)), -4), "")</f>
        <v/>
      </c>
      <c r="P7" s="280" t="str">
        <f>IFERROR(ROUND(INDEX('CBI - BUILD_SCENARIO'!$G$235:$AG$235, MATCH('CBI - RESULT_TABLES'!$D7, 'CBI - BUILD_SCENARIO'!$G$53:$AG$53, 0)), -4), "")</f>
        <v/>
      </c>
      <c r="Q7" s="281" t="str">
        <f t="shared" ref="Q7:Q15" si="2">IFERROR(P7-O7, "")</f>
        <v/>
      </c>
      <c r="R7" s="279" t="str">
        <f>IFERROR(ROUND(INDEX('CBI - BASELINE'!$G$186:$BC$186, MATCH('CBI - RESULT_TABLES'!$D7, 'CBI - BASELINE'!$G$53:$BC$53, 0)), -4), "")</f>
        <v/>
      </c>
      <c r="S7" s="280" t="str">
        <f>IFERROR(ROUND(INDEX('CBI - BUILD_SCENARIO'!$G$242:$AG$242, MATCH('CBI - RESULT_TABLES'!$D7, 'CBI - BUILD_SCENARIO'!$G$53:$AG$53, 0)), -4), "")</f>
        <v/>
      </c>
      <c r="T7" s="281" t="str">
        <f t="shared" ref="T7:T15" si="3">IFERROR(S7-R7, "")</f>
        <v/>
      </c>
      <c r="U7" s="279" t="str">
        <f>IFERROR(ROUND(INDEX('CBI - BASELINE'!$G$191:$BC$191, MATCH('CBI - RESULT_TABLES'!$D7, 'CBI - BASELINE'!$G$53:$BC$53, 0)), -4), "")</f>
        <v/>
      </c>
      <c r="V7" s="280" t="str">
        <f>IFERROR(ROUND(INDEX('CBI - BUILD_SCENARIO'!$G$247:$AG$247, MATCH('CBI - RESULT_TABLES'!$D7, 'CBI - BUILD_SCENARIO'!$G$53:$AG$53, 0)), -4), "")</f>
        <v/>
      </c>
      <c r="W7" s="281" t="str">
        <f t="shared" ref="W7:W15" si="4">IFERROR(V7-U7, "")</f>
        <v/>
      </c>
      <c r="X7" s="279" t="str">
        <f>IFERROR(ROUND(INDEX('CBI - BASELINE'!$G$196:$BC$196, MATCH('CBI - RESULT_TABLES'!$D7, 'CBI - BASELINE'!$G$53:$BC$53, 0)), -4), "")</f>
        <v/>
      </c>
      <c r="Y7" s="280" t="str">
        <f>IFERROR(ROUND(INDEX('CBI - BUILD_SCENARIO'!$G$252:$AG$252, MATCH('CBI - RESULT_TABLES'!$D7, 'CBI - BUILD_SCENARIO'!$G$53:$AG$53, 0)), -4), "")</f>
        <v/>
      </c>
      <c r="Z7" s="281" t="str">
        <f t="shared" ref="Z7:Z15" si="5">IFERROR(Y7-X7, "")</f>
        <v/>
      </c>
      <c r="AA7" s="279" t="str">
        <f>IF(D7&gt;0, ROUND(UPFRONTS!$F$90, -4), "")</f>
        <v/>
      </c>
      <c r="AB7" s="280" t="str">
        <f>IF(D7&gt;0,ROUND(1-UPFRONTS!$O$90, -4), "")</f>
        <v/>
      </c>
      <c r="AC7" s="281" t="str">
        <f t="shared" ref="AC7:AC15" si="6">IFERROR(AB7-AA7, "")</f>
        <v/>
      </c>
      <c r="AD7" s="279" t="str">
        <f>IFERROR(ROUND(INDEX('CBI - BASELINE'!$G$207:$BC$207, MATCH('CBI - RESULT_TABLES'!$D7, 'CBI - BASELINE'!$G$53:$BC$53, 0)), -4), "")</f>
        <v/>
      </c>
      <c r="AE7" s="280" t="str">
        <f t="shared" ref="AE7:AE15" si="7">IFERROR(AD7+AF7, "")</f>
        <v/>
      </c>
      <c r="AF7" s="281" t="str">
        <f>IFERROR(ROUND(INDEX('CBI - BUILD_SCENARIO'!$G$264:$AG$264, MATCH('CBI - RESULT_TABLES'!$D7, 'CBI - BUILD_SCENARIO'!$G$53:$AG$53, 0)), -4), "")</f>
        <v/>
      </c>
      <c r="AG7" s="279" t="str">
        <f>IFERROR(ROUND(1-INDEX('CBI - BUILD_SCENARIO'!$G$296:$AG$296, MATCH('CBI - RESULT_TABLES'!$D7, 'CBI - BUILD_SCENARIO'!$G$53:$AG$53, 0)), -4), "")</f>
        <v/>
      </c>
      <c r="AH7" s="280" t="str">
        <f>IFERROR(ROUND(INDEX('CBI - BUILD_SCENARIO'!$G$297:$AG$297, MATCH('CBI - RESULT_TABLES'!$D7, 'CBI - BUILD_SCENARIO'!$G$53:$AG$53, 0)), -4), "")</f>
        <v/>
      </c>
      <c r="AI7" s="281" t="str">
        <f>IFERROR(ROUND(INDEX('CBI - BUILD_SCENARIO'!$G$299:$AG$299, MATCH('CBI - RESULT_TABLES'!$D7, 'CBI - BUILD_SCENARIO'!$G$53:$AG$53, 0)), -4), "")</f>
        <v/>
      </c>
    </row>
    <row r="8" spans="4:35" s="282" customFormat="1" x14ac:dyDescent="0.3">
      <c r="D8" s="274">
        <v>-7</v>
      </c>
      <c r="E8" s="275" t="str">
        <f>IFERROR(INDEX('CBI - BUILD_SCENARIO'!$G$54:$AG$54, MATCH('CBI - RESULT_TABLES'!D8, 'CBI - BUILD_SCENARIO'!$G$53:$AG$53, 0)), "")</f>
        <v/>
      </c>
      <c r="F8" s="276" t="str">
        <f>IFERROR(ROUND(INDEX('CBI - BASELINE'!$G$154:$BC$154, MATCH('CBI - RESULT_TABLES'!D8, 'CBI - BASELINE'!$G$53:$BC$53, 0)), -4), "")</f>
        <v/>
      </c>
      <c r="G8" s="277" t="str">
        <f>IFERROR(INDEX('CBI - BUILD_SCENARIO'!$G$184:$AG$184, MATCH('CBI - RESULT_TABLES'!D8, 'CBI - BUILD_SCENARIO'!$G$53:$AG$53, 0)), "")</f>
        <v/>
      </c>
      <c r="H8" s="278" t="str">
        <f t="shared" si="0"/>
        <v/>
      </c>
      <c r="I8" s="276" t="str">
        <f>IFERROR(ROUND(INDEX('CBI - BASELINE'!$G$156:$BC$156, MATCH('CBI - RESULT_TABLES'!$D8, 'CBI - BASELINE'!$G$53:$BC$53, 0)), -4), "")</f>
        <v/>
      </c>
      <c r="J8" s="277" t="str">
        <f>IFERROR(ROUND(INDEX('CBI - BUILD_SCENARIO'!$G$186:$AG$186, MATCH('CBI - RESULT_TABLES'!$D8, 'CBI - BUILD_SCENARIO'!$G$53:$AG$53, 0)), -4), "")</f>
        <v/>
      </c>
      <c r="K8" s="278" t="str">
        <f t="shared" ref="K8:K35" si="8">IFERROR(J8-I8, "")</f>
        <v/>
      </c>
      <c r="L8" s="279" t="str">
        <f>IFERROR(ROUND(INDEX('CBI - BASELINE'!$G$172:$BC$172, MATCH('CBI - RESULT_TABLES'!$D8, 'CBI - BASELINE'!$G$53:$BC$53, 0)), -4), "")</f>
        <v/>
      </c>
      <c r="M8" s="280" t="str">
        <f>IFERROR(ROUND(INDEX('CBI - BUILD_SCENARIO'!$G$228:$AG$228, MATCH('CBI - RESULT_TABLES'!$D8, 'CBI - BUILD_SCENARIO'!$G$53:$AG$53, 0)), -4), "")</f>
        <v/>
      </c>
      <c r="N8" s="281" t="str">
        <f t="shared" si="1"/>
        <v/>
      </c>
      <c r="O8" s="279" t="str">
        <f>IFERROR(ROUND(INDEX('CBI - BASELINE'!$G$179:$BC$179, MATCH('CBI - RESULT_TABLES'!$D8, 'CBI - BASELINE'!$G$53:$BC$53, 0)), -4), "")</f>
        <v/>
      </c>
      <c r="P8" s="280" t="str">
        <f>IFERROR(ROUND(INDEX('CBI - BUILD_SCENARIO'!$G$235:$AG$235, MATCH('CBI - RESULT_TABLES'!$D8, 'CBI - BUILD_SCENARIO'!$G$53:$AG$53, 0)), -4), "")</f>
        <v/>
      </c>
      <c r="Q8" s="281" t="str">
        <f t="shared" si="2"/>
        <v/>
      </c>
      <c r="R8" s="279" t="str">
        <f>IFERROR(ROUND(INDEX('CBI - BASELINE'!$G$186:$BC$186, MATCH('CBI - RESULT_TABLES'!$D8, 'CBI - BASELINE'!$G$53:$BC$53, 0)), -4), "")</f>
        <v/>
      </c>
      <c r="S8" s="280" t="str">
        <f>IFERROR(ROUND(INDEX('CBI - BUILD_SCENARIO'!$G$242:$AG$242, MATCH('CBI - RESULT_TABLES'!$D8, 'CBI - BUILD_SCENARIO'!$G$53:$AG$53, 0)), -4), "")</f>
        <v/>
      </c>
      <c r="T8" s="281" t="str">
        <f t="shared" si="3"/>
        <v/>
      </c>
      <c r="U8" s="279" t="str">
        <f>IFERROR(ROUND(INDEX('CBI - BASELINE'!$G$191:$BC$191, MATCH('CBI - RESULT_TABLES'!$D8, 'CBI - BASELINE'!$G$53:$BC$53, 0)), -4), "")</f>
        <v/>
      </c>
      <c r="V8" s="280" t="str">
        <f>IFERROR(ROUND(INDEX('CBI - BUILD_SCENARIO'!$G$247:$AG$247, MATCH('CBI - RESULT_TABLES'!$D8, 'CBI - BUILD_SCENARIO'!$G$53:$AG$53, 0)), -4), "")</f>
        <v/>
      </c>
      <c r="W8" s="281" t="str">
        <f t="shared" si="4"/>
        <v/>
      </c>
      <c r="X8" s="279" t="str">
        <f>IFERROR(ROUND(INDEX('CBI - BASELINE'!$G$196:$BC$196, MATCH('CBI - RESULT_TABLES'!$D8, 'CBI - BASELINE'!$G$53:$BC$53, 0)), -4), "")</f>
        <v/>
      </c>
      <c r="Y8" s="280" t="str">
        <f>IFERROR(ROUND(INDEX('CBI - BUILD_SCENARIO'!$G$252:$AG$252, MATCH('CBI - RESULT_TABLES'!$D8, 'CBI - BUILD_SCENARIO'!$G$53:$AG$53, 0)), -4), "")</f>
        <v/>
      </c>
      <c r="Z8" s="281" t="str">
        <f t="shared" si="5"/>
        <v/>
      </c>
      <c r="AA8" s="279" t="str">
        <f>IF(D8&gt;0, ROUND(UPFRONTS!$F$90, -4), "")</f>
        <v/>
      </c>
      <c r="AB8" s="280" t="str">
        <f>IF(D8&gt;0,ROUND(1-UPFRONTS!$O$90, -4), "")</f>
        <v/>
      </c>
      <c r="AC8" s="281" t="str">
        <f t="shared" si="6"/>
        <v/>
      </c>
      <c r="AD8" s="279" t="str">
        <f>IFERROR(ROUND(INDEX('CBI - BASELINE'!$G$207:$BC$207, MATCH('CBI - RESULT_TABLES'!$D8, 'CBI - BASELINE'!$G$53:$BC$53, 0)), -4), "")</f>
        <v/>
      </c>
      <c r="AE8" s="280" t="str">
        <f t="shared" si="7"/>
        <v/>
      </c>
      <c r="AF8" s="281" t="str">
        <f>IFERROR(ROUND(INDEX('CBI - BUILD_SCENARIO'!$G$264:$AG$264, MATCH('CBI - RESULT_TABLES'!$D8, 'CBI - BUILD_SCENARIO'!$G$53:$AG$53, 0)), -4), "")</f>
        <v/>
      </c>
      <c r="AG8" s="279" t="str">
        <f>IFERROR(ROUND(1-INDEX('CBI - BUILD_SCENARIO'!$G$296:$AG$296, MATCH('CBI - RESULT_TABLES'!$D8, 'CBI - BUILD_SCENARIO'!$G$53:$AG$53, 0)), -4), "")</f>
        <v/>
      </c>
      <c r="AH8" s="280" t="str">
        <f>IFERROR(ROUND(INDEX('CBI - BUILD_SCENARIO'!$G$297:$AG$297, MATCH('CBI - RESULT_TABLES'!$D8, 'CBI - BUILD_SCENARIO'!$G$53:$AG$53, 0)), -4), "")</f>
        <v/>
      </c>
      <c r="AI8" s="281" t="str">
        <f>IFERROR(ROUND(INDEX('CBI - BUILD_SCENARIO'!$G$299:$AG$299, MATCH('CBI - RESULT_TABLES'!$D8, 'CBI - BUILD_SCENARIO'!$G$53:$AG$53, 0)), -4), "")</f>
        <v/>
      </c>
    </row>
    <row r="9" spans="4:35" s="282" customFormat="1" x14ac:dyDescent="0.3">
      <c r="D9" s="274">
        <v>-6</v>
      </c>
      <c r="E9" s="275">
        <f>IFERROR(INDEX('CBI - BUILD_SCENARIO'!$G$54:$AG$54, MATCH('CBI - RESULT_TABLES'!D9, 'CBI - BUILD_SCENARIO'!$G$53:$AG$53, 0)), "")</f>
        <v>2022</v>
      </c>
      <c r="F9" s="276">
        <f>IFERROR(ROUND(INDEX('CBI - BASELINE'!$G$154:$BC$154, MATCH('CBI - RESULT_TABLES'!$D9, 'CBI - BASELINE'!$G$53:$BC$53, 0)), -4), "")</f>
        <v>570000</v>
      </c>
      <c r="G9" s="277">
        <f>IFERROR(ROUND(INDEX('CBI - BUILD_SCENARIO'!$G$184:$AG$184, MATCH('CBI - RESULT_TABLES'!$D9, 'CBI - BUILD_SCENARIO'!$G$53:$AG$53, 0)), -4), "")</f>
        <v>570000</v>
      </c>
      <c r="H9" s="278">
        <f t="shared" si="0"/>
        <v>0</v>
      </c>
      <c r="I9" s="276">
        <f>IFERROR(ROUND(INDEX('CBI - BASELINE'!$G$156:$BC$156, MATCH('CBI - RESULT_TABLES'!$D9, 'CBI - BASELINE'!$G$53:$BC$53, 0)), -4), "")</f>
        <v>210000</v>
      </c>
      <c r="J9" s="277">
        <f>IFERROR(ROUND(INDEX('CBI - BUILD_SCENARIO'!$G$186:$AG$186, MATCH('CBI - RESULT_TABLES'!$D9, 'CBI - BUILD_SCENARIO'!$G$53:$AG$53, 0)), -4), "")</f>
        <v>210000</v>
      </c>
      <c r="K9" s="278">
        <f t="shared" si="8"/>
        <v>0</v>
      </c>
      <c r="L9" s="279">
        <f>IFERROR(ROUND(INDEX('CBI - BASELINE'!$G$172:$BC$172, MATCH('CBI - RESULT_TABLES'!$D9, 'CBI - BASELINE'!$G$53:$BC$53, 0)), -4), "")</f>
        <v>0</v>
      </c>
      <c r="M9" s="280">
        <f>IFERROR(ROUND(INDEX('CBI - BUILD_SCENARIO'!$G$228:$AG$228, MATCH('CBI - RESULT_TABLES'!$D9, 'CBI - BUILD_SCENARIO'!$G$53:$AG$53, 0)), -4), "")</f>
        <v>0</v>
      </c>
      <c r="N9" s="281">
        <f t="shared" si="1"/>
        <v>0</v>
      </c>
      <c r="O9" s="279">
        <f>IFERROR(ROUND(INDEX('CBI - BASELINE'!$G$179:$BC$179, MATCH('CBI - RESULT_TABLES'!$D9, 'CBI - BASELINE'!$G$53:$BC$53, 0)), -4), "")</f>
        <v>0</v>
      </c>
      <c r="P9" s="280">
        <f>IFERROR(ROUND(INDEX('CBI - BUILD_SCENARIO'!$G$235:$AG$235, MATCH('CBI - RESULT_TABLES'!$D9, 'CBI - BUILD_SCENARIO'!$G$53:$AG$53, 0)), -4), "")</f>
        <v>0</v>
      </c>
      <c r="Q9" s="281">
        <f t="shared" si="2"/>
        <v>0</v>
      </c>
      <c r="R9" s="279">
        <f>IFERROR(ROUND(INDEX('CBI - BASELINE'!$G$186:$BC$186, MATCH('CBI - RESULT_TABLES'!$D9, 'CBI - BASELINE'!$G$53:$BC$53, 0)), -4), "")</f>
        <v>0</v>
      </c>
      <c r="S9" s="280">
        <f>IFERROR(ROUND(INDEX('CBI - BUILD_SCENARIO'!$G$242:$AG$242, MATCH('CBI - RESULT_TABLES'!$D9, 'CBI - BUILD_SCENARIO'!$G$53:$AG$53, 0)), -4), "")</f>
        <v>0</v>
      </c>
      <c r="T9" s="281">
        <f t="shared" si="3"/>
        <v>0</v>
      </c>
      <c r="U9" s="279">
        <f>IFERROR(ROUND(INDEX('CBI - BASELINE'!$G$191:$BC$191, MATCH('CBI - RESULT_TABLES'!$D9, 'CBI - BASELINE'!$G$53:$BC$53, 0)), -4), "")</f>
        <v>0</v>
      </c>
      <c r="V9" s="280">
        <f>IFERROR(ROUND(INDEX('CBI - BUILD_SCENARIO'!$G$247:$AG$247, MATCH('CBI - RESULT_TABLES'!$D9, 'CBI - BUILD_SCENARIO'!$G$53:$AG$53, 0)), -4), "")</f>
        <v>0</v>
      </c>
      <c r="W9" s="281">
        <f t="shared" si="4"/>
        <v>0</v>
      </c>
      <c r="X9" s="279">
        <f>IFERROR(ROUND(INDEX('CBI - BASELINE'!$G$196:$BC$196, MATCH('CBI - RESULT_TABLES'!$D9, 'CBI - BASELINE'!$G$53:$BC$53, 0)), -4), "")</f>
        <v>0</v>
      </c>
      <c r="Y9" s="280">
        <f>IFERROR(ROUND(INDEX('CBI - BUILD_SCENARIO'!$G$252:$AG$252, MATCH('CBI - RESULT_TABLES'!$D9, 'CBI - BUILD_SCENARIO'!$G$53:$AG$53, 0)), -4), "")</f>
        <v>0</v>
      </c>
      <c r="Z9" s="281">
        <f t="shared" si="5"/>
        <v>0</v>
      </c>
      <c r="AA9" s="279" t="str">
        <f>IF(D9&gt;0, ROUND(UPFRONTS!$F$90, -4), "")</f>
        <v/>
      </c>
      <c r="AB9" s="280" t="str">
        <f>IF(D9&gt;0,ROUND(1-UPFRONTS!$O$90, -4), "")</f>
        <v/>
      </c>
      <c r="AC9" s="281" t="str">
        <f t="shared" si="6"/>
        <v/>
      </c>
      <c r="AD9" s="279">
        <f>IFERROR(ROUND(INDEX('CBI - BASELINE'!$G$207:$BC$207, MATCH('CBI - RESULT_TABLES'!$D9, 'CBI - BASELINE'!$G$53:$BC$53, 0)), -4), "")</f>
        <v>0</v>
      </c>
      <c r="AE9" s="280">
        <f t="shared" si="7"/>
        <v>0</v>
      </c>
      <c r="AF9" s="281">
        <f>IFERROR(ROUND(INDEX('CBI - BUILD_SCENARIO'!$G$264:$AG$264, MATCH('CBI - RESULT_TABLES'!$D9, 'CBI - BUILD_SCENARIO'!$G$53:$AG$53, 0)), -4), "")</f>
        <v>0</v>
      </c>
      <c r="AG9" s="279">
        <f>IFERROR(ROUND(1-INDEX('CBI - BUILD_SCENARIO'!$G$296:$AG$296, MATCH('CBI - RESULT_TABLES'!$D9, 'CBI - BUILD_SCENARIO'!$G$53:$AG$53, 0)), -4), "")</f>
        <v>-60000</v>
      </c>
      <c r="AH9" s="280">
        <f>IFERROR(ROUND(INDEX('CBI - BUILD_SCENARIO'!$G$297:$AG$297, MATCH('CBI - RESULT_TABLES'!$D9, 'CBI - BUILD_SCENARIO'!$G$53:$AG$53, 0)), -4), "")</f>
        <v>0</v>
      </c>
      <c r="AI9" s="281">
        <f>IFERROR(ROUND(INDEX('CBI - BUILD_SCENARIO'!$G$299:$AG$299, MATCH('CBI - RESULT_TABLES'!$D9, 'CBI - BUILD_SCENARIO'!$G$53:$AG$53, 0)), -4), "")</f>
        <v>-60000</v>
      </c>
    </row>
    <row r="10" spans="4:35" s="282" customFormat="1" x14ac:dyDescent="0.3">
      <c r="D10" s="274">
        <v>-5</v>
      </c>
      <c r="E10" s="275">
        <f>IFERROR(INDEX('CBI - BUILD_SCENARIO'!$G$54:$AG$54, MATCH('CBI - RESULT_TABLES'!D10, 'CBI - BUILD_SCENARIO'!$G$53:$AG$53, 0)), "")</f>
        <v>2023</v>
      </c>
      <c r="F10" s="276">
        <f>IFERROR(ROUND(INDEX('CBI - BASELINE'!$G$154:$BC$154, MATCH('CBI - RESULT_TABLES'!D10, 'CBI - BASELINE'!$G$53:$BC$53, 0)), -4), "")</f>
        <v>570000</v>
      </c>
      <c r="G10" s="277">
        <f>IFERROR(ROUND(INDEX('CBI - BUILD_SCENARIO'!$G$184:$AG$184, MATCH('CBI - RESULT_TABLES'!D10, 'CBI - BUILD_SCENARIO'!$G$53:$AG$53, 0)), -4), "")</f>
        <v>570000</v>
      </c>
      <c r="H10" s="278">
        <f t="shared" si="0"/>
        <v>0</v>
      </c>
      <c r="I10" s="276">
        <f>IFERROR(ROUND(INDEX('CBI - BASELINE'!$G$156:$BC$156, MATCH('CBI - RESULT_TABLES'!$D10, 'CBI - BASELINE'!$G$53:$BC$53, 0)), -3), "")</f>
        <v>215000</v>
      </c>
      <c r="J10" s="277">
        <f>IFERROR(ROUND(INDEX('CBI - BUILD_SCENARIO'!$G$186:$AG$186, MATCH('CBI - RESULT_TABLES'!$D10, 'CBI - BUILD_SCENARIO'!$G$53:$AG$53, 0)), -3), "")</f>
        <v>215000</v>
      </c>
      <c r="K10" s="278">
        <f t="shared" si="8"/>
        <v>0</v>
      </c>
      <c r="L10" s="279">
        <f>IFERROR(ROUND(INDEX('CBI - BASELINE'!$G$172:$BC$172, MATCH('CBI - RESULT_TABLES'!$D10, 'CBI - BASELINE'!$G$53:$BC$53, 0)), -2), "")</f>
        <v>0</v>
      </c>
      <c r="M10" s="280">
        <f>IFERROR(ROUND(INDEX('CBI - BUILD_SCENARIO'!$G$228:$AG$228, MATCH('CBI - RESULT_TABLES'!$D10, 'CBI - BUILD_SCENARIO'!$G$53:$AG$53, 0)), -4), "")</f>
        <v>0</v>
      </c>
      <c r="N10" s="281">
        <f t="shared" si="1"/>
        <v>0</v>
      </c>
      <c r="O10" s="279">
        <f>IFERROR(ROUND(INDEX('CBI - BASELINE'!$G$179:$BC$179, MATCH('CBI - RESULT_TABLES'!$D10, 'CBI - BASELINE'!$G$53:$BC$53, 0)), -4), "")</f>
        <v>0</v>
      </c>
      <c r="P10" s="280">
        <f>IFERROR(ROUND(INDEX('CBI - BUILD_SCENARIO'!$G$235:$AG$235, MATCH('CBI - RESULT_TABLES'!$D10, 'CBI - BUILD_SCENARIO'!$G$53:$AG$53, 0)), -4), "")</f>
        <v>0</v>
      </c>
      <c r="Q10" s="281">
        <f t="shared" si="2"/>
        <v>0</v>
      </c>
      <c r="R10" s="279">
        <f>IFERROR(ROUND(INDEX('CBI - BASELINE'!$G$186:$BC$186, MATCH('CBI - RESULT_TABLES'!$D10, 'CBI - BASELINE'!$G$53:$BC$53, 0)), -4), "")</f>
        <v>0</v>
      </c>
      <c r="S10" s="280">
        <f>IFERROR(ROUND(INDEX('CBI - BUILD_SCENARIO'!$G$242:$AG$242, MATCH('CBI - RESULT_TABLES'!$D10, 'CBI - BUILD_SCENARIO'!$G$53:$AG$53, 0)), -4), "")</f>
        <v>0</v>
      </c>
      <c r="T10" s="281">
        <f t="shared" si="3"/>
        <v>0</v>
      </c>
      <c r="U10" s="279">
        <f>IFERROR(ROUND(INDEX('CBI - BASELINE'!$G$191:$BC$191, MATCH('CBI - RESULT_TABLES'!$D10, 'CBI - BASELINE'!$G$53:$BC$53, 0)), -4), "")</f>
        <v>0</v>
      </c>
      <c r="V10" s="280">
        <f>IFERROR(ROUND(INDEX('CBI - BUILD_SCENARIO'!$G$247:$AG$247, MATCH('CBI - RESULT_TABLES'!$D10, 'CBI - BUILD_SCENARIO'!$G$53:$AG$53, 0)), -4), "")</f>
        <v>0</v>
      </c>
      <c r="W10" s="281">
        <f t="shared" si="4"/>
        <v>0</v>
      </c>
      <c r="X10" s="279">
        <f>IFERROR(ROUND(INDEX('CBI - BASELINE'!$G$196:$BC$196, MATCH('CBI - RESULT_TABLES'!$D10, 'CBI - BASELINE'!$G$53:$BC$53, 0)), -4), "")</f>
        <v>0</v>
      </c>
      <c r="Y10" s="280">
        <f>IFERROR(ROUND(INDEX('CBI - BUILD_SCENARIO'!$G$252:$AG$252, MATCH('CBI - RESULT_TABLES'!$D10, 'CBI - BUILD_SCENARIO'!$G$53:$AG$53, 0)), -4), "")</f>
        <v>0</v>
      </c>
      <c r="Z10" s="281">
        <f t="shared" si="5"/>
        <v>0</v>
      </c>
      <c r="AA10" s="279" t="str">
        <f>IF(D10&gt;0, ROUND(UPFRONTS!$F$90, -4), "")</f>
        <v/>
      </c>
      <c r="AB10" s="280" t="str">
        <f>IF(D10&gt;0,ROUND(1-UPFRONTS!$O$90, -4), "")</f>
        <v/>
      </c>
      <c r="AC10" s="281" t="str">
        <f t="shared" si="6"/>
        <v/>
      </c>
      <c r="AD10" s="279">
        <f>IFERROR(ROUND(INDEX('CBI - BASELINE'!$G$207:$BC$207, MATCH('CBI - RESULT_TABLES'!$D10, 'CBI - BASELINE'!$G$53:$BC$53, 0)), -4), "")</f>
        <v>0</v>
      </c>
      <c r="AE10" s="280">
        <f t="shared" si="7"/>
        <v>0</v>
      </c>
      <c r="AF10" s="281">
        <f>IFERROR(ROUND(INDEX('CBI - BUILD_SCENARIO'!$G$264:$AG$264, MATCH('CBI - RESULT_TABLES'!$D10, 'CBI - BUILD_SCENARIO'!$G$53:$AG$53, 0)), -4), "")</f>
        <v>0</v>
      </c>
      <c r="AG10" s="279">
        <f>IFERROR(ROUND(1-INDEX('CBI - BUILD_SCENARIO'!$G$296:$AG$296, MATCH('CBI - RESULT_TABLES'!$D10, 'CBI - BUILD_SCENARIO'!$G$53:$AG$53, 0)), -4), "")</f>
        <v>-540000</v>
      </c>
      <c r="AH10" s="280">
        <f>IFERROR(ROUND(INDEX('CBI - BUILD_SCENARIO'!$G$297:$AG$297, MATCH('CBI - RESULT_TABLES'!$D10, 'CBI - BUILD_SCENARIO'!$G$53:$AG$53, 0)), -4), "")</f>
        <v>0</v>
      </c>
      <c r="AI10" s="281">
        <f>IFERROR(ROUND(INDEX('CBI - BUILD_SCENARIO'!$G$299:$AG$299, MATCH('CBI - RESULT_TABLES'!$D10, 'CBI - BUILD_SCENARIO'!$G$53:$AG$53, 0)), -4), "")</f>
        <v>-610000</v>
      </c>
    </row>
    <row r="11" spans="4:35" s="282" customFormat="1" x14ac:dyDescent="0.3">
      <c r="D11" s="274">
        <v>-4</v>
      </c>
      <c r="E11" s="275">
        <f>IFERROR(INDEX('CBI - BUILD_SCENARIO'!$G$54:$AG$54, MATCH('CBI - RESULT_TABLES'!D11, 'CBI - BUILD_SCENARIO'!$G$53:$AG$53, 0)), "")</f>
        <v>2024</v>
      </c>
      <c r="F11" s="276">
        <f>IFERROR(ROUND(INDEX('CBI - BASELINE'!$G$154:$BC$154, MATCH('CBI - RESULT_TABLES'!D11, 'CBI - BASELINE'!$G$53:$BC$53, 0)), -4), "")</f>
        <v>580000</v>
      </c>
      <c r="G11" s="277">
        <f>IFERROR(ROUND(INDEX('CBI - BUILD_SCENARIO'!$G$184:$AG$184, MATCH('CBI - RESULT_TABLES'!D11, 'CBI - BUILD_SCENARIO'!$G$53:$AG$53, 0)), -4), "")</f>
        <v>580000</v>
      </c>
      <c r="H11" s="278">
        <f t="shared" si="0"/>
        <v>0</v>
      </c>
      <c r="I11" s="276">
        <f>IFERROR(ROUND(INDEX('CBI - BASELINE'!$G$156:$BC$156, MATCH('CBI - RESULT_TABLES'!$D11, 'CBI - BASELINE'!$G$53:$BC$53, 0)), -3), "")</f>
        <v>217000</v>
      </c>
      <c r="J11" s="277">
        <f>IFERROR(ROUND(INDEX('CBI - BUILD_SCENARIO'!$G$186:$AG$186, MATCH('CBI - RESULT_TABLES'!$D11, 'CBI - BUILD_SCENARIO'!$G$53:$AG$53, 0)), -3), "")</f>
        <v>217000</v>
      </c>
      <c r="K11" s="278">
        <f t="shared" si="8"/>
        <v>0</v>
      </c>
      <c r="L11" s="279">
        <f>IFERROR(ROUND(INDEX('CBI - BASELINE'!$G$172:$BC$172, MATCH('CBI - RESULT_TABLES'!$D11, 'CBI - BASELINE'!$G$53:$BC$53, 0)), -2), "")</f>
        <v>0</v>
      </c>
      <c r="M11" s="280">
        <f>IFERROR(ROUND(INDEX('CBI - BUILD_SCENARIO'!$G$228:$AG$228, MATCH('CBI - RESULT_TABLES'!$D11, 'CBI - BUILD_SCENARIO'!$G$53:$AG$53, 0)), -4), "")</f>
        <v>0</v>
      </c>
      <c r="N11" s="281">
        <f t="shared" si="1"/>
        <v>0</v>
      </c>
      <c r="O11" s="279">
        <f>IFERROR(ROUND(INDEX('CBI - BASELINE'!$G$179:$BC$179, MATCH('CBI - RESULT_TABLES'!$D11, 'CBI - BASELINE'!$G$53:$BC$53, 0)), -4), "")</f>
        <v>0</v>
      </c>
      <c r="P11" s="280">
        <f>IFERROR(ROUND(INDEX('CBI - BUILD_SCENARIO'!$G$235:$AG$235, MATCH('CBI - RESULT_TABLES'!$D11, 'CBI - BUILD_SCENARIO'!$G$53:$AG$53, 0)), -4), "")</f>
        <v>0</v>
      </c>
      <c r="Q11" s="281">
        <f t="shared" si="2"/>
        <v>0</v>
      </c>
      <c r="R11" s="279">
        <f>IFERROR(ROUND(INDEX('CBI - BASELINE'!$G$186:$BC$186, MATCH('CBI - RESULT_TABLES'!$D11, 'CBI - BASELINE'!$G$53:$BC$53, 0)), -4), "")</f>
        <v>0</v>
      </c>
      <c r="S11" s="280">
        <f>IFERROR(ROUND(INDEX('CBI - BUILD_SCENARIO'!$G$242:$AG$242, MATCH('CBI - RESULT_TABLES'!$D11, 'CBI - BUILD_SCENARIO'!$G$53:$AG$53, 0)), -4), "")</f>
        <v>0</v>
      </c>
      <c r="T11" s="281">
        <f t="shared" si="3"/>
        <v>0</v>
      </c>
      <c r="U11" s="279">
        <f>IFERROR(ROUND(INDEX('CBI - BASELINE'!$G$191:$BC$191, MATCH('CBI - RESULT_TABLES'!$D11, 'CBI - BASELINE'!$G$53:$BC$53, 0)), -4), "")</f>
        <v>0</v>
      </c>
      <c r="V11" s="280">
        <f>IFERROR(ROUND(INDEX('CBI - BUILD_SCENARIO'!$G$247:$AG$247, MATCH('CBI - RESULT_TABLES'!$D11, 'CBI - BUILD_SCENARIO'!$G$53:$AG$53, 0)), -4), "")</f>
        <v>0</v>
      </c>
      <c r="W11" s="281">
        <f t="shared" si="4"/>
        <v>0</v>
      </c>
      <c r="X11" s="279">
        <f>IFERROR(ROUND(INDEX('CBI - BASELINE'!$G$196:$BC$196, MATCH('CBI - RESULT_TABLES'!$D11, 'CBI - BASELINE'!$G$53:$BC$53, 0)), -4), "")</f>
        <v>0</v>
      </c>
      <c r="Y11" s="280">
        <f>IFERROR(ROUND(INDEX('CBI - BUILD_SCENARIO'!$G$252:$AG$252, MATCH('CBI - RESULT_TABLES'!$D11, 'CBI - BUILD_SCENARIO'!$G$53:$AG$53, 0)), -4), "")</f>
        <v>0</v>
      </c>
      <c r="Z11" s="281">
        <f t="shared" si="5"/>
        <v>0</v>
      </c>
      <c r="AA11" s="279" t="str">
        <f>IF(D11&gt;0, ROUND(UPFRONTS!$F$90, -4), "")</f>
        <v/>
      </c>
      <c r="AB11" s="280" t="str">
        <f>IF(D11&gt;0,ROUND(1-UPFRONTS!$O$90, -4), "")</f>
        <v/>
      </c>
      <c r="AC11" s="281" t="str">
        <f t="shared" si="6"/>
        <v/>
      </c>
      <c r="AD11" s="279">
        <f>IFERROR(ROUND(INDEX('CBI - BASELINE'!$G$207:$BC$207, MATCH('CBI - RESULT_TABLES'!$D11, 'CBI - BASELINE'!$G$53:$BC$53, 0)), -4), "")</f>
        <v>0</v>
      </c>
      <c r="AE11" s="280">
        <f t="shared" si="7"/>
        <v>0</v>
      </c>
      <c r="AF11" s="281">
        <f>IFERROR(ROUND(INDEX('CBI - BUILD_SCENARIO'!$G$264:$AG$264, MATCH('CBI - RESULT_TABLES'!$D11, 'CBI - BUILD_SCENARIO'!$G$53:$AG$53, 0)), -4), "")</f>
        <v>0</v>
      </c>
      <c r="AG11" s="279">
        <f>IFERROR(ROUND(1-INDEX('CBI - BUILD_SCENARIO'!$G$296:$AG$296, MATCH('CBI - RESULT_TABLES'!$D11, 'CBI - BUILD_SCENARIO'!$G$53:$AG$53, 0)), -4), "")</f>
        <v>-1400000</v>
      </c>
      <c r="AH11" s="280">
        <f>IFERROR(ROUND(INDEX('CBI - BUILD_SCENARIO'!$G$297:$AG$297, MATCH('CBI - RESULT_TABLES'!$D11, 'CBI - BUILD_SCENARIO'!$G$53:$AG$53, 0)), -4), "")</f>
        <v>0</v>
      </c>
      <c r="AI11" s="281">
        <f>IFERROR(ROUND(INDEX('CBI - BUILD_SCENARIO'!$G$299:$AG$299, MATCH('CBI - RESULT_TABLES'!$D11, 'CBI - BUILD_SCENARIO'!$G$53:$AG$53, 0)), -4), "")</f>
        <v>-2000000</v>
      </c>
    </row>
    <row r="12" spans="4:35" s="282" customFormat="1" x14ac:dyDescent="0.3">
      <c r="D12" s="274">
        <v>-3</v>
      </c>
      <c r="E12" s="275">
        <f>IFERROR(INDEX('CBI - BUILD_SCENARIO'!$G$54:$AG$54, MATCH('CBI - RESULT_TABLES'!D12, 'CBI - BUILD_SCENARIO'!$G$53:$AG$53, 0)), "")</f>
        <v>2025</v>
      </c>
      <c r="F12" s="276">
        <f>IFERROR(ROUND(INDEX('CBI - BASELINE'!$G$154:$BC$154, MATCH('CBI - RESULT_TABLES'!D12, 'CBI - BASELINE'!$G$53:$BC$53, 0)), -4), "")</f>
        <v>580000</v>
      </c>
      <c r="G12" s="277">
        <f>IFERROR(ROUND(INDEX('CBI - BUILD_SCENARIO'!$G$184:$AG$184, MATCH('CBI - RESULT_TABLES'!D12, 'CBI - BUILD_SCENARIO'!$G$53:$AG$53, 0)), -4), "")</f>
        <v>580000</v>
      </c>
      <c r="H12" s="278">
        <f t="shared" si="0"/>
        <v>0</v>
      </c>
      <c r="I12" s="276">
        <f>IFERROR(ROUND(INDEX('CBI - BASELINE'!$G$156:$BC$156, MATCH('CBI - RESULT_TABLES'!$D12, 'CBI - BASELINE'!$G$53:$BC$53, 0)), -3), "")</f>
        <v>219000</v>
      </c>
      <c r="J12" s="277">
        <f>IFERROR(ROUND(INDEX('CBI - BUILD_SCENARIO'!$G$186:$AG$186, MATCH('CBI - RESULT_TABLES'!$D12, 'CBI - BUILD_SCENARIO'!$G$53:$AG$53, 0)), -3), "")</f>
        <v>219000</v>
      </c>
      <c r="K12" s="278">
        <f t="shared" si="8"/>
        <v>0</v>
      </c>
      <c r="L12" s="279">
        <f>IFERROR(ROUND(INDEX('CBI - BASELINE'!$G$172:$BC$172, MATCH('CBI - RESULT_TABLES'!$D12, 'CBI - BASELINE'!$G$53:$BC$53, 0)), -2), "")</f>
        <v>0</v>
      </c>
      <c r="M12" s="280">
        <f>IFERROR(ROUND(INDEX('CBI - BUILD_SCENARIO'!$G$228:$AG$228, MATCH('CBI - RESULT_TABLES'!$D12, 'CBI - BUILD_SCENARIO'!$G$53:$AG$53, 0)), -4), "")</f>
        <v>0</v>
      </c>
      <c r="N12" s="281">
        <f t="shared" si="1"/>
        <v>0</v>
      </c>
      <c r="O12" s="279">
        <f>IFERROR(ROUND(INDEX('CBI - BASELINE'!$G$179:$BC$179, MATCH('CBI - RESULT_TABLES'!$D12, 'CBI - BASELINE'!$G$53:$BC$53, 0)), -4), "")</f>
        <v>0</v>
      </c>
      <c r="P12" s="280">
        <f>IFERROR(ROUND(INDEX('CBI - BUILD_SCENARIO'!$G$235:$AG$235, MATCH('CBI - RESULT_TABLES'!$D12, 'CBI - BUILD_SCENARIO'!$G$53:$AG$53, 0)), -4), "")</f>
        <v>0</v>
      </c>
      <c r="Q12" s="281">
        <f t="shared" si="2"/>
        <v>0</v>
      </c>
      <c r="R12" s="279">
        <f>IFERROR(ROUND(INDEX('CBI - BASELINE'!$G$186:$BC$186, MATCH('CBI - RESULT_TABLES'!$D12, 'CBI - BASELINE'!$G$53:$BC$53, 0)), -4), "")</f>
        <v>0</v>
      </c>
      <c r="S12" s="280">
        <f>IFERROR(ROUND(INDEX('CBI - BUILD_SCENARIO'!$G$242:$AG$242, MATCH('CBI - RESULT_TABLES'!$D12, 'CBI - BUILD_SCENARIO'!$G$53:$AG$53, 0)), -4), "")</f>
        <v>0</v>
      </c>
      <c r="T12" s="281">
        <f t="shared" si="3"/>
        <v>0</v>
      </c>
      <c r="U12" s="279">
        <f>IFERROR(ROUND(INDEX('CBI - BASELINE'!$G$191:$BC$191, MATCH('CBI - RESULT_TABLES'!$D12, 'CBI - BASELINE'!$G$53:$BC$53, 0)), -4), "")</f>
        <v>0</v>
      </c>
      <c r="V12" s="280">
        <f>IFERROR(ROUND(INDEX('CBI - BUILD_SCENARIO'!$G$247:$AG$247, MATCH('CBI - RESULT_TABLES'!$D12, 'CBI - BUILD_SCENARIO'!$G$53:$AG$53, 0)), -4), "")</f>
        <v>0</v>
      </c>
      <c r="W12" s="281">
        <f t="shared" si="4"/>
        <v>0</v>
      </c>
      <c r="X12" s="279">
        <f>IFERROR(ROUND(INDEX('CBI - BASELINE'!$G$196:$BC$196, MATCH('CBI - RESULT_TABLES'!$D12, 'CBI - BASELINE'!$G$53:$BC$53, 0)), -4), "")</f>
        <v>0</v>
      </c>
      <c r="Y12" s="280">
        <f>IFERROR(ROUND(INDEX('CBI - BUILD_SCENARIO'!$G$252:$AG$252, MATCH('CBI - RESULT_TABLES'!$D12, 'CBI - BUILD_SCENARIO'!$G$53:$AG$53, 0)), -4), "")</f>
        <v>0</v>
      </c>
      <c r="Z12" s="281">
        <f t="shared" si="5"/>
        <v>0</v>
      </c>
      <c r="AA12" s="279" t="str">
        <f>IF(D12&gt;0, ROUND(UPFRONTS!$F$90, -4), "")</f>
        <v/>
      </c>
      <c r="AB12" s="280" t="str">
        <f>IF(D12&gt;0,ROUND(1-UPFRONTS!$O$90, -4), "")</f>
        <v/>
      </c>
      <c r="AC12" s="281" t="str">
        <f t="shared" si="6"/>
        <v/>
      </c>
      <c r="AD12" s="279">
        <f>IFERROR(ROUND(INDEX('CBI - BASELINE'!$G$207:$BC$207, MATCH('CBI - RESULT_TABLES'!$D12, 'CBI - BASELINE'!$G$53:$BC$53, 0)), -4), "")</f>
        <v>0</v>
      </c>
      <c r="AE12" s="280">
        <f t="shared" si="7"/>
        <v>0</v>
      </c>
      <c r="AF12" s="281">
        <f>IFERROR(ROUND(INDEX('CBI - BUILD_SCENARIO'!$G$264:$AG$264, MATCH('CBI - RESULT_TABLES'!$D12, 'CBI - BUILD_SCENARIO'!$G$53:$AG$53, 0)), -4), "")</f>
        <v>0</v>
      </c>
      <c r="AG12" s="279">
        <f>IFERROR(ROUND(1-INDEX('CBI - BUILD_SCENARIO'!$G$296:$AG$296, MATCH('CBI - RESULT_TABLES'!$D12, 'CBI - BUILD_SCENARIO'!$G$53:$AG$53, 0)), -4), "")</f>
        <v>-1040000</v>
      </c>
      <c r="AH12" s="280">
        <f>IFERROR(ROUND(INDEX('CBI - BUILD_SCENARIO'!$G$297:$AG$297, MATCH('CBI - RESULT_TABLES'!$D12, 'CBI - BUILD_SCENARIO'!$G$53:$AG$53, 0)), -4), "")</f>
        <v>0</v>
      </c>
      <c r="AI12" s="281">
        <f>IFERROR(ROUND(INDEX('CBI - BUILD_SCENARIO'!$G$299:$AG$299, MATCH('CBI - RESULT_TABLES'!$D12, 'CBI - BUILD_SCENARIO'!$G$53:$AG$53, 0)), -4), "")</f>
        <v>-3040000</v>
      </c>
    </row>
    <row r="13" spans="4:35" s="282" customFormat="1" x14ac:dyDescent="0.3">
      <c r="D13" s="274">
        <v>-2</v>
      </c>
      <c r="E13" s="275">
        <f>IFERROR(INDEX('CBI - BUILD_SCENARIO'!$G$54:$AG$54, MATCH('CBI - RESULT_TABLES'!D13, 'CBI - BUILD_SCENARIO'!$G$53:$AG$53, 0)), "")</f>
        <v>2026</v>
      </c>
      <c r="F13" s="276">
        <f>IFERROR(ROUND(INDEX('CBI - BASELINE'!$G$154:$BC$154, MATCH('CBI - RESULT_TABLES'!D13, 'CBI - BASELINE'!$G$53:$BC$53, 0)), -4), "")</f>
        <v>590000</v>
      </c>
      <c r="G13" s="277">
        <f>IFERROR(ROUND(INDEX('CBI - BUILD_SCENARIO'!$G$184:$AG$184, MATCH('CBI - RESULT_TABLES'!D13, 'CBI - BUILD_SCENARIO'!$G$53:$AG$53, 0)), -4), "")</f>
        <v>590000</v>
      </c>
      <c r="H13" s="278">
        <f t="shared" si="0"/>
        <v>0</v>
      </c>
      <c r="I13" s="276">
        <f>IFERROR(ROUND(INDEX('CBI - BASELINE'!$G$156:$BC$156, MATCH('CBI - RESULT_TABLES'!$D13, 'CBI - BASELINE'!$G$53:$BC$53, 0)), -3), "")</f>
        <v>221000</v>
      </c>
      <c r="J13" s="277">
        <f>IFERROR(ROUND(INDEX('CBI - BUILD_SCENARIO'!$G$186:$AG$186, MATCH('CBI - RESULT_TABLES'!$D13, 'CBI - BUILD_SCENARIO'!$G$53:$AG$53, 0)), -3), "")</f>
        <v>221000</v>
      </c>
      <c r="K13" s="278">
        <f t="shared" si="8"/>
        <v>0</v>
      </c>
      <c r="L13" s="279">
        <f>IFERROR(ROUND(INDEX('CBI - BASELINE'!$G$172:$BC$172, MATCH('CBI - RESULT_TABLES'!$D13, 'CBI - BASELINE'!$G$53:$BC$53, 0)), -2), "")</f>
        <v>0</v>
      </c>
      <c r="M13" s="280">
        <f>IFERROR(ROUND(INDEX('CBI - BUILD_SCENARIO'!$G$228:$AG$228, MATCH('CBI - RESULT_TABLES'!$D13, 'CBI - BUILD_SCENARIO'!$G$53:$AG$53, 0)), -4), "")</f>
        <v>0</v>
      </c>
      <c r="N13" s="281">
        <f t="shared" si="1"/>
        <v>0</v>
      </c>
      <c r="O13" s="279">
        <f>IFERROR(ROUND(INDEX('CBI - BASELINE'!$G$179:$BC$179, MATCH('CBI - RESULT_TABLES'!$D13, 'CBI - BASELINE'!$G$53:$BC$53, 0)), -4), "")</f>
        <v>0</v>
      </c>
      <c r="P13" s="280">
        <f>IFERROR(ROUND(INDEX('CBI - BUILD_SCENARIO'!$G$235:$AG$235, MATCH('CBI - RESULT_TABLES'!$D13, 'CBI - BUILD_SCENARIO'!$G$53:$AG$53, 0)), -4), "")</f>
        <v>0</v>
      </c>
      <c r="Q13" s="281">
        <f t="shared" si="2"/>
        <v>0</v>
      </c>
      <c r="R13" s="279">
        <f>IFERROR(ROUND(INDEX('CBI - BASELINE'!$G$186:$BC$186, MATCH('CBI - RESULT_TABLES'!$D13, 'CBI - BASELINE'!$G$53:$BC$53, 0)), -4), "")</f>
        <v>0</v>
      </c>
      <c r="S13" s="280">
        <f>IFERROR(ROUND(INDEX('CBI - BUILD_SCENARIO'!$G$242:$AG$242, MATCH('CBI - RESULT_TABLES'!$D13, 'CBI - BUILD_SCENARIO'!$G$53:$AG$53, 0)), -4), "")</f>
        <v>0</v>
      </c>
      <c r="T13" s="281">
        <f t="shared" si="3"/>
        <v>0</v>
      </c>
      <c r="U13" s="279">
        <f>IFERROR(ROUND(INDEX('CBI - BASELINE'!$G$191:$BC$191, MATCH('CBI - RESULT_TABLES'!$D13, 'CBI - BASELINE'!$G$53:$BC$53, 0)), -4), "")</f>
        <v>0</v>
      </c>
      <c r="V13" s="280">
        <f>IFERROR(ROUND(INDEX('CBI - BUILD_SCENARIO'!$G$247:$AG$247, MATCH('CBI - RESULT_TABLES'!$D13, 'CBI - BUILD_SCENARIO'!$G$53:$AG$53, 0)), -4), "")</f>
        <v>0</v>
      </c>
      <c r="W13" s="281">
        <f t="shared" si="4"/>
        <v>0</v>
      </c>
      <c r="X13" s="279">
        <f>IFERROR(ROUND(INDEX('CBI - BASELINE'!$G$196:$BC$196, MATCH('CBI - RESULT_TABLES'!$D13, 'CBI - BASELINE'!$G$53:$BC$53, 0)), -4), "")</f>
        <v>0</v>
      </c>
      <c r="Y13" s="280">
        <f>IFERROR(ROUND(INDEX('CBI - BUILD_SCENARIO'!$G$252:$AG$252, MATCH('CBI - RESULT_TABLES'!$D13, 'CBI - BUILD_SCENARIO'!$G$53:$AG$53, 0)), -4), "")</f>
        <v>0</v>
      </c>
      <c r="Z13" s="281">
        <f t="shared" si="5"/>
        <v>0</v>
      </c>
      <c r="AA13" s="279" t="str">
        <f>IF(D13&gt;0, ROUND(UPFRONTS!$F$90, -4), "")</f>
        <v/>
      </c>
      <c r="AB13" s="280" t="str">
        <f>IF(D13&gt;0,ROUND(1-UPFRONTS!$O$90, -4), "")</f>
        <v/>
      </c>
      <c r="AC13" s="281" t="str">
        <f t="shared" si="6"/>
        <v/>
      </c>
      <c r="AD13" s="279">
        <f>IFERROR(ROUND(INDEX('CBI - BASELINE'!$G$207:$BC$207, MATCH('CBI - RESULT_TABLES'!$D13, 'CBI - BASELINE'!$G$53:$BC$53, 0)), -4), "")</f>
        <v>0</v>
      </c>
      <c r="AE13" s="280">
        <f t="shared" si="7"/>
        <v>0</v>
      </c>
      <c r="AF13" s="281">
        <f>IFERROR(ROUND(INDEX('CBI - BUILD_SCENARIO'!$G$264:$AG$264, MATCH('CBI - RESULT_TABLES'!$D13, 'CBI - BUILD_SCENARIO'!$G$53:$AG$53, 0)), -4), "")</f>
        <v>0</v>
      </c>
      <c r="AG13" s="279">
        <f>IFERROR(ROUND(1-INDEX('CBI - BUILD_SCENARIO'!$G$296:$AG$296, MATCH('CBI - RESULT_TABLES'!$D13, 'CBI - BUILD_SCENARIO'!$G$53:$AG$53, 0)), -4), "")</f>
        <v>-4630000</v>
      </c>
      <c r="AH13" s="280">
        <f>IFERROR(ROUND(INDEX('CBI - BUILD_SCENARIO'!$G$297:$AG$297, MATCH('CBI - RESULT_TABLES'!$D13, 'CBI - BUILD_SCENARIO'!$G$53:$AG$53, 0)), -4), "")</f>
        <v>0</v>
      </c>
      <c r="AI13" s="281">
        <f>IFERROR(ROUND(INDEX('CBI - BUILD_SCENARIO'!$G$299:$AG$299, MATCH('CBI - RESULT_TABLES'!$D13, 'CBI - BUILD_SCENARIO'!$G$53:$AG$53, 0)), -4), "")</f>
        <v>-7670000</v>
      </c>
    </row>
    <row r="14" spans="4:35" s="282" customFormat="1" x14ac:dyDescent="0.3">
      <c r="D14" s="274">
        <v>-1</v>
      </c>
      <c r="E14" s="275">
        <f>IFERROR(INDEX('CBI - BUILD_SCENARIO'!$G$54:$AG$54, MATCH('CBI - RESULT_TABLES'!D14, 'CBI - BUILD_SCENARIO'!$G$53:$AG$53, 0)), "")</f>
        <v>2027</v>
      </c>
      <c r="F14" s="276">
        <f>IFERROR(ROUND(INDEX('CBI - BASELINE'!$G$154:$BC$154, MATCH('CBI - RESULT_TABLES'!D14, 'CBI - BASELINE'!$G$53:$BC$53, 0)), -4), "")</f>
        <v>590000</v>
      </c>
      <c r="G14" s="277">
        <f>IFERROR(ROUND(INDEX('CBI - BUILD_SCENARIO'!$G$184:$AG$184, MATCH('CBI - RESULT_TABLES'!D14, 'CBI - BUILD_SCENARIO'!$G$53:$AG$53, 0)), -4), "")</f>
        <v>590000</v>
      </c>
      <c r="H14" s="278">
        <f>IFERROR(G14-F14, "")</f>
        <v>0</v>
      </c>
      <c r="I14" s="276">
        <f>IFERROR(ROUND(INDEX('CBI - BASELINE'!$G$156:$BC$156, MATCH('CBI - RESULT_TABLES'!$D14, 'CBI - BASELINE'!$G$53:$BC$53, 0)), -3), "")</f>
        <v>224000</v>
      </c>
      <c r="J14" s="277">
        <f>IFERROR(ROUND(INDEX('CBI - BUILD_SCENARIO'!$G$186:$AG$186, MATCH('CBI - RESULT_TABLES'!$D14, 'CBI - BUILD_SCENARIO'!$G$53:$AG$53, 0)), -3), "")</f>
        <v>224000</v>
      </c>
      <c r="K14" s="278">
        <f t="shared" si="8"/>
        <v>0</v>
      </c>
      <c r="L14" s="279">
        <f>IFERROR(ROUND(INDEX('CBI - BASELINE'!$G$172:$BC$172, MATCH('CBI - RESULT_TABLES'!$D14, 'CBI - BASELINE'!$G$53:$BC$53, 0)), -2), "")</f>
        <v>0</v>
      </c>
      <c r="M14" s="280">
        <f>IFERROR(ROUND(INDEX('CBI - BUILD_SCENARIO'!$G$228:$AG$228, MATCH('CBI - RESULT_TABLES'!$D14, 'CBI - BUILD_SCENARIO'!$G$53:$AG$53, 0)), -4), "")</f>
        <v>0</v>
      </c>
      <c r="N14" s="281">
        <f t="shared" si="1"/>
        <v>0</v>
      </c>
      <c r="O14" s="279">
        <f>IFERROR(ROUND(INDEX('CBI - BASELINE'!$G$179:$BC$179, MATCH('CBI - RESULT_TABLES'!$D14, 'CBI - BASELINE'!$G$53:$BC$53, 0)), -4), "")</f>
        <v>0</v>
      </c>
      <c r="P14" s="280">
        <f>IFERROR(ROUND(INDEX('CBI - BUILD_SCENARIO'!$G$235:$AG$235, MATCH('CBI - RESULT_TABLES'!$D14, 'CBI - BUILD_SCENARIO'!$G$53:$AG$53, 0)), -4), "")</f>
        <v>0</v>
      </c>
      <c r="Q14" s="281">
        <f t="shared" si="2"/>
        <v>0</v>
      </c>
      <c r="R14" s="279">
        <f>IFERROR(ROUND(INDEX('CBI - BASELINE'!$G$186:$BC$186, MATCH('CBI - RESULT_TABLES'!$D14, 'CBI - BASELINE'!$G$53:$BC$53, 0)), -4), "")</f>
        <v>0</v>
      </c>
      <c r="S14" s="280">
        <f>IFERROR(ROUND(INDEX('CBI - BUILD_SCENARIO'!$G$242:$AG$242, MATCH('CBI - RESULT_TABLES'!$D14, 'CBI - BUILD_SCENARIO'!$G$53:$AG$53, 0)), -4), "")</f>
        <v>0</v>
      </c>
      <c r="T14" s="281">
        <f t="shared" si="3"/>
        <v>0</v>
      </c>
      <c r="U14" s="279">
        <f>IFERROR(ROUND(INDEX('CBI - BASELINE'!$G$191:$BC$191, MATCH('CBI - RESULT_TABLES'!$D14, 'CBI - BASELINE'!$G$53:$BC$53, 0)), -4), "")</f>
        <v>0</v>
      </c>
      <c r="V14" s="280">
        <f>IFERROR(ROUND(INDEX('CBI - BUILD_SCENARIO'!$G$247:$AG$247, MATCH('CBI - RESULT_TABLES'!$D14, 'CBI - BUILD_SCENARIO'!$G$53:$AG$53, 0)), -4), "")</f>
        <v>0</v>
      </c>
      <c r="W14" s="281">
        <f t="shared" si="4"/>
        <v>0</v>
      </c>
      <c r="X14" s="279">
        <f>IFERROR(ROUND(INDEX('CBI - BASELINE'!$G$196:$BC$196, MATCH('CBI - RESULT_TABLES'!$D14, 'CBI - BASELINE'!$G$53:$BC$53, 0)), -4), "")</f>
        <v>0</v>
      </c>
      <c r="Y14" s="280">
        <f>IFERROR(ROUND(INDEX('CBI - BUILD_SCENARIO'!$G$252:$AG$252, MATCH('CBI - RESULT_TABLES'!$D14, 'CBI - BUILD_SCENARIO'!$G$53:$AG$53, 0)), -4), "")</f>
        <v>0</v>
      </c>
      <c r="Z14" s="281">
        <f t="shared" si="5"/>
        <v>0</v>
      </c>
      <c r="AA14" s="279" t="str">
        <f>IF(D14&gt;0, ROUND(UPFRONTS!$F$90, -4), "")</f>
        <v/>
      </c>
      <c r="AB14" s="280" t="str">
        <f>IF(D14&gt;0,ROUND(1-UPFRONTS!$O$90, -4), "")</f>
        <v/>
      </c>
      <c r="AC14" s="281" t="str">
        <f t="shared" si="6"/>
        <v/>
      </c>
      <c r="AD14" s="279">
        <f>IFERROR(ROUND(INDEX('CBI - BASELINE'!$G$207:$BC$207, MATCH('CBI - RESULT_TABLES'!$D14, 'CBI - BASELINE'!$G$53:$BC$53, 0)), -4), "")</f>
        <v>0</v>
      </c>
      <c r="AE14" s="280">
        <f t="shared" si="7"/>
        <v>0</v>
      </c>
      <c r="AF14" s="281">
        <f>IFERROR(ROUND(INDEX('CBI - BUILD_SCENARIO'!$G$264:$AG$264, MATCH('CBI - RESULT_TABLES'!$D14, 'CBI - BUILD_SCENARIO'!$G$53:$AG$53, 0)), -4), "")</f>
        <v>0</v>
      </c>
      <c r="AG14" s="279">
        <f>IFERROR(ROUND(1-INDEX('CBI - BUILD_SCENARIO'!$G$296:$AG$296, MATCH('CBI - RESULT_TABLES'!$D14, 'CBI - BUILD_SCENARIO'!$G$53:$AG$53, 0)), -4), "")</f>
        <v>-5710000</v>
      </c>
      <c r="AH14" s="280">
        <f>IFERROR(ROUND(INDEX('CBI - BUILD_SCENARIO'!$G$297:$AG$297, MATCH('CBI - RESULT_TABLES'!$D14, 'CBI - BUILD_SCENARIO'!$G$53:$AG$53, 0)), -4), "")</f>
        <v>0</v>
      </c>
      <c r="AI14" s="281">
        <f>IFERROR(ROUND(INDEX('CBI - BUILD_SCENARIO'!$G$299:$AG$299, MATCH('CBI - RESULT_TABLES'!$D14, 'CBI - BUILD_SCENARIO'!$G$53:$AG$53, 0)), -4), "")</f>
        <v>-13380000</v>
      </c>
    </row>
    <row r="15" spans="4:35" s="282" customFormat="1" x14ac:dyDescent="0.3">
      <c r="D15" s="274">
        <v>0</v>
      </c>
      <c r="E15" s="275">
        <f>IFERROR(INDEX('CBI - BUILD_SCENARIO'!$G$54:$AG$54, MATCH('CBI - RESULT_TABLES'!D15, 'CBI - BUILD_SCENARIO'!$G$53:$AG$53, 0)), "")</f>
        <v>2028</v>
      </c>
      <c r="F15" s="276">
        <f>IFERROR(ROUND(INDEX('CBI - BASELINE'!$G$154:$BC$154, MATCH('CBI - RESULT_TABLES'!D15, 'CBI - BASELINE'!$G$53:$BC$53, 0)), -4), "")</f>
        <v>600000</v>
      </c>
      <c r="G15" s="277">
        <f>IFERROR(ROUND(INDEX('CBI - BUILD_SCENARIO'!$G$184:$AG$184, MATCH('CBI - RESULT_TABLES'!D15, 'CBI - BUILD_SCENARIO'!$G$53:$AG$53, 0)), -4), "")</f>
        <v>600000</v>
      </c>
      <c r="H15" s="278">
        <f t="shared" ref="H15:H35" si="9">IFERROR(G15-F15, "")</f>
        <v>0</v>
      </c>
      <c r="I15" s="276">
        <f>IFERROR(ROUND(INDEX('CBI - BASELINE'!$G$156:$BC$156, MATCH('CBI - RESULT_TABLES'!$D15, 'CBI - BASELINE'!$G$53:$BC$53, 0)), -3), "")</f>
        <v>226000</v>
      </c>
      <c r="J15" s="277">
        <f>IFERROR(ROUND(INDEX('CBI - BUILD_SCENARIO'!$G$186:$AG$186, MATCH('CBI - RESULT_TABLES'!$D15, 'CBI - BUILD_SCENARIO'!$G$53:$AG$53, 0)), -3), "")</f>
        <v>226000</v>
      </c>
      <c r="K15" s="278">
        <f t="shared" si="8"/>
        <v>0</v>
      </c>
      <c r="L15" s="279">
        <f>IFERROR(ROUND(INDEX('CBI - BASELINE'!$G$172:$BC$172, MATCH('CBI - RESULT_TABLES'!$D15, 'CBI - BASELINE'!$G$53:$BC$53, 0)), -2), "")</f>
        <v>0</v>
      </c>
      <c r="M15" s="280">
        <f>IFERROR(ROUND(INDEX('CBI - BUILD_SCENARIO'!$G$228:$AG$228, MATCH('CBI - RESULT_TABLES'!$D15, 'CBI - BUILD_SCENARIO'!$G$53:$AG$53, 0)), -4), "")</f>
        <v>0</v>
      </c>
      <c r="N15" s="281">
        <f t="shared" si="1"/>
        <v>0</v>
      </c>
      <c r="O15" s="279">
        <f>IFERROR(ROUND(INDEX('CBI - BASELINE'!$G$179:$BC$179, MATCH('CBI - RESULT_TABLES'!$D15, 'CBI - BASELINE'!$G$53:$BC$53, 0)), -4), "")</f>
        <v>0</v>
      </c>
      <c r="P15" s="280">
        <f>IFERROR(ROUND(INDEX('CBI - BUILD_SCENARIO'!$G$235:$AG$235, MATCH('CBI - RESULT_TABLES'!$D15, 'CBI - BUILD_SCENARIO'!$G$53:$AG$53, 0)), -4), "")</f>
        <v>0</v>
      </c>
      <c r="Q15" s="281">
        <f t="shared" si="2"/>
        <v>0</v>
      </c>
      <c r="R15" s="279">
        <f>IFERROR(ROUND(INDEX('CBI - BASELINE'!$G$186:$BC$186, MATCH('CBI - RESULT_TABLES'!$D15, 'CBI - BASELINE'!$G$53:$BC$53, 0)), -4), "")</f>
        <v>0</v>
      </c>
      <c r="S15" s="280">
        <f>IFERROR(ROUND(INDEX('CBI - BUILD_SCENARIO'!$G$242:$AG$242, MATCH('CBI - RESULT_TABLES'!$D15, 'CBI - BUILD_SCENARIO'!$G$53:$AG$53, 0)), -4), "")</f>
        <v>0</v>
      </c>
      <c r="T15" s="281">
        <f t="shared" si="3"/>
        <v>0</v>
      </c>
      <c r="U15" s="279">
        <f>IFERROR(ROUND(INDEX('CBI - BASELINE'!$G$191:$BC$191, MATCH('CBI - RESULT_TABLES'!$D15, 'CBI - BASELINE'!$G$53:$BC$53, 0)), -4), "")</f>
        <v>0</v>
      </c>
      <c r="V15" s="280">
        <f>IFERROR(ROUND(INDEX('CBI - BUILD_SCENARIO'!$G$247:$AG$247, MATCH('CBI - RESULT_TABLES'!$D15, 'CBI - BUILD_SCENARIO'!$G$53:$AG$53, 0)), -4), "")</f>
        <v>0</v>
      </c>
      <c r="W15" s="281">
        <f t="shared" si="4"/>
        <v>0</v>
      </c>
      <c r="X15" s="279">
        <f>IFERROR(ROUND(INDEX('CBI - BASELINE'!$G$196:$BC$196, MATCH('CBI - RESULT_TABLES'!$D15, 'CBI - BASELINE'!$G$53:$BC$53, 0)), -4), "")</f>
        <v>0</v>
      </c>
      <c r="Y15" s="280">
        <f>IFERROR(ROUND(INDEX('CBI - BUILD_SCENARIO'!$G$252:$AG$252, MATCH('CBI - RESULT_TABLES'!$D15, 'CBI - BUILD_SCENARIO'!$G$53:$AG$53, 0)), -4), "")</f>
        <v>0</v>
      </c>
      <c r="Z15" s="281">
        <f t="shared" si="5"/>
        <v>0</v>
      </c>
      <c r="AA15" s="279" t="str">
        <f>IF(D15&gt;0, ROUND(UPFRONTS!$F$90, -4), "")</f>
        <v/>
      </c>
      <c r="AB15" s="280" t="str">
        <f>IF(D15&gt;0,ROUND(1-UPFRONTS!$O$90, -4), "")</f>
        <v/>
      </c>
      <c r="AC15" s="281" t="str">
        <f t="shared" si="6"/>
        <v/>
      </c>
      <c r="AD15" s="279">
        <f>IFERROR(ROUND(INDEX('CBI - BASELINE'!$G$207:$BC$207, MATCH('CBI - RESULT_TABLES'!$D15, 'CBI - BASELINE'!$G$53:$BC$53, 0)), -4), "")</f>
        <v>0</v>
      </c>
      <c r="AE15" s="280">
        <f t="shared" si="7"/>
        <v>0</v>
      </c>
      <c r="AF15" s="281">
        <f>IFERROR(ROUND(INDEX('CBI - BUILD_SCENARIO'!$G$264:$AG$264, MATCH('CBI - RESULT_TABLES'!$D15, 'CBI - BUILD_SCENARIO'!$G$53:$AG$53, 0)), -4), "")</f>
        <v>0</v>
      </c>
      <c r="AG15" s="279">
        <f>IFERROR(ROUND(1-INDEX('CBI - BUILD_SCENARIO'!$G$296:$AG$296, MATCH('CBI - RESULT_TABLES'!$D15, 'CBI - BUILD_SCENARIO'!$G$53:$AG$53, 0)), -4), "")</f>
        <v>-1330000</v>
      </c>
      <c r="AH15" s="280">
        <f>IFERROR(ROUND(INDEX('CBI - BUILD_SCENARIO'!$G$297:$AG$297, MATCH('CBI - RESULT_TABLES'!$D15, 'CBI - BUILD_SCENARIO'!$G$53:$AG$53, 0)), -4), "")</f>
        <v>0</v>
      </c>
      <c r="AI15" s="281">
        <f>IFERROR(ROUND(INDEX('CBI - BUILD_SCENARIO'!$G$299:$AG$299, MATCH('CBI - RESULT_TABLES'!$D15, 'CBI - BUILD_SCENARIO'!$G$53:$AG$53, 0)), -4), "")</f>
        <v>-14710000</v>
      </c>
    </row>
    <row r="16" spans="4:35" s="282" customFormat="1" x14ac:dyDescent="0.3">
      <c r="D16" s="274">
        <v>1</v>
      </c>
      <c r="E16" s="275">
        <f>IFERROR(INDEX('CBI - BUILD_SCENARIO'!$G$54:$AG$54, MATCH('CBI - RESULT_TABLES'!D16, 'CBI - BUILD_SCENARIO'!$G$53:$AG$53, 0)), "")</f>
        <v>2029</v>
      </c>
      <c r="F16" s="276">
        <f>IFERROR(ROUND(INDEX('CBI - BASELINE'!$G$154:$BC$154, MATCH('CBI - RESULT_TABLES'!D16, 'CBI - BASELINE'!$G$53:$BC$53, 0)), -4), "")</f>
        <v>600000</v>
      </c>
      <c r="G16" s="277">
        <f>IFERROR(ROUND(INDEX('CBI - BUILD_SCENARIO'!$G$184:$AG$184, MATCH('CBI - RESULT_TABLES'!D16, 'CBI - BUILD_SCENARIO'!$G$53:$AG$53, 0)), -4), "")</f>
        <v>950000</v>
      </c>
      <c r="H16" s="278">
        <f t="shared" si="9"/>
        <v>350000</v>
      </c>
      <c r="I16" s="276">
        <f>IFERROR(ROUND(INDEX('CBI - BASELINE'!$G$156:$BC$156, MATCH('CBI - RESULT_TABLES'!$D16, 'CBI - BASELINE'!$G$53:$BC$53, 0)), -3), "")</f>
        <v>228000</v>
      </c>
      <c r="J16" s="277">
        <f>IFERROR(ROUND(INDEX('CBI - BUILD_SCENARIO'!$G$186:$AG$186, MATCH('CBI - RESULT_TABLES'!$D16, 'CBI - BUILD_SCENARIO'!$G$53:$AG$53, 0)), -3), "")</f>
        <v>299000</v>
      </c>
      <c r="K16" s="278">
        <f t="shared" si="8"/>
        <v>71000</v>
      </c>
      <c r="L16" s="279">
        <f>IFERROR(ROUND(INDEX('CBI - BASELINE'!$G$172:$BC$172, MATCH('CBI - RESULT_TABLES'!$D16, 'CBI - BASELINE'!$G$53:$BC$53, 0)), -2), "")</f>
        <v>10500</v>
      </c>
      <c r="M16" s="280">
        <f>IFERROR(ROUND(INDEX('CBI - BUILD_SCENARIO'!$G$228:$AG$228, MATCH('CBI - RESULT_TABLES'!$D16, 'CBI - BUILD_SCENARIO'!$G$53:$AG$53, 0)), -2), "")</f>
        <v>13800</v>
      </c>
      <c r="N16" s="281">
        <f t="shared" ref="N16" si="10">IFERROR(M16-L16, "")</f>
        <v>3300</v>
      </c>
      <c r="O16" s="279">
        <f>IFERROR(ROUND(INDEX('CBI - BASELINE'!$G$179:$BC$179, MATCH('CBI - RESULT_TABLES'!$D16, 'CBI - BASELINE'!$G$53:$BC$53, 0)), -4), "")</f>
        <v>2160000</v>
      </c>
      <c r="P16" s="280">
        <f>IFERROR(ROUND(INDEX('CBI - BUILD_SCENARIO'!$G$235:$AG$235, MATCH('CBI - RESULT_TABLES'!$D16, 'CBI - BUILD_SCENARIO'!$G$53:$AG$53, 0)), -4), "")</f>
        <v>3580000</v>
      </c>
      <c r="Q16" s="281">
        <f t="shared" ref="Q16" si="11">IFERROR(P16-O16, "")</f>
        <v>1420000</v>
      </c>
      <c r="R16" s="279">
        <f>IFERROR(ROUND(INDEX('CBI - BASELINE'!$G$186:$BC$186, MATCH('CBI - RESULT_TABLES'!$D16, 'CBI - BASELINE'!$G$53:$BC$53, 0)), -3), "")</f>
        <v>112000</v>
      </c>
      <c r="S16" s="280">
        <f>IFERROR(ROUND(INDEX('CBI - BUILD_SCENARIO'!$G$242:$AG$242, MATCH('CBI - RESULT_TABLES'!$D16, 'CBI - BUILD_SCENARIO'!$G$53:$AG$53, 0)), -3), "")</f>
        <v>148000</v>
      </c>
      <c r="T16" s="281">
        <f t="shared" ref="T16" si="12">IFERROR(S16-R16, "")</f>
        <v>36000</v>
      </c>
      <c r="U16" s="279">
        <f>IFERROR(ROUND(INDEX('CBI - BASELINE'!$G$191:$BC$191, MATCH('CBI - RESULT_TABLES'!$D16, 'CBI - BASELINE'!$G$53:$BC$53, 0)), -4), "")</f>
        <v>0</v>
      </c>
      <c r="V16" s="280">
        <f>IFERROR(ROUND(INDEX('CBI - BUILD_SCENARIO'!$G$247:$AG$247, MATCH('CBI - RESULT_TABLES'!$D16, 'CBI - BUILD_SCENARIO'!$G$53:$AG$53, 0)), -4), "")</f>
        <v>2070000</v>
      </c>
      <c r="W16" s="281">
        <f t="shared" ref="W16" si="13">IFERROR(V16-U16, "")</f>
        <v>2070000</v>
      </c>
      <c r="X16" s="279">
        <f>IFERROR(ROUND(INDEX('CBI - BASELINE'!$G$196:$BC$196, MATCH('CBI - RESULT_TABLES'!$D16, 'CBI - BASELINE'!$G$53:$BC$53, 0)), -2), "")</f>
        <v>14600</v>
      </c>
      <c r="Y16" s="280">
        <f>IFERROR(ROUND(INDEX('CBI - BUILD_SCENARIO'!$G$252:$AG$252, MATCH('CBI - RESULT_TABLES'!$D16, 'CBI - BUILD_SCENARIO'!$G$53:$AG$53, 0)), -2), "")</f>
        <v>19300</v>
      </c>
      <c r="Z16" s="281">
        <f t="shared" ref="Z16" si="14">IFERROR(Y16-X16, "")</f>
        <v>4700</v>
      </c>
      <c r="AA16" s="279">
        <f>IF(D16&gt;0, ROUND(UPFRONTS!$F$90, -4), "")</f>
        <v>0</v>
      </c>
      <c r="AB16" s="280">
        <f>IF(D16&gt;0,ROUND(1-UPFRONTS!$O$90, -4), "")</f>
        <v>-160000</v>
      </c>
      <c r="AC16" s="281">
        <f t="shared" ref="AC16" si="15">IFERROR(AB16-AA16, "")</f>
        <v>-160000</v>
      </c>
      <c r="AD16" s="279">
        <f>IFERROR(ROUND(INDEX('CBI - BASELINE'!$G$207:$BC$207, MATCH('CBI - RESULT_TABLES'!$D16, 'CBI - BASELINE'!$G$53:$BC$53, 0)), -4), "")</f>
        <v>2300000</v>
      </c>
      <c r="AE16" s="280">
        <f>IFERROR(AD16+AF16, "")</f>
        <v>5670000</v>
      </c>
      <c r="AF16" s="281">
        <f>IFERROR(ROUND(INDEX('CBI - BUILD_SCENARIO'!$G$264:$AG$264, MATCH('CBI - RESULT_TABLES'!$D16, 'CBI - BUILD_SCENARIO'!$G$53:$AG$53, 0)), -4), "")</f>
        <v>3370000</v>
      </c>
      <c r="AG16" s="279">
        <f>IFERROR(ROUND(1-INDEX('CBI - BUILD_SCENARIO'!$G$296:$AG$296, MATCH('CBI - RESULT_TABLES'!$D16, 'CBI - BUILD_SCENARIO'!$G$53:$AG$53, 0)), -4), "")</f>
        <v>0</v>
      </c>
      <c r="AH16" s="280">
        <f>IFERROR(ROUND(INDEX('CBI - BUILD_SCENARIO'!$G$297:$AG$297, MATCH('CBI - RESULT_TABLES'!$D16, 'CBI - BUILD_SCENARIO'!$G$53:$AG$53, 0)), -4), "")</f>
        <v>2100000</v>
      </c>
      <c r="AI16" s="281">
        <f>IFERROR(ROUND(INDEX('CBI - BUILD_SCENARIO'!$G$299:$AG$299, MATCH('CBI - RESULT_TABLES'!$D16, 'CBI - BUILD_SCENARIO'!$G$53:$AG$53, 0)), -4), "")</f>
        <v>-12610000</v>
      </c>
    </row>
    <row r="17" spans="2:35" s="282" customFormat="1" x14ac:dyDescent="0.3">
      <c r="D17" s="274">
        <v>2</v>
      </c>
      <c r="E17" s="275">
        <f>IFERROR(INDEX('CBI - BUILD_SCENARIO'!$G$54:$AG$54, MATCH('CBI - RESULT_TABLES'!D17, 'CBI - BUILD_SCENARIO'!$G$53:$AG$53, 0)), "")</f>
        <v>2030</v>
      </c>
      <c r="F17" s="276">
        <f>IFERROR(ROUND(INDEX('CBI - BASELINE'!$G$154:$BC$154, MATCH('CBI - RESULT_TABLES'!D17, 'CBI - BASELINE'!$G$53:$BC$53, 0)), -4), "")</f>
        <v>610000</v>
      </c>
      <c r="G17" s="277">
        <f>IFERROR(ROUND(INDEX('CBI - BUILD_SCENARIO'!$G$184:$AG$184, MATCH('CBI - RESULT_TABLES'!D17, 'CBI - BUILD_SCENARIO'!$G$53:$AG$53, 0)), -4), "")</f>
        <v>960000</v>
      </c>
      <c r="H17" s="278">
        <f t="shared" si="9"/>
        <v>350000</v>
      </c>
      <c r="I17" s="276">
        <f>IFERROR(ROUND(INDEX('CBI - BASELINE'!$G$156:$BC$156, MATCH('CBI - RESULT_TABLES'!$D17, 'CBI - BASELINE'!$G$53:$BC$53, 0)), -3), "")</f>
        <v>230000</v>
      </c>
      <c r="J17" s="277">
        <f>IFERROR(ROUND(INDEX('CBI - BUILD_SCENARIO'!$G$186:$AG$186, MATCH('CBI - RESULT_TABLES'!$D17, 'CBI - BUILD_SCENARIO'!$G$53:$AG$53, 0)), -3), "")</f>
        <v>303000</v>
      </c>
      <c r="K17" s="278">
        <f t="shared" si="8"/>
        <v>73000</v>
      </c>
      <c r="L17" s="279">
        <f>IFERROR(ROUND(INDEX('CBI - BASELINE'!$G$172:$BC$172, MATCH('CBI - RESULT_TABLES'!$D17, 'CBI - BASELINE'!$G$53:$BC$53, 0)), -2), "")</f>
        <v>10800</v>
      </c>
      <c r="M17" s="280">
        <f>IFERROR(ROUND(INDEX('CBI - BUILD_SCENARIO'!$G$228:$AG$228, MATCH('CBI - RESULT_TABLES'!$D17, 'CBI - BUILD_SCENARIO'!$G$53:$AG$53, 0)), -2), "")</f>
        <v>14200</v>
      </c>
      <c r="N17" s="281">
        <f t="shared" ref="N17:N35" si="16">IFERROR(M17-L17, "")</f>
        <v>3400</v>
      </c>
      <c r="O17" s="279">
        <f>IFERROR(ROUND(INDEX('CBI - BASELINE'!$G$179:$BC$179, MATCH('CBI - RESULT_TABLES'!$D17, 'CBI - BASELINE'!$G$53:$BC$53, 0)), -4), "")</f>
        <v>2180000</v>
      </c>
      <c r="P17" s="280">
        <f>IFERROR(ROUND(INDEX('CBI - BUILD_SCENARIO'!$G$235:$AG$235, MATCH('CBI - RESULT_TABLES'!$D17, 'CBI - BUILD_SCENARIO'!$G$53:$AG$53, 0)), -4), "")</f>
        <v>3620000</v>
      </c>
      <c r="Q17" s="281">
        <f t="shared" ref="Q17:Q35" si="17">IFERROR(P17-O17, "")</f>
        <v>1440000</v>
      </c>
      <c r="R17" s="279">
        <f>IFERROR(ROUND(INDEX('CBI - BASELINE'!$G$186:$BC$186, MATCH('CBI - RESULT_TABLES'!$D17, 'CBI - BASELINE'!$G$53:$BC$53, 0)), -3), "")</f>
        <v>113000</v>
      </c>
      <c r="S17" s="280">
        <f>IFERROR(ROUND(INDEX('CBI - BUILD_SCENARIO'!$G$242:$AG$242, MATCH('CBI - RESULT_TABLES'!$D17, 'CBI - BUILD_SCENARIO'!$G$53:$AG$53, 0)), -3), "")</f>
        <v>149000</v>
      </c>
      <c r="T17" s="281">
        <f t="shared" ref="T17:T35" si="18">IFERROR(S17-R17, "")</f>
        <v>36000</v>
      </c>
      <c r="U17" s="279">
        <f>IFERROR(ROUND(INDEX('CBI - BASELINE'!$G$191:$BC$191, MATCH('CBI - RESULT_TABLES'!$D17, 'CBI - BASELINE'!$G$53:$BC$53, 0)), -4), "")</f>
        <v>0</v>
      </c>
      <c r="V17" s="280">
        <f>IFERROR(ROUND(INDEX('CBI - BUILD_SCENARIO'!$G$247:$AG$247, MATCH('CBI - RESULT_TABLES'!$D17, 'CBI - BUILD_SCENARIO'!$G$53:$AG$53, 0)), -4), "")</f>
        <v>2070000</v>
      </c>
      <c r="W17" s="281">
        <f t="shared" ref="W17:W35" si="19">IFERROR(V17-U17, "")</f>
        <v>2070000</v>
      </c>
      <c r="X17" s="279">
        <f>IFERROR(ROUND(INDEX('CBI - BASELINE'!$G$196:$BC$196, MATCH('CBI - RESULT_TABLES'!$D17, 'CBI - BASELINE'!$G$53:$BC$53, 0)), -2), "")</f>
        <v>14800</v>
      </c>
      <c r="Y17" s="280">
        <f>IFERROR(ROUND(INDEX('CBI - BUILD_SCENARIO'!$G$252:$AG$252, MATCH('CBI - RESULT_TABLES'!$D17, 'CBI - BUILD_SCENARIO'!$G$53:$AG$53, 0)), -2), "")</f>
        <v>19500</v>
      </c>
      <c r="Z17" s="281">
        <f t="shared" ref="Z17:Z35" si="20">IFERROR(Y17-X17, "")</f>
        <v>4700</v>
      </c>
      <c r="AA17" s="279">
        <f>IF(D17&gt;0, ROUND(UPFRONTS!$F$90, -4), "")</f>
        <v>0</v>
      </c>
      <c r="AB17" s="280">
        <f>IF(D17&gt;0,ROUND(1-UPFRONTS!$O$90, -4), "")</f>
        <v>-160000</v>
      </c>
      <c r="AC17" s="281">
        <f t="shared" ref="AC17:AC35" si="21">IFERROR(AB17-AA17, "")</f>
        <v>-160000</v>
      </c>
      <c r="AD17" s="279">
        <f>IFERROR(ROUND(INDEX('CBI - BASELINE'!$G$207:$BC$207, MATCH('CBI - RESULT_TABLES'!$D17, 'CBI - BASELINE'!$G$53:$BC$53, 0)), -4), "")</f>
        <v>2320000</v>
      </c>
      <c r="AE17" s="280">
        <f t="shared" ref="AE17:AE35" si="22">IFERROR(AD17+AF17, "")</f>
        <v>5720000</v>
      </c>
      <c r="AF17" s="281">
        <f>IFERROR(ROUND(INDEX('CBI - BUILD_SCENARIO'!$G$264:$AG$264, MATCH('CBI - RESULT_TABLES'!$D17, 'CBI - BUILD_SCENARIO'!$G$53:$AG$53, 0)), -4), "")</f>
        <v>3400000</v>
      </c>
      <c r="AG17" s="279">
        <f>IFERROR(ROUND(1-INDEX('CBI - BUILD_SCENARIO'!$G$296:$AG$296, MATCH('CBI - RESULT_TABLES'!$D17, 'CBI - BUILD_SCENARIO'!$G$53:$AG$53, 0)), -4), "")</f>
        <v>0</v>
      </c>
      <c r="AH17" s="280">
        <f>IFERROR(ROUND(INDEX('CBI - BUILD_SCENARIO'!$G$297:$AG$297, MATCH('CBI - RESULT_TABLES'!$D17, 'CBI - BUILD_SCENARIO'!$G$53:$AG$53, 0)), -4), "")</f>
        <v>1980000</v>
      </c>
      <c r="AI17" s="281">
        <f>IFERROR(ROUND(INDEX('CBI - BUILD_SCENARIO'!$G$299:$AG$299, MATCH('CBI - RESULT_TABLES'!$D17, 'CBI - BUILD_SCENARIO'!$G$53:$AG$53, 0)), -4), "")</f>
        <v>-10630000</v>
      </c>
    </row>
    <row r="18" spans="2:35" s="282" customFormat="1" x14ac:dyDescent="0.3">
      <c r="B18" s="435"/>
      <c r="D18" s="274">
        <v>3</v>
      </c>
      <c r="E18" s="275">
        <f>IFERROR(INDEX('CBI - BUILD_SCENARIO'!$G$54:$AG$54, MATCH('CBI - RESULT_TABLES'!D18, 'CBI - BUILD_SCENARIO'!$G$53:$AG$53, 0)), "")</f>
        <v>2031</v>
      </c>
      <c r="F18" s="276">
        <f>IFERROR(ROUND(INDEX('CBI - BASELINE'!$G$154:$BC$154, MATCH('CBI - RESULT_TABLES'!D18, 'CBI - BASELINE'!$G$53:$BC$53, 0)), -4), "")</f>
        <v>610000</v>
      </c>
      <c r="G18" s="277">
        <f>IFERROR(ROUND(INDEX('CBI - BUILD_SCENARIO'!$G$184:$AG$184, MATCH('CBI - RESULT_TABLES'!D18, 'CBI - BUILD_SCENARIO'!$G$53:$AG$53, 0)), -4), "")</f>
        <v>970000</v>
      </c>
      <c r="H18" s="278">
        <f t="shared" si="9"/>
        <v>360000</v>
      </c>
      <c r="I18" s="276">
        <f>IFERROR(ROUND(INDEX('CBI - BASELINE'!$G$156:$BC$156, MATCH('CBI - RESULT_TABLES'!$D18, 'CBI - BASELINE'!$G$53:$BC$53, 0)), -3), "")</f>
        <v>232000</v>
      </c>
      <c r="J18" s="277">
        <f>IFERROR(ROUND(INDEX('CBI - BUILD_SCENARIO'!$G$186:$AG$186, MATCH('CBI - RESULT_TABLES'!$D18, 'CBI - BUILD_SCENARIO'!$G$53:$AG$53, 0)), -3), "")</f>
        <v>306000</v>
      </c>
      <c r="K18" s="278">
        <f t="shared" si="8"/>
        <v>74000</v>
      </c>
      <c r="L18" s="279">
        <f>IFERROR(ROUND(INDEX('CBI - BASELINE'!$G$172:$BC$172, MATCH('CBI - RESULT_TABLES'!$D18, 'CBI - BASELINE'!$G$53:$BC$53, 0)), -2), "")</f>
        <v>11000</v>
      </c>
      <c r="M18" s="280">
        <f>IFERROR(ROUND(INDEX('CBI - BUILD_SCENARIO'!$G$228:$AG$228, MATCH('CBI - RESULT_TABLES'!$D18, 'CBI - BUILD_SCENARIO'!$G$53:$AG$53, 0)), -2), "")</f>
        <v>14500</v>
      </c>
      <c r="N18" s="281">
        <f t="shared" si="16"/>
        <v>3500</v>
      </c>
      <c r="O18" s="279">
        <f>IFERROR(ROUND(INDEX('CBI - BASELINE'!$G$179:$BC$179, MATCH('CBI - RESULT_TABLES'!$D18, 'CBI - BASELINE'!$G$53:$BC$53, 0)), -4), "")</f>
        <v>2200000</v>
      </c>
      <c r="P18" s="280">
        <f>IFERROR(ROUND(INDEX('CBI - BUILD_SCENARIO'!$G$235:$AG$235, MATCH('CBI - RESULT_TABLES'!$D18, 'CBI - BUILD_SCENARIO'!$G$53:$AG$53, 0)), -4), "")</f>
        <v>3660000</v>
      </c>
      <c r="Q18" s="281">
        <f t="shared" si="17"/>
        <v>1460000</v>
      </c>
      <c r="R18" s="279">
        <f>IFERROR(ROUND(INDEX('CBI - BASELINE'!$G$186:$BC$186, MATCH('CBI - RESULT_TABLES'!$D18, 'CBI - BASELINE'!$G$53:$BC$53, 0)), -3), "")</f>
        <v>114000</v>
      </c>
      <c r="S18" s="280">
        <f>IFERROR(ROUND(INDEX('CBI - BUILD_SCENARIO'!$G$242:$AG$242, MATCH('CBI - RESULT_TABLES'!$D18, 'CBI - BUILD_SCENARIO'!$G$53:$AG$53, 0)), -3), "")</f>
        <v>151000</v>
      </c>
      <c r="T18" s="281">
        <f t="shared" si="18"/>
        <v>37000</v>
      </c>
      <c r="U18" s="279">
        <f>IFERROR(ROUND(INDEX('CBI - BASELINE'!$G$191:$BC$191, MATCH('CBI - RESULT_TABLES'!$D18, 'CBI - BASELINE'!$G$53:$BC$53, 0)), -4), "")</f>
        <v>0</v>
      </c>
      <c r="V18" s="280">
        <f>IFERROR(ROUND(INDEX('CBI - BUILD_SCENARIO'!$G$247:$AG$247, MATCH('CBI - RESULT_TABLES'!$D18, 'CBI - BUILD_SCENARIO'!$G$53:$AG$53, 0)), -4), "")</f>
        <v>2070000</v>
      </c>
      <c r="W18" s="281">
        <f t="shared" si="19"/>
        <v>2070000</v>
      </c>
      <c r="X18" s="279">
        <f>IFERROR(ROUND(INDEX('CBI - BASELINE'!$G$196:$BC$196, MATCH('CBI - RESULT_TABLES'!$D18, 'CBI - BASELINE'!$G$53:$BC$53, 0)), -2), "")</f>
        <v>14900</v>
      </c>
      <c r="Y18" s="280">
        <f>IFERROR(ROUND(INDEX('CBI - BUILD_SCENARIO'!$G$252:$AG$252, MATCH('CBI - RESULT_TABLES'!$D18, 'CBI - BUILD_SCENARIO'!$G$53:$AG$53, 0)), -2), "")</f>
        <v>19700</v>
      </c>
      <c r="Z18" s="281">
        <f t="shared" si="20"/>
        <v>4800</v>
      </c>
      <c r="AA18" s="279">
        <f>IF(D18&gt;0, ROUND(UPFRONTS!$F$90, -4), "")</f>
        <v>0</v>
      </c>
      <c r="AB18" s="280">
        <f>IF(D18&gt;0,ROUND(1-UPFRONTS!$O$90, -4), "")</f>
        <v>-160000</v>
      </c>
      <c r="AC18" s="281">
        <f t="shared" si="21"/>
        <v>-160000</v>
      </c>
      <c r="AD18" s="279">
        <f>IFERROR(ROUND(INDEX('CBI - BASELINE'!$G$207:$BC$207, MATCH('CBI - RESULT_TABLES'!$D18, 'CBI - BASELINE'!$G$53:$BC$53, 0)), -4), "")</f>
        <v>2340000</v>
      </c>
      <c r="AE18" s="280">
        <f t="shared" si="22"/>
        <v>5760000</v>
      </c>
      <c r="AF18" s="281">
        <f>IFERROR(ROUND(INDEX('CBI - BUILD_SCENARIO'!$G$264:$AG$264, MATCH('CBI - RESULT_TABLES'!$D18, 'CBI - BUILD_SCENARIO'!$G$53:$AG$53, 0)), -4), "")</f>
        <v>3420000</v>
      </c>
      <c r="AG18" s="279">
        <f>IFERROR(ROUND(1-INDEX('CBI - BUILD_SCENARIO'!$G$296:$AG$296, MATCH('CBI - RESULT_TABLES'!$D18, 'CBI - BUILD_SCENARIO'!$G$53:$AG$53, 0)), -4), "")</f>
        <v>0</v>
      </c>
      <c r="AH18" s="280">
        <f>IFERROR(ROUND(INDEX('CBI - BUILD_SCENARIO'!$G$297:$AG$297, MATCH('CBI - RESULT_TABLES'!$D18, 'CBI - BUILD_SCENARIO'!$G$53:$AG$53, 0)), -4), "")</f>
        <v>1860000</v>
      </c>
      <c r="AI18" s="281">
        <f>IFERROR(ROUND(INDEX('CBI - BUILD_SCENARIO'!$G$299:$AG$299, MATCH('CBI - RESULT_TABLES'!$D18, 'CBI - BUILD_SCENARIO'!$G$53:$AG$53, 0)), -4), "")</f>
        <v>-8770000</v>
      </c>
    </row>
    <row r="19" spans="2:35" s="282" customFormat="1" x14ac:dyDescent="0.3">
      <c r="D19" s="274">
        <v>4</v>
      </c>
      <c r="E19" s="275">
        <f>IFERROR(INDEX('CBI - BUILD_SCENARIO'!$G$54:$AG$54, MATCH('CBI - RESULT_TABLES'!D19, 'CBI - BUILD_SCENARIO'!$G$53:$AG$53, 0)), "")</f>
        <v>2032</v>
      </c>
      <c r="F19" s="276">
        <f>IFERROR(ROUND(INDEX('CBI - BASELINE'!$G$154:$BC$154, MATCH('CBI - RESULT_TABLES'!D19, 'CBI - BASELINE'!$G$53:$BC$53, 0)), -4), "")</f>
        <v>620000</v>
      </c>
      <c r="G19" s="277">
        <f>IFERROR(ROUND(INDEX('CBI - BUILD_SCENARIO'!$G$184:$AG$184, MATCH('CBI - RESULT_TABLES'!D19, 'CBI - BUILD_SCENARIO'!$G$53:$AG$53, 0)), -4), "")</f>
        <v>980000</v>
      </c>
      <c r="H19" s="278">
        <f t="shared" si="9"/>
        <v>360000</v>
      </c>
      <c r="I19" s="276">
        <f>IFERROR(ROUND(INDEX('CBI - BASELINE'!$G$156:$BC$156, MATCH('CBI - RESULT_TABLES'!$D19, 'CBI - BASELINE'!$G$53:$BC$53, 0)), -3), "")</f>
        <v>234000</v>
      </c>
      <c r="J19" s="277">
        <f>IFERROR(ROUND(INDEX('CBI - BUILD_SCENARIO'!$G$186:$AG$186, MATCH('CBI - RESULT_TABLES'!$D19, 'CBI - BUILD_SCENARIO'!$G$53:$AG$53, 0)), -3), "")</f>
        <v>309000</v>
      </c>
      <c r="K19" s="278">
        <f t="shared" si="8"/>
        <v>75000</v>
      </c>
      <c r="L19" s="279">
        <f>IFERROR(ROUND(INDEX('CBI - BASELINE'!$G$172:$BC$172, MATCH('CBI - RESULT_TABLES'!$D19, 'CBI - BASELINE'!$G$53:$BC$53, 0)), -2), "")</f>
        <v>11200</v>
      </c>
      <c r="M19" s="280">
        <f>IFERROR(ROUND(INDEX('CBI - BUILD_SCENARIO'!$G$228:$AG$228, MATCH('CBI - RESULT_TABLES'!$D19, 'CBI - BUILD_SCENARIO'!$G$53:$AG$53, 0)), -2), "")</f>
        <v>14700</v>
      </c>
      <c r="N19" s="281">
        <f t="shared" si="16"/>
        <v>3500</v>
      </c>
      <c r="O19" s="279">
        <f>IFERROR(ROUND(INDEX('CBI - BASELINE'!$G$179:$BC$179, MATCH('CBI - RESULT_TABLES'!$D19, 'CBI - BASELINE'!$G$53:$BC$53, 0)), -4), "")</f>
        <v>2220000</v>
      </c>
      <c r="P19" s="280">
        <f>IFERROR(ROUND(INDEX('CBI - BUILD_SCENARIO'!$G$235:$AG$235, MATCH('CBI - RESULT_TABLES'!$D19, 'CBI - BUILD_SCENARIO'!$G$53:$AG$53, 0)), -4), "")</f>
        <v>3700000</v>
      </c>
      <c r="Q19" s="281">
        <f t="shared" si="17"/>
        <v>1480000</v>
      </c>
      <c r="R19" s="279">
        <f>IFERROR(ROUND(INDEX('CBI - BASELINE'!$G$186:$BC$186, MATCH('CBI - RESULT_TABLES'!$D19, 'CBI - BASELINE'!$G$53:$BC$53, 0)), -3), "")</f>
        <v>115000</v>
      </c>
      <c r="S19" s="280">
        <f>IFERROR(ROUND(INDEX('CBI - BUILD_SCENARIO'!$G$242:$AG$242, MATCH('CBI - RESULT_TABLES'!$D19, 'CBI - BUILD_SCENARIO'!$G$53:$AG$53, 0)), -3), "")</f>
        <v>152000</v>
      </c>
      <c r="T19" s="281">
        <f t="shared" si="18"/>
        <v>37000</v>
      </c>
      <c r="U19" s="279">
        <f>IFERROR(ROUND(INDEX('CBI - BASELINE'!$G$191:$BC$191, MATCH('CBI - RESULT_TABLES'!$D19, 'CBI - BASELINE'!$G$53:$BC$53, 0)), -4), "")</f>
        <v>0</v>
      </c>
      <c r="V19" s="280">
        <f>IFERROR(ROUND(INDEX('CBI - BUILD_SCENARIO'!$G$247:$AG$247, MATCH('CBI - RESULT_TABLES'!$D19, 'CBI - BUILD_SCENARIO'!$G$53:$AG$53, 0)), -4), "")</f>
        <v>2070000</v>
      </c>
      <c r="W19" s="281">
        <f t="shared" si="19"/>
        <v>2070000</v>
      </c>
      <c r="X19" s="279">
        <f>IFERROR(ROUND(INDEX('CBI - BASELINE'!$G$196:$BC$196, MATCH('CBI - RESULT_TABLES'!$D19, 'CBI - BASELINE'!$G$53:$BC$53, 0)), -2), "")</f>
        <v>15100</v>
      </c>
      <c r="Y19" s="280">
        <f>IFERROR(ROUND(INDEX('CBI - BUILD_SCENARIO'!$G$252:$AG$252, MATCH('CBI - RESULT_TABLES'!$D19, 'CBI - BUILD_SCENARIO'!$G$53:$AG$53, 0)), -2), "")</f>
        <v>19900</v>
      </c>
      <c r="Z19" s="281">
        <f t="shared" si="20"/>
        <v>4800</v>
      </c>
      <c r="AA19" s="279">
        <f>IF(D19&gt;0, ROUND(UPFRONTS!$F$90, -4), "")</f>
        <v>0</v>
      </c>
      <c r="AB19" s="280">
        <f>IF(D19&gt;0,ROUND(1-UPFRONTS!$O$90, -4), "")</f>
        <v>-160000</v>
      </c>
      <c r="AC19" s="281">
        <f t="shared" si="21"/>
        <v>-160000</v>
      </c>
      <c r="AD19" s="279">
        <f>IFERROR(ROUND(INDEX('CBI - BASELINE'!$G$207:$BC$207, MATCH('CBI - RESULT_TABLES'!$D19, 'CBI - BASELINE'!$G$53:$BC$53, 0)), -4), "")</f>
        <v>2360000</v>
      </c>
      <c r="AE19" s="280">
        <f t="shared" si="22"/>
        <v>5800000</v>
      </c>
      <c r="AF19" s="281">
        <f>IFERROR(ROUND(INDEX('CBI - BUILD_SCENARIO'!$G$264:$AG$264, MATCH('CBI - RESULT_TABLES'!$D19, 'CBI - BUILD_SCENARIO'!$G$53:$AG$53, 0)), -4), "")</f>
        <v>3440000</v>
      </c>
      <c r="AG19" s="279">
        <f>IFERROR(ROUND(1-INDEX('CBI - BUILD_SCENARIO'!$G$296:$AG$296, MATCH('CBI - RESULT_TABLES'!$D19, 'CBI - BUILD_SCENARIO'!$G$53:$AG$53, 0)), -4), "")</f>
        <v>0</v>
      </c>
      <c r="AH19" s="280">
        <f>IFERROR(ROUND(INDEX('CBI - BUILD_SCENARIO'!$G$297:$AG$297, MATCH('CBI - RESULT_TABLES'!$D19, 'CBI - BUILD_SCENARIO'!$G$53:$AG$53, 0)), -4), "")</f>
        <v>1750000</v>
      </c>
      <c r="AI19" s="281">
        <f>IFERROR(ROUND(INDEX('CBI - BUILD_SCENARIO'!$G$299:$AG$299, MATCH('CBI - RESULT_TABLES'!$D19, 'CBI - BUILD_SCENARIO'!$G$53:$AG$53, 0)), -4), "")</f>
        <v>-7030000</v>
      </c>
    </row>
    <row r="20" spans="2:35" s="282" customFormat="1" x14ac:dyDescent="0.3">
      <c r="D20" s="274">
        <v>5</v>
      </c>
      <c r="E20" s="275">
        <f>IFERROR(INDEX('CBI - BUILD_SCENARIO'!$G$54:$AG$54, MATCH('CBI - RESULT_TABLES'!D20, 'CBI - BUILD_SCENARIO'!$G$53:$AG$53, 0)), "")</f>
        <v>2033</v>
      </c>
      <c r="F20" s="276">
        <f>IFERROR(ROUND(INDEX('CBI - BASELINE'!$G$154:$BC$154, MATCH('CBI - RESULT_TABLES'!D20, 'CBI - BASELINE'!$G$53:$BC$53, 0)), -4), "")</f>
        <v>630000</v>
      </c>
      <c r="G20" s="277">
        <f>IFERROR(ROUND(INDEX('CBI - BUILD_SCENARIO'!$G$184:$AG$184, MATCH('CBI - RESULT_TABLES'!D20, 'CBI - BUILD_SCENARIO'!$G$53:$AG$53, 0)), -4), "")</f>
        <v>990000</v>
      </c>
      <c r="H20" s="278">
        <f t="shared" si="9"/>
        <v>360000</v>
      </c>
      <c r="I20" s="276">
        <f>IFERROR(ROUND(INDEX('CBI - BASELINE'!$G$156:$BC$156, MATCH('CBI - RESULT_TABLES'!$D20, 'CBI - BASELINE'!$G$53:$BC$53, 0)), -3), "")</f>
        <v>236000</v>
      </c>
      <c r="J20" s="277">
        <f>IFERROR(ROUND(INDEX('CBI - BUILD_SCENARIO'!$G$186:$AG$186, MATCH('CBI - RESULT_TABLES'!$D20, 'CBI - BUILD_SCENARIO'!$G$53:$AG$53, 0)), -3), "")</f>
        <v>312000</v>
      </c>
      <c r="K20" s="278">
        <f t="shared" si="8"/>
        <v>76000</v>
      </c>
      <c r="L20" s="279">
        <f>IFERROR(ROUND(INDEX('CBI - BASELINE'!$G$172:$BC$172, MATCH('CBI - RESULT_TABLES'!$D20, 'CBI - BASELINE'!$G$53:$BC$53, 0)), -2), "")</f>
        <v>11400</v>
      </c>
      <c r="M20" s="280">
        <f>IFERROR(ROUND(INDEX('CBI - BUILD_SCENARIO'!$G$228:$AG$228, MATCH('CBI - RESULT_TABLES'!$D20, 'CBI - BUILD_SCENARIO'!$G$53:$AG$53, 0)), -2), "")</f>
        <v>15000</v>
      </c>
      <c r="N20" s="281">
        <f t="shared" si="16"/>
        <v>3600</v>
      </c>
      <c r="O20" s="279">
        <f>IFERROR(ROUND(INDEX('CBI - BASELINE'!$G$179:$BC$179, MATCH('CBI - RESULT_TABLES'!$D20, 'CBI - BASELINE'!$G$53:$BC$53, 0)), -4), "")</f>
        <v>2240000</v>
      </c>
      <c r="P20" s="280">
        <f>IFERROR(ROUND(INDEX('CBI - BUILD_SCENARIO'!$G$235:$AG$235, MATCH('CBI - RESULT_TABLES'!$D20, 'CBI - BUILD_SCENARIO'!$G$53:$AG$53, 0)), -4), "")</f>
        <v>3740000</v>
      </c>
      <c r="Q20" s="281">
        <f t="shared" si="17"/>
        <v>1500000</v>
      </c>
      <c r="R20" s="279">
        <f>IFERROR(ROUND(INDEX('CBI - BASELINE'!$G$186:$BC$186, MATCH('CBI - RESULT_TABLES'!$D20, 'CBI - BASELINE'!$G$53:$BC$53, 0)), -3), "")</f>
        <v>116000</v>
      </c>
      <c r="S20" s="280">
        <f>IFERROR(ROUND(INDEX('CBI - BUILD_SCENARIO'!$G$242:$AG$242, MATCH('CBI - RESULT_TABLES'!$D20, 'CBI - BUILD_SCENARIO'!$G$53:$AG$53, 0)), -3), "")</f>
        <v>154000</v>
      </c>
      <c r="T20" s="281">
        <f t="shared" si="18"/>
        <v>38000</v>
      </c>
      <c r="U20" s="279">
        <f>IFERROR(ROUND(INDEX('CBI - BASELINE'!$G$191:$BC$191, MATCH('CBI - RESULT_TABLES'!$D20, 'CBI - BASELINE'!$G$53:$BC$53, 0)), -4), "")</f>
        <v>0</v>
      </c>
      <c r="V20" s="280">
        <f>IFERROR(ROUND(INDEX('CBI - BUILD_SCENARIO'!$G$247:$AG$247, MATCH('CBI - RESULT_TABLES'!$D20, 'CBI - BUILD_SCENARIO'!$G$53:$AG$53, 0)), -4), "")</f>
        <v>2070000</v>
      </c>
      <c r="W20" s="281">
        <f t="shared" si="19"/>
        <v>2070000</v>
      </c>
      <c r="X20" s="279">
        <f>IFERROR(ROUND(INDEX('CBI - BASELINE'!$G$196:$BC$196, MATCH('CBI - RESULT_TABLES'!$D20, 'CBI - BASELINE'!$G$53:$BC$53, 0)), -2), "")</f>
        <v>15200</v>
      </c>
      <c r="Y20" s="280">
        <f>IFERROR(ROUND(INDEX('CBI - BUILD_SCENARIO'!$G$252:$AG$252, MATCH('CBI - RESULT_TABLES'!$D20, 'CBI - BUILD_SCENARIO'!$G$53:$AG$53, 0)), -2), "")</f>
        <v>20100</v>
      </c>
      <c r="Z20" s="281">
        <f t="shared" si="20"/>
        <v>4900</v>
      </c>
      <c r="AA20" s="279">
        <f>IF(D20&gt;0, ROUND(UPFRONTS!$F$90, -4), "")</f>
        <v>0</v>
      </c>
      <c r="AB20" s="280">
        <f>IF(D20&gt;0,ROUND(1-UPFRONTS!$O$90, -4), "")</f>
        <v>-160000</v>
      </c>
      <c r="AC20" s="281">
        <f t="shared" si="21"/>
        <v>-160000</v>
      </c>
      <c r="AD20" s="279">
        <f>IFERROR(ROUND(INDEX('CBI - BASELINE'!$G$207:$BC$207, MATCH('CBI - RESULT_TABLES'!$D20, 'CBI - BASELINE'!$G$53:$BC$53, 0)), -4), "")</f>
        <v>2380000</v>
      </c>
      <c r="AE20" s="280">
        <f t="shared" si="22"/>
        <v>5840000</v>
      </c>
      <c r="AF20" s="281">
        <f>IFERROR(ROUND(INDEX('CBI - BUILD_SCENARIO'!$G$264:$AG$264, MATCH('CBI - RESULT_TABLES'!$D20, 'CBI - BUILD_SCENARIO'!$G$53:$AG$53, 0)), -4), "")</f>
        <v>3460000</v>
      </c>
      <c r="AG20" s="279">
        <f>IFERROR(ROUND(1-INDEX('CBI - BUILD_SCENARIO'!$G$296:$AG$296, MATCH('CBI - RESULT_TABLES'!$D20, 'CBI - BUILD_SCENARIO'!$G$53:$AG$53, 0)), -4), "")</f>
        <v>0</v>
      </c>
      <c r="AH20" s="280">
        <f>IFERROR(ROUND(INDEX('CBI - BUILD_SCENARIO'!$G$297:$AG$297, MATCH('CBI - RESULT_TABLES'!$D20, 'CBI - BUILD_SCENARIO'!$G$53:$AG$53, 0)), -4), "")</f>
        <v>1640000</v>
      </c>
      <c r="AI20" s="281">
        <f>IFERROR(ROUND(INDEX('CBI - BUILD_SCENARIO'!$G$299:$AG$299, MATCH('CBI - RESULT_TABLES'!$D20, 'CBI - BUILD_SCENARIO'!$G$53:$AG$53, 0)), -4), "")</f>
        <v>-5380000</v>
      </c>
    </row>
    <row r="21" spans="2:35" s="282" customFormat="1" x14ac:dyDescent="0.3">
      <c r="D21" s="274">
        <v>6</v>
      </c>
      <c r="E21" s="275">
        <f>IFERROR(INDEX('CBI - BUILD_SCENARIO'!$G$54:$AG$54, MATCH('CBI - RESULT_TABLES'!D21, 'CBI - BUILD_SCENARIO'!$G$53:$AG$53, 0)), "")</f>
        <v>2034</v>
      </c>
      <c r="F21" s="276">
        <f>IFERROR(ROUND(INDEX('CBI - BASELINE'!$G$154:$BC$154, MATCH('CBI - RESULT_TABLES'!D21, 'CBI - BASELINE'!$G$53:$BC$53, 0)), -4), "")</f>
        <v>630000</v>
      </c>
      <c r="G21" s="277">
        <f>IFERROR(ROUND(INDEX('CBI - BUILD_SCENARIO'!$G$184:$AG$184, MATCH('CBI - RESULT_TABLES'!D21, 'CBI - BUILD_SCENARIO'!$G$53:$AG$53, 0)), -4), "")</f>
        <v>1000000</v>
      </c>
      <c r="H21" s="278">
        <f t="shared" si="9"/>
        <v>370000</v>
      </c>
      <c r="I21" s="276">
        <f>IFERROR(ROUND(INDEX('CBI - BASELINE'!$G$156:$BC$156, MATCH('CBI - RESULT_TABLES'!$D21, 'CBI - BASELINE'!$G$53:$BC$53, 0)), -3), "")</f>
        <v>238000</v>
      </c>
      <c r="J21" s="277">
        <f>IFERROR(ROUND(INDEX('CBI - BUILD_SCENARIO'!$G$186:$AG$186, MATCH('CBI - RESULT_TABLES'!$D21, 'CBI - BUILD_SCENARIO'!$G$53:$AG$53, 0)), -3), "")</f>
        <v>315000</v>
      </c>
      <c r="K21" s="278">
        <f t="shared" si="8"/>
        <v>77000</v>
      </c>
      <c r="L21" s="279">
        <f>IFERROR(ROUND(INDEX('CBI - BASELINE'!$G$172:$BC$172, MATCH('CBI - RESULT_TABLES'!$D21, 'CBI - BASELINE'!$G$53:$BC$53, 0)), -2), "")</f>
        <v>11600</v>
      </c>
      <c r="M21" s="280">
        <f>IFERROR(ROUND(INDEX('CBI - BUILD_SCENARIO'!$G$228:$AG$228, MATCH('CBI - RESULT_TABLES'!$D21, 'CBI - BUILD_SCENARIO'!$G$53:$AG$53, 0)), -2), "")</f>
        <v>15300</v>
      </c>
      <c r="N21" s="281">
        <f t="shared" si="16"/>
        <v>3700</v>
      </c>
      <c r="O21" s="279">
        <f>IFERROR(ROUND(INDEX('CBI - BASELINE'!$G$179:$BC$179, MATCH('CBI - RESULT_TABLES'!$D21, 'CBI - BASELINE'!$G$53:$BC$53, 0)), -4), "")</f>
        <v>2260000</v>
      </c>
      <c r="P21" s="280">
        <f>IFERROR(ROUND(INDEX('CBI - BUILD_SCENARIO'!$G$235:$AG$235, MATCH('CBI - RESULT_TABLES'!$D21, 'CBI - BUILD_SCENARIO'!$G$53:$AG$53, 0)), -4), "")</f>
        <v>3780000</v>
      </c>
      <c r="Q21" s="281">
        <f t="shared" si="17"/>
        <v>1520000</v>
      </c>
      <c r="R21" s="279">
        <f>IFERROR(ROUND(INDEX('CBI - BASELINE'!$G$186:$BC$186, MATCH('CBI - RESULT_TABLES'!$D21, 'CBI - BASELINE'!$G$53:$BC$53, 0)), -3), "")</f>
        <v>117000</v>
      </c>
      <c r="S21" s="280">
        <f>IFERROR(ROUND(INDEX('CBI - BUILD_SCENARIO'!$G$242:$AG$242, MATCH('CBI - RESULT_TABLES'!$D21, 'CBI - BUILD_SCENARIO'!$G$53:$AG$53, 0)), -3), "")</f>
        <v>155000</v>
      </c>
      <c r="T21" s="281">
        <f t="shared" si="18"/>
        <v>38000</v>
      </c>
      <c r="U21" s="279">
        <f>IFERROR(ROUND(INDEX('CBI - BASELINE'!$G$191:$BC$191, MATCH('CBI - RESULT_TABLES'!$D21, 'CBI - BASELINE'!$G$53:$BC$53, 0)), -4), "")</f>
        <v>0</v>
      </c>
      <c r="V21" s="280">
        <f>IFERROR(ROUND(INDEX('CBI - BUILD_SCENARIO'!$G$247:$AG$247, MATCH('CBI - RESULT_TABLES'!$D21, 'CBI - BUILD_SCENARIO'!$G$53:$AG$53, 0)), -4), "")</f>
        <v>2070000</v>
      </c>
      <c r="W21" s="281">
        <f t="shared" si="19"/>
        <v>2070000</v>
      </c>
      <c r="X21" s="279">
        <f>IFERROR(ROUND(INDEX('CBI - BASELINE'!$G$196:$BC$196, MATCH('CBI - RESULT_TABLES'!$D21, 'CBI - BASELINE'!$G$53:$BC$53, 0)), -2), "")</f>
        <v>15300</v>
      </c>
      <c r="Y21" s="280">
        <f>IFERROR(ROUND(INDEX('CBI - BUILD_SCENARIO'!$G$252:$AG$252, MATCH('CBI - RESULT_TABLES'!$D21, 'CBI - BUILD_SCENARIO'!$G$53:$AG$53, 0)), -2), "")</f>
        <v>20300</v>
      </c>
      <c r="Z21" s="281">
        <f t="shared" si="20"/>
        <v>5000</v>
      </c>
      <c r="AA21" s="279">
        <f>IF(D21&gt;0, ROUND(UPFRONTS!$F$90, -4), "")</f>
        <v>0</v>
      </c>
      <c r="AB21" s="280">
        <f>IF(D21&gt;0,ROUND(1-UPFRONTS!$O$90, -4), "")</f>
        <v>-160000</v>
      </c>
      <c r="AC21" s="281">
        <f t="shared" si="21"/>
        <v>-160000</v>
      </c>
      <c r="AD21" s="279">
        <f>IFERROR(ROUND(INDEX('CBI - BASELINE'!$G$207:$BC$207, MATCH('CBI - RESULT_TABLES'!$D21, 'CBI - BASELINE'!$G$53:$BC$53, 0)), -4), "")</f>
        <v>2400000</v>
      </c>
      <c r="AE21" s="280">
        <f t="shared" si="22"/>
        <v>5880000</v>
      </c>
      <c r="AF21" s="281">
        <f>IFERROR(ROUND(INDEX('CBI - BUILD_SCENARIO'!$G$264:$AG$264, MATCH('CBI - RESULT_TABLES'!$D21, 'CBI - BUILD_SCENARIO'!$G$53:$AG$53, 0)), -4), "")</f>
        <v>3480000</v>
      </c>
      <c r="AG21" s="279">
        <f>IFERROR(ROUND(1-INDEX('CBI - BUILD_SCENARIO'!$G$296:$AG$296, MATCH('CBI - RESULT_TABLES'!$D21, 'CBI - BUILD_SCENARIO'!$G$53:$AG$53, 0)), -4), "")</f>
        <v>0</v>
      </c>
      <c r="AH21" s="280">
        <f>IFERROR(ROUND(INDEX('CBI - BUILD_SCENARIO'!$G$297:$AG$297, MATCH('CBI - RESULT_TABLES'!$D21, 'CBI - BUILD_SCENARIO'!$G$53:$AG$53, 0)), -4), "")</f>
        <v>1550000</v>
      </c>
      <c r="AI21" s="281">
        <f>IFERROR(ROUND(INDEX('CBI - BUILD_SCENARIO'!$G$299:$AG$299, MATCH('CBI - RESULT_TABLES'!$D21, 'CBI - BUILD_SCENARIO'!$G$53:$AG$53, 0)), -4), "")</f>
        <v>-3830000</v>
      </c>
    </row>
    <row r="22" spans="2:35" s="282" customFormat="1" x14ac:dyDescent="0.3">
      <c r="D22" s="274">
        <v>7</v>
      </c>
      <c r="E22" s="275">
        <f>IFERROR(INDEX('CBI - BUILD_SCENARIO'!$G$54:$AG$54, MATCH('CBI - RESULT_TABLES'!D22, 'CBI - BUILD_SCENARIO'!$G$53:$AG$53, 0)), "")</f>
        <v>2035</v>
      </c>
      <c r="F22" s="276">
        <f>IFERROR(ROUND(INDEX('CBI - BASELINE'!$G$154:$BC$154, MATCH('CBI - RESULT_TABLES'!D22, 'CBI - BASELINE'!$G$53:$BC$53, 0)), -4), "")</f>
        <v>640000</v>
      </c>
      <c r="G22" s="277">
        <f>IFERROR(ROUND(INDEX('CBI - BUILD_SCENARIO'!$G$184:$AG$184, MATCH('CBI - RESULT_TABLES'!D22, 'CBI - BUILD_SCENARIO'!$G$53:$AG$53, 0)), -4), "")</f>
        <v>1010000</v>
      </c>
      <c r="H22" s="278">
        <f t="shared" si="9"/>
        <v>370000</v>
      </c>
      <c r="I22" s="276">
        <f>IFERROR(ROUND(INDEX('CBI - BASELINE'!$G$156:$BC$156, MATCH('CBI - RESULT_TABLES'!$D22, 'CBI - BASELINE'!$G$53:$BC$53, 0)), -3), "")</f>
        <v>241000</v>
      </c>
      <c r="J22" s="277">
        <f>IFERROR(ROUND(INDEX('CBI - BUILD_SCENARIO'!$G$186:$AG$186, MATCH('CBI - RESULT_TABLES'!$D22, 'CBI - BUILD_SCENARIO'!$G$53:$AG$53, 0)), -3), "")</f>
        <v>318000</v>
      </c>
      <c r="K22" s="278">
        <f t="shared" si="8"/>
        <v>77000</v>
      </c>
      <c r="L22" s="279">
        <f>IFERROR(ROUND(INDEX('CBI - BASELINE'!$G$172:$BC$172, MATCH('CBI - RESULT_TABLES'!$D22, 'CBI - BASELINE'!$G$53:$BC$53, 0)), -2), "")</f>
        <v>11800</v>
      </c>
      <c r="M22" s="280">
        <f>IFERROR(ROUND(INDEX('CBI - BUILD_SCENARIO'!$G$228:$AG$228, MATCH('CBI - RESULT_TABLES'!$D22, 'CBI - BUILD_SCENARIO'!$G$53:$AG$53, 0)), -2), "")</f>
        <v>15600</v>
      </c>
      <c r="N22" s="281">
        <f t="shared" si="16"/>
        <v>3800</v>
      </c>
      <c r="O22" s="279">
        <f>IFERROR(ROUND(INDEX('CBI - BASELINE'!$G$179:$BC$179, MATCH('CBI - RESULT_TABLES'!$D22, 'CBI - BASELINE'!$G$53:$BC$53, 0)), -4), "")</f>
        <v>2280000</v>
      </c>
      <c r="P22" s="280">
        <f>IFERROR(ROUND(INDEX('CBI - BUILD_SCENARIO'!$G$235:$AG$235, MATCH('CBI - RESULT_TABLES'!$D22, 'CBI - BUILD_SCENARIO'!$G$53:$AG$53, 0)), -4), "")</f>
        <v>3820000</v>
      </c>
      <c r="Q22" s="281">
        <f t="shared" si="17"/>
        <v>1540000</v>
      </c>
      <c r="R22" s="279">
        <f>IFERROR(ROUND(INDEX('CBI - BASELINE'!$G$186:$BC$186, MATCH('CBI - RESULT_TABLES'!$D22, 'CBI - BASELINE'!$G$53:$BC$53, 0)), -3), "")</f>
        <v>119000</v>
      </c>
      <c r="S22" s="280">
        <f>IFERROR(ROUND(INDEX('CBI - BUILD_SCENARIO'!$G$242:$AG$242, MATCH('CBI - RESULT_TABLES'!$D22, 'CBI - BUILD_SCENARIO'!$G$53:$AG$53, 0)), -3), "")</f>
        <v>157000</v>
      </c>
      <c r="T22" s="281">
        <f t="shared" si="18"/>
        <v>38000</v>
      </c>
      <c r="U22" s="279">
        <f>IFERROR(ROUND(INDEX('CBI - BASELINE'!$G$191:$BC$191, MATCH('CBI - RESULT_TABLES'!$D22, 'CBI - BASELINE'!$G$53:$BC$53, 0)), -4), "")</f>
        <v>0</v>
      </c>
      <c r="V22" s="280">
        <f>IFERROR(ROUND(INDEX('CBI - BUILD_SCENARIO'!$G$247:$AG$247, MATCH('CBI - RESULT_TABLES'!$D22, 'CBI - BUILD_SCENARIO'!$G$53:$AG$53, 0)), -4), "")</f>
        <v>2070000</v>
      </c>
      <c r="W22" s="281">
        <f t="shared" si="19"/>
        <v>2070000</v>
      </c>
      <c r="X22" s="279">
        <f>IFERROR(ROUND(INDEX('CBI - BASELINE'!$G$196:$BC$196, MATCH('CBI - RESULT_TABLES'!$D22, 'CBI - BASELINE'!$G$53:$BC$53, 0)), -2), "")</f>
        <v>15500</v>
      </c>
      <c r="Y22" s="280">
        <f>IFERROR(ROUND(INDEX('CBI - BUILD_SCENARIO'!$G$252:$AG$252, MATCH('CBI - RESULT_TABLES'!$D22, 'CBI - BUILD_SCENARIO'!$G$53:$AG$53, 0)), -2), "")</f>
        <v>20500</v>
      </c>
      <c r="Z22" s="281">
        <f t="shared" si="20"/>
        <v>5000</v>
      </c>
      <c r="AA22" s="279">
        <f>IF(D22&gt;0, ROUND(UPFRONTS!$F$90, -4), "")</f>
        <v>0</v>
      </c>
      <c r="AB22" s="280">
        <f>IF(D22&gt;0,ROUND(1-UPFRONTS!$O$90, -4), "")</f>
        <v>-160000</v>
      </c>
      <c r="AC22" s="281">
        <f t="shared" si="21"/>
        <v>-160000</v>
      </c>
      <c r="AD22" s="279">
        <f>IFERROR(ROUND(INDEX('CBI - BASELINE'!$G$207:$BC$207, MATCH('CBI - RESULT_TABLES'!$D22, 'CBI - BASELINE'!$G$53:$BC$53, 0)), -4), "")</f>
        <v>2420000</v>
      </c>
      <c r="AE22" s="280">
        <f t="shared" si="22"/>
        <v>5920000</v>
      </c>
      <c r="AF22" s="281">
        <f>IFERROR(ROUND(INDEX('CBI - BUILD_SCENARIO'!$G$264:$AG$264, MATCH('CBI - RESULT_TABLES'!$D22, 'CBI - BUILD_SCENARIO'!$G$53:$AG$53, 0)), -4), "")</f>
        <v>3500000</v>
      </c>
      <c r="AG22" s="279">
        <f>IFERROR(ROUND(1-INDEX('CBI - BUILD_SCENARIO'!$G$296:$AG$296, MATCH('CBI - RESULT_TABLES'!$D22, 'CBI - BUILD_SCENARIO'!$G$53:$AG$53, 0)), -4), "")</f>
        <v>0</v>
      </c>
      <c r="AH22" s="280">
        <f>IFERROR(ROUND(INDEX('CBI - BUILD_SCENARIO'!$G$297:$AG$297, MATCH('CBI - RESULT_TABLES'!$D22, 'CBI - BUILD_SCENARIO'!$G$53:$AG$53, 0)), -4), "")</f>
        <v>1450000</v>
      </c>
      <c r="AI22" s="281">
        <f>IFERROR(ROUND(INDEX('CBI - BUILD_SCENARIO'!$G$299:$AG$299, MATCH('CBI - RESULT_TABLES'!$D22, 'CBI - BUILD_SCENARIO'!$G$53:$AG$53, 0)), -4), "")</f>
        <v>-2380000</v>
      </c>
    </row>
    <row r="23" spans="2:35" s="282" customFormat="1" x14ac:dyDescent="0.3">
      <c r="D23" s="274">
        <v>8</v>
      </c>
      <c r="E23" s="275">
        <f>IFERROR(INDEX('CBI - BUILD_SCENARIO'!$G$54:$AG$54, MATCH('CBI - RESULT_TABLES'!D23, 'CBI - BUILD_SCENARIO'!$G$53:$AG$53, 0)), "")</f>
        <v>2036</v>
      </c>
      <c r="F23" s="276">
        <f>IFERROR(ROUND(INDEX('CBI - BASELINE'!$G$154:$BC$154, MATCH('CBI - RESULT_TABLES'!D23, 'CBI - BASELINE'!$G$53:$BC$53, 0)), -4), "")</f>
        <v>640000</v>
      </c>
      <c r="G23" s="277">
        <f>IFERROR(ROUND(INDEX('CBI - BUILD_SCENARIO'!$G$184:$AG$184, MATCH('CBI - RESULT_TABLES'!D23, 'CBI - BUILD_SCENARIO'!$G$53:$AG$53, 0)), -4), "")</f>
        <v>1020000</v>
      </c>
      <c r="H23" s="278">
        <f t="shared" si="9"/>
        <v>380000</v>
      </c>
      <c r="I23" s="276">
        <f>IFERROR(ROUND(INDEX('CBI - BASELINE'!$G$156:$BC$156, MATCH('CBI - RESULT_TABLES'!$D23, 'CBI - BASELINE'!$G$53:$BC$53, 0)), -3), "")</f>
        <v>243000</v>
      </c>
      <c r="J23" s="277">
        <f>IFERROR(ROUND(INDEX('CBI - BUILD_SCENARIO'!$G$186:$AG$186, MATCH('CBI - RESULT_TABLES'!$D23, 'CBI - BUILD_SCENARIO'!$G$53:$AG$53, 0)), -3), "")</f>
        <v>322000</v>
      </c>
      <c r="K23" s="278">
        <f t="shared" si="8"/>
        <v>79000</v>
      </c>
      <c r="L23" s="279">
        <f>IFERROR(ROUND(INDEX('CBI - BASELINE'!$G$172:$BC$172, MATCH('CBI - RESULT_TABLES'!$D23, 'CBI - BASELINE'!$G$53:$BC$53, 0)), -2), "")</f>
        <v>12100</v>
      </c>
      <c r="M23" s="280">
        <f>IFERROR(ROUND(INDEX('CBI - BUILD_SCENARIO'!$G$228:$AG$228, MATCH('CBI - RESULT_TABLES'!$D23, 'CBI - BUILD_SCENARIO'!$G$53:$AG$53, 0)), -2), "")</f>
        <v>16100</v>
      </c>
      <c r="N23" s="281">
        <f t="shared" si="16"/>
        <v>4000</v>
      </c>
      <c r="O23" s="279">
        <f>IFERROR(ROUND(INDEX('CBI - BASELINE'!$G$179:$BC$179, MATCH('CBI - RESULT_TABLES'!$D23, 'CBI - BASELINE'!$G$53:$BC$53, 0)), -4), "")</f>
        <v>2290000</v>
      </c>
      <c r="P23" s="280">
        <f>IFERROR(ROUND(INDEX('CBI - BUILD_SCENARIO'!$G$235:$AG$235, MATCH('CBI - RESULT_TABLES'!$D23, 'CBI - BUILD_SCENARIO'!$G$53:$AG$53, 0)), -4), "")</f>
        <v>3860000</v>
      </c>
      <c r="Q23" s="281">
        <f t="shared" si="17"/>
        <v>1570000</v>
      </c>
      <c r="R23" s="279">
        <f>IFERROR(ROUND(INDEX('CBI - BASELINE'!$G$186:$BC$186, MATCH('CBI - RESULT_TABLES'!$D23, 'CBI - BASELINE'!$G$53:$BC$53, 0)), -3), "")</f>
        <v>120000</v>
      </c>
      <c r="S23" s="280">
        <f>IFERROR(ROUND(INDEX('CBI - BUILD_SCENARIO'!$G$242:$AG$242, MATCH('CBI - RESULT_TABLES'!$D23, 'CBI - BUILD_SCENARIO'!$G$53:$AG$53, 0)), -3), "")</f>
        <v>158000</v>
      </c>
      <c r="T23" s="281">
        <f t="shared" si="18"/>
        <v>38000</v>
      </c>
      <c r="U23" s="279">
        <f>IFERROR(ROUND(INDEX('CBI - BASELINE'!$G$191:$BC$191, MATCH('CBI - RESULT_TABLES'!$D23, 'CBI - BASELINE'!$G$53:$BC$53, 0)), -4), "")</f>
        <v>0</v>
      </c>
      <c r="V23" s="280">
        <f>IFERROR(ROUND(INDEX('CBI - BUILD_SCENARIO'!$G$247:$AG$247, MATCH('CBI - RESULT_TABLES'!$D23, 'CBI - BUILD_SCENARIO'!$G$53:$AG$53, 0)), -4), "")</f>
        <v>2070000</v>
      </c>
      <c r="W23" s="281">
        <f t="shared" si="19"/>
        <v>2070000</v>
      </c>
      <c r="X23" s="279">
        <f>IFERROR(ROUND(INDEX('CBI - BASELINE'!$G$196:$BC$196, MATCH('CBI - RESULT_TABLES'!$D23, 'CBI - BASELINE'!$G$53:$BC$53, 0)), -2), "")</f>
        <v>15600</v>
      </c>
      <c r="Y23" s="280">
        <f>IFERROR(ROUND(INDEX('CBI - BUILD_SCENARIO'!$G$252:$AG$252, MATCH('CBI - RESULT_TABLES'!$D23, 'CBI - BUILD_SCENARIO'!$G$53:$AG$53, 0)), -2), "")</f>
        <v>20700</v>
      </c>
      <c r="Z23" s="281">
        <f t="shared" si="20"/>
        <v>5100</v>
      </c>
      <c r="AA23" s="279">
        <f>IF(D23&gt;0, ROUND(UPFRONTS!$F$90, -4), "")</f>
        <v>0</v>
      </c>
      <c r="AB23" s="280">
        <f>IF(D23&gt;0,ROUND(1-UPFRONTS!$O$90, -4), "")</f>
        <v>-160000</v>
      </c>
      <c r="AC23" s="281">
        <f t="shared" si="21"/>
        <v>-160000</v>
      </c>
      <c r="AD23" s="279">
        <f>IFERROR(ROUND(INDEX('CBI - BASELINE'!$G$207:$BC$207, MATCH('CBI - RESULT_TABLES'!$D23, 'CBI - BASELINE'!$G$53:$BC$53, 0)), -4), "")</f>
        <v>2440000</v>
      </c>
      <c r="AE23" s="280">
        <f t="shared" si="22"/>
        <v>5960000</v>
      </c>
      <c r="AF23" s="281">
        <f>IFERROR(ROUND(INDEX('CBI - BUILD_SCENARIO'!$G$264:$AG$264, MATCH('CBI - RESULT_TABLES'!$D23, 'CBI - BUILD_SCENARIO'!$G$53:$AG$53, 0)), -4), "")</f>
        <v>3520000</v>
      </c>
      <c r="AG23" s="279">
        <f>IFERROR(ROUND(1-INDEX('CBI - BUILD_SCENARIO'!$G$296:$AG$296, MATCH('CBI - RESULT_TABLES'!$D23, 'CBI - BUILD_SCENARIO'!$G$53:$AG$53, 0)), -4), "")</f>
        <v>0</v>
      </c>
      <c r="AH23" s="280">
        <f>IFERROR(ROUND(INDEX('CBI - BUILD_SCENARIO'!$G$297:$AG$297, MATCH('CBI - RESULT_TABLES'!$D23, 'CBI - BUILD_SCENARIO'!$G$53:$AG$53, 0)), -4), "")</f>
        <v>1370000</v>
      </c>
      <c r="AI23" s="281">
        <f>IFERROR(ROUND(INDEX('CBI - BUILD_SCENARIO'!$G$299:$AG$299, MATCH('CBI - RESULT_TABLES'!$D23, 'CBI - BUILD_SCENARIO'!$G$53:$AG$53, 0)), -4), "")</f>
        <v>-1010000</v>
      </c>
    </row>
    <row r="24" spans="2:35" s="282" customFormat="1" x14ac:dyDescent="0.3">
      <c r="D24" s="274">
        <v>9</v>
      </c>
      <c r="E24" s="275">
        <f>IFERROR(INDEX('CBI - BUILD_SCENARIO'!$G$54:$AG$54, MATCH('CBI - RESULT_TABLES'!D24, 'CBI - BUILD_SCENARIO'!$G$53:$AG$53, 0)), "")</f>
        <v>2037</v>
      </c>
      <c r="F24" s="276">
        <f>IFERROR(ROUND(INDEX('CBI - BASELINE'!$G$154:$BC$154, MATCH('CBI - RESULT_TABLES'!D24, 'CBI - BASELINE'!$G$53:$BC$53, 0)), -4), "")</f>
        <v>650000</v>
      </c>
      <c r="G24" s="277">
        <f>IFERROR(ROUND(INDEX('CBI - BUILD_SCENARIO'!$G$184:$AG$184, MATCH('CBI - RESULT_TABLES'!D24, 'CBI - BUILD_SCENARIO'!$G$53:$AG$53, 0)), -4), "")</f>
        <v>1030000</v>
      </c>
      <c r="H24" s="278">
        <f t="shared" si="9"/>
        <v>380000</v>
      </c>
      <c r="I24" s="276">
        <f>IFERROR(ROUND(INDEX('CBI - BASELINE'!$G$156:$BC$156, MATCH('CBI - RESULT_TABLES'!$D24, 'CBI - BASELINE'!$G$53:$BC$53, 0)), -3), "")</f>
        <v>245000</v>
      </c>
      <c r="J24" s="277">
        <f>IFERROR(ROUND(INDEX('CBI - BUILD_SCENARIO'!$G$186:$AG$186, MATCH('CBI - RESULT_TABLES'!$D24, 'CBI - BUILD_SCENARIO'!$G$53:$AG$53, 0)), -3), "")</f>
        <v>325000</v>
      </c>
      <c r="K24" s="278">
        <f t="shared" si="8"/>
        <v>80000</v>
      </c>
      <c r="L24" s="279">
        <f>IFERROR(ROUND(INDEX('CBI - BASELINE'!$G$172:$BC$172, MATCH('CBI - RESULT_TABLES'!$D24, 'CBI - BASELINE'!$G$53:$BC$53, 0)), -2), "")</f>
        <v>12300</v>
      </c>
      <c r="M24" s="280">
        <f>IFERROR(ROUND(INDEX('CBI - BUILD_SCENARIO'!$G$228:$AG$228, MATCH('CBI - RESULT_TABLES'!$D24, 'CBI - BUILD_SCENARIO'!$G$53:$AG$53, 0)), -2), "")</f>
        <v>16400</v>
      </c>
      <c r="N24" s="281">
        <f t="shared" si="16"/>
        <v>4100</v>
      </c>
      <c r="O24" s="279">
        <f>IFERROR(ROUND(INDEX('CBI - BASELINE'!$G$179:$BC$179, MATCH('CBI - RESULT_TABLES'!$D24, 'CBI - BASELINE'!$G$53:$BC$53, 0)), -4), "")</f>
        <v>2310000</v>
      </c>
      <c r="P24" s="280">
        <f>IFERROR(ROUND(INDEX('CBI - BUILD_SCENARIO'!$G$235:$AG$235, MATCH('CBI - RESULT_TABLES'!$D24, 'CBI - BUILD_SCENARIO'!$G$53:$AG$53, 0)), -4), "")</f>
        <v>3900000</v>
      </c>
      <c r="Q24" s="281">
        <f t="shared" si="17"/>
        <v>1590000</v>
      </c>
      <c r="R24" s="279">
        <f>IFERROR(ROUND(INDEX('CBI - BASELINE'!$G$186:$BC$186, MATCH('CBI - RESULT_TABLES'!$D24, 'CBI - BASELINE'!$G$53:$BC$53, 0)), -3), "")</f>
        <v>121000</v>
      </c>
      <c r="S24" s="280">
        <f>IFERROR(ROUND(INDEX('CBI - BUILD_SCENARIO'!$G$242:$AG$242, MATCH('CBI - RESULT_TABLES'!$D24, 'CBI - BUILD_SCENARIO'!$G$53:$AG$53, 0)), -3), "")</f>
        <v>160000</v>
      </c>
      <c r="T24" s="281">
        <f t="shared" si="18"/>
        <v>39000</v>
      </c>
      <c r="U24" s="279">
        <f>IFERROR(ROUND(INDEX('CBI - BASELINE'!$G$191:$BC$191, MATCH('CBI - RESULT_TABLES'!$D24, 'CBI - BASELINE'!$G$53:$BC$53, 0)), -4), "")</f>
        <v>0</v>
      </c>
      <c r="V24" s="280">
        <f>IFERROR(ROUND(INDEX('CBI - BUILD_SCENARIO'!$G$247:$AG$247, MATCH('CBI - RESULT_TABLES'!$D24, 'CBI - BUILD_SCENARIO'!$G$53:$AG$53, 0)), -4), "")</f>
        <v>2070000</v>
      </c>
      <c r="W24" s="281">
        <f t="shared" si="19"/>
        <v>2070000</v>
      </c>
      <c r="X24" s="279">
        <f>IFERROR(ROUND(INDEX('CBI - BASELINE'!$G$196:$BC$196, MATCH('CBI - RESULT_TABLES'!$D24, 'CBI - BASELINE'!$G$53:$BC$53, 0)), -2), "")</f>
        <v>15700</v>
      </c>
      <c r="Y24" s="280">
        <f>IFERROR(ROUND(INDEX('CBI - BUILD_SCENARIO'!$G$252:$AG$252, MATCH('CBI - RESULT_TABLES'!$D24, 'CBI - BUILD_SCENARIO'!$G$53:$AG$53, 0)), -2), "")</f>
        <v>20900</v>
      </c>
      <c r="Z24" s="281">
        <f t="shared" si="20"/>
        <v>5200</v>
      </c>
      <c r="AA24" s="279">
        <f>IF(D24&gt;0, ROUND(UPFRONTS!$F$90, -4), "")</f>
        <v>0</v>
      </c>
      <c r="AB24" s="280">
        <f>IF(D24&gt;0,ROUND(1-UPFRONTS!$O$90, -4), "")</f>
        <v>-160000</v>
      </c>
      <c r="AC24" s="281">
        <f t="shared" si="21"/>
        <v>-160000</v>
      </c>
      <c r="AD24" s="279">
        <f>IFERROR(ROUND(INDEX('CBI - BASELINE'!$G$207:$BC$207, MATCH('CBI - RESULT_TABLES'!$D24, 'CBI - BASELINE'!$G$53:$BC$53, 0)), -4), "")</f>
        <v>2460000</v>
      </c>
      <c r="AE24" s="280">
        <f t="shared" si="22"/>
        <v>6000000</v>
      </c>
      <c r="AF24" s="281">
        <f>IFERROR(ROUND(INDEX('CBI - BUILD_SCENARIO'!$G$264:$AG$264, MATCH('CBI - RESULT_TABLES'!$D24, 'CBI - BUILD_SCENARIO'!$G$53:$AG$53, 0)), -4), "")</f>
        <v>3540000</v>
      </c>
      <c r="AG24" s="279">
        <f>IFERROR(ROUND(1-INDEX('CBI - BUILD_SCENARIO'!$G$296:$AG$296, MATCH('CBI - RESULT_TABLES'!$D24, 'CBI - BUILD_SCENARIO'!$G$53:$AG$53, 0)), -4), "")</f>
        <v>0</v>
      </c>
      <c r="AH24" s="280">
        <f>IFERROR(ROUND(INDEX('CBI - BUILD_SCENARIO'!$G$297:$AG$297, MATCH('CBI - RESULT_TABLES'!$D24, 'CBI - BUILD_SCENARIO'!$G$53:$AG$53, 0)), -4), "")</f>
        <v>1290000</v>
      </c>
      <c r="AI24" s="281">
        <f>IFERROR(ROUND(INDEX('CBI - BUILD_SCENARIO'!$G$299:$AG$299, MATCH('CBI - RESULT_TABLES'!$D24, 'CBI - BUILD_SCENARIO'!$G$53:$AG$53, 0)), -4), "")</f>
        <v>270000</v>
      </c>
    </row>
    <row r="25" spans="2:35" s="282" customFormat="1" x14ac:dyDescent="0.3">
      <c r="D25" s="274">
        <v>10</v>
      </c>
      <c r="E25" s="275">
        <f>IFERROR(INDEX('CBI - BUILD_SCENARIO'!$G$54:$AG$54, MATCH('CBI - RESULT_TABLES'!D25, 'CBI - BUILD_SCENARIO'!$G$53:$AG$53, 0)), "")</f>
        <v>2038</v>
      </c>
      <c r="F25" s="276">
        <f>IFERROR(ROUND(INDEX('CBI - BASELINE'!$G$154:$BC$154, MATCH('CBI - RESULT_TABLES'!D25, 'CBI - BASELINE'!$G$53:$BC$53, 0)), -4), "")</f>
        <v>650000</v>
      </c>
      <c r="G25" s="277">
        <f>IFERROR(ROUND(INDEX('CBI - BUILD_SCENARIO'!$G$184:$AG$184, MATCH('CBI - RESULT_TABLES'!D25, 'CBI - BUILD_SCENARIO'!$G$53:$AG$53, 0)), -4), "")</f>
        <v>1040000</v>
      </c>
      <c r="H25" s="278">
        <f t="shared" si="9"/>
        <v>390000</v>
      </c>
      <c r="I25" s="276">
        <f>IFERROR(ROUND(INDEX('CBI - BASELINE'!$G$156:$BC$156, MATCH('CBI - RESULT_TABLES'!$D25, 'CBI - BASELINE'!$G$53:$BC$53, 0)), -3), "")</f>
        <v>247000</v>
      </c>
      <c r="J25" s="277">
        <f>IFERROR(ROUND(INDEX('CBI - BUILD_SCENARIO'!$G$186:$AG$186, MATCH('CBI - RESULT_TABLES'!$D25, 'CBI - BUILD_SCENARIO'!$G$53:$AG$53, 0)), -3), "")</f>
        <v>328000</v>
      </c>
      <c r="K25" s="278">
        <f t="shared" si="8"/>
        <v>81000</v>
      </c>
      <c r="L25" s="279">
        <f>IFERROR(ROUND(INDEX('CBI - BASELINE'!$G$172:$BC$172, MATCH('CBI - RESULT_TABLES'!$D25, 'CBI - BASELINE'!$G$53:$BC$53, 0)), -2), "")</f>
        <v>12500</v>
      </c>
      <c r="M25" s="280">
        <f>IFERROR(ROUND(INDEX('CBI - BUILD_SCENARIO'!$G$228:$AG$228, MATCH('CBI - RESULT_TABLES'!$D25, 'CBI - BUILD_SCENARIO'!$G$53:$AG$53, 0)), -2), "")</f>
        <v>16700</v>
      </c>
      <c r="N25" s="281">
        <f t="shared" si="16"/>
        <v>4200</v>
      </c>
      <c r="O25" s="279">
        <f>IFERROR(ROUND(INDEX('CBI - BASELINE'!$G$179:$BC$179, MATCH('CBI - RESULT_TABLES'!$D25, 'CBI - BASELINE'!$G$53:$BC$53, 0)), -4), "")</f>
        <v>2330000</v>
      </c>
      <c r="P25" s="280">
        <f>IFERROR(ROUND(INDEX('CBI - BUILD_SCENARIO'!$G$235:$AG$235, MATCH('CBI - RESULT_TABLES'!$D25, 'CBI - BUILD_SCENARIO'!$G$53:$AG$53, 0)), -4), "")</f>
        <v>3940000</v>
      </c>
      <c r="Q25" s="281">
        <f t="shared" si="17"/>
        <v>1610000</v>
      </c>
      <c r="R25" s="279">
        <f>IFERROR(ROUND(INDEX('CBI - BASELINE'!$G$186:$BC$186, MATCH('CBI - RESULT_TABLES'!$D25, 'CBI - BASELINE'!$G$53:$BC$53, 0)), -3), "")</f>
        <v>122000</v>
      </c>
      <c r="S25" s="280">
        <f>IFERROR(ROUND(INDEX('CBI - BUILD_SCENARIO'!$G$242:$AG$242, MATCH('CBI - RESULT_TABLES'!$D25, 'CBI - BUILD_SCENARIO'!$G$53:$AG$53, 0)), -3), "")</f>
        <v>162000</v>
      </c>
      <c r="T25" s="281">
        <f t="shared" si="18"/>
        <v>40000</v>
      </c>
      <c r="U25" s="279">
        <f>IFERROR(ROUND(INDEX('CBI - BASELINE'!$G$191:$BC$191, MATCH('CBI - RESULT_TABLES'!$D25, 'CBI - BASELINE'!$G$53:$BC$53, 0)), -4), "")</f>
        <v>0</v>
      </c>
      <c r="V25" s="280">
        <f>IFERROR(ROUND(INDEX('CBI - BUILD_SCENARIO'!$G$247:$AG$247, MATCH('CBI - RESULT_TABLES'!$D25, 'CBI - BUILD_SCENARIO'!$G$53:$AG$53, 0)), -4), "")</f>
        <v>2070000</v>
      </c>
      <c r="W25" s="281">
        <f t="shared" si="19"/>
        <v>2070000</v>
      </c>
      <c r="X25" s="279">
        <f>IFERROR(ROUND(INDEX('CBI - BASELINE'!$G$196:$BC$196, MATCH('CBI - RESULT_TABLES'!$D25, 'CBI - BASELINE'!$G$53:$BC$53, 0)), -2), "")</f>
        <v>15900</v>
      </c>
      <c r="Y25" s="280">
        <f>IFERROR(ROUND(INDEX('CBI - BUILD_SCENARIO'!$G$252:$AG$252, MATCH('CBI - RESULT_TABLES'!$D25, 'CBI - BUILD_SCENARIO'!$G$53:$AG$53, 0)), -2), "")</f>
        <v>21100</v>
      </c>
      <c r="Z25" s="281">
        <f t="shared" si="20"/>
        <v>5200</v>
      </c>
      <c r="AA25" s="279">
        <f>IF(D25&gt;0, ROUND(UPFRONTS!$F$90, -4), "")</f>
        <v>0</v>
      </c>
      <c r="AB25" s="280">
        <f>IF(D25&gt;0,ROUND(1-UPFRONTS!$O$90, -4), "")</f>
        <v>-160000</v>
      </c>
      <c r="AC25" s="281">
        <f t="shared" si="21"/>
        <v>-160000</v>
      </c>
      <c r="AD25" s="279">
        <f>IFERROR(ROUND(INDEX('CBI - BASELINE'!$G$207:$BC$207, MATCH('CBI - RESULT_TABLES'!$D25, 'CBI - BASELINE'!$G$53:$BC$53, 0)), -4), "")</f>
        <v>2480000</v>
      </c>
      <c r="AE25" s="280">
        <f t="shared" si="22"/>
        <v>6050000</v>
      </c>
      <c r="AF25" s="281">
        <f>IFERROR(ROUND(INDEX('CBI - BUILD_SCENARIO'!$G$264:$AG$264, MATCH('CBI - RESULT_TABLES'!$D25, 'CBI - BUILD_SCENARIO'!$G$53:$AG$53, 0)), -4), "")</f>
        <v>3570000</v>
      </c>
      <c r="AG25" s="279">
        <f>IFERROR(ROUND(1-INDEX('CBI - BUILD_SCENARIO'!$G$296:$AG$296, MATCH('CBI - RESULT_TABLES'!$D25, 'CBI - BUILD_SCENARIO'!$G$53:$AG$53, 0)), -4), "")</f>
        <v>0</v>
      </c>
      <c r="AH25" s="280">
        <f>IFERROR(ROUND(INDEX('CBI - BUILD_SCENARIO'!$G$297:$AG$297, MATCH('CBI - RESULT_TABLES'!$D25, 'CBI - BUILD_SCENARIO'!$G$53:$AG$53, 0)), -4), "")</f>
        <v>1210000</v>
      </c>
      <c r="AI25" s="281">
        <f>IFERROR(ROUND(INDEX('CBI - BUILD_SCENARIO'!$G$299:$AG$299, MATCH('CBI - RESULT_TABLES'!$D25, 'CBI - BUILD_SCENARIO'!$G$53:$AG$53, 0)), -4), "")</f>
        <v>1480000</v>
      </c>
    </row>
    <row r="26" spans="2:35" s="282" customFormat="1" x14ac:dyDescent="0.3">
      <c r="D26" s="274">
        <v>11</v>
      </c>
      <c r="E26" s="275">
        <f>IFERROR(INDEX('CBI - BUILD_SCENARIO'!$G$54:$AG$54, MATCH('CBI - RESULT_TABLES'!D26, 'CBI - BUILD_SCENARIO'!$G$53:$AG$53, 0)), "")</f>
        <v>2039</v>
      </c>
      <c r="F26" s="276">
        <f>IFERROR(ROUND(INDEX('CBI - BASELINE'!$G$154:$BC$154, MATCH('CBI - RESULT_TABLES'!D26, 'CBI - BASELINE'!$G$53:$BC$53, 0)), -4), "")</f>
        <v>660000</v>
      </c>
      <c r="G26" s="277">
        <f>IFERROR(ROUND(INDEX('CBI - BUILD_SCENARIO'!$G$184:$AG$184, MATCH('CBI - RESULT_TABLES'!D26, 'CBI - BUILD_SCENARIO'!$G$53:$AG$53, 0)), -4), "")</f>
        <v>1050000</v>
      </c>
      <c r="H26" s="278">
        <f t="shared" si="9"/>
        <v>390000</v>
      </c>
      <c r="I26" s="276">
        <f>IFERROR(ROUND(INDEX('CBI - BASELINE'!$G$156:$BC$156, MATCH('CBI - RESULT_TABLES'!$D26, 'CBI - BASELINE'!$G$53:$BC$53, 0)), -3), "")</f>
        <v>249000</v>
      </c>
      <c r="J26" s="277">
        <f>IFERROR(ROUND(INDEX('CBI - BUILD_SCENARIO'!$G$186:$AG$186, MATCH('CBI - RESULT_TABLES'!$D26, 'CBI - BUILD_SCENARIO'!$G$53:$AG$53, 0)), -3), "")</f>
        <v>331000</v>
      </c>
      <c r="K26" s="278">
        <f t="shared" si="8"/>
        <v>82000</v>
      </c>
      <c r="L26" s="279">
        <f>IFERROR(ROUND(INDEX('CBI - BASELINE'!$G$172:$BC$172, MATCH('CBI - RESULT_TABLES'!$D26, 'CBI - BASELINE'!$G$53:$BC$53, 0)), -2), "")</f>
        <v>12800</v>
      </c>
      <c r="M26" s="280">
        <f>IFERROR(ROUND(INDEX('CBI - BUILD_SCENARIO'!$G$228:$AG$228, MATCH('CBI - RESULT_TABLES'!$D26, 'CBI - BUILD_SCENARIO'!$G$53:$AG$53, 0)), -2), "")</f>
        <v>17000</v>
      </c>
      <c r="N26" s="281">
        <f t="shared" si="16"/>
        <v>4200</v>
      </c>
      <c r="O26" s="279">
        <f>IFERROR(ROUND(INDEX('CBI - BASELINE'!$G$179:$BC$179, MATCH('CBI - RESULT_TABLES'!$D26, 'CBI - BASELINE'!$G$53:$BC$53, 0)), -4), "")</f>
        <v>2350000</v>
      </c>
      <c r="P26" s="280">
        <f>IFERROR(ROUND(INDEX('CBI - BUILD_SCENARIO'!$G$235:$AG$235, MATCH('CBI - RESULT_TABLES'!$D26, 'CBI - BUILD_SCENARIO'!$G$53:$AG$53, 0)), -4), "")</f>
        <v>3980000</v>
      </c>
      <c r="Q26" s="281">
        <f t="shared" si="17"/>
        <v>1630000</v>
      </c>
      <c r="R26" s="279">
        <f>IFERROR(ROUND(INDEX('CBI - BASELINE'!$G$186:$BC$186, MATCH('CBI - RESULT_TABLES'!$D26, 'CBI - BASELINE'!$G$53:$BC$53, 0)), -3), "")</f>
        <v>123000</v>
      </c>
      <c r="S26" s="280">
        <f>IFERROR(ROUND(INDEX('CBI - BUILD_SCENARIO'!$G$242:$AG$242, MATCH('CBI - RESULT_TABLES'!$D26, 'CBI - BUILD_SCENARIO'!$G$53:$AG$53, 0)), -3), "")</f>
        <v>163000</v>
      </c>
      <c r="T26" s="281">
        <f t="shared" si="18"/>
        <v>40000</v>
      </c>
      <c r="U26" s="279">
        <f>IFERROR(ROUND(INDEX('CBI - BASELINE'!$G$191:$BC$191, MATCH('CBI - RESULT_TABLES'!$D26, 'CBI - BASELINE'!$G$53:$BC$53, 0)), -4), "")</f>
        <v>0</v>
      </c>
      <c r="V26" s="280">
        <f>IFERROR(ROUND(INDEX('CBI - BUILD_SCENARIO'!$G$247:$AG$247, MATCH('CBI - RESULT_TABLES'!$D26, 'CBI - BUILD_SCENARIO'!$G$53:$AG$53, 0)), -4), "")</f>
        <v>2070000</v>
      </c>
      <c r="W26" s="281">
        <f t="shared" si="19"/>
        <v>2070000</v>
      </c>
      <c r="X26" s="279">
        <f>IFERROR(ROUND(INDEX('CBI - BASELINE'!$G$196:$BC$196, MATCH('CBI - RESULT_TABLES'!$D26, 'CBI - BASELINE'!$G$53:$BC$53, 0)), -2), "")</f>
        <v>16000</v>
      </c>
      <c r="Y26" s="280">
        <f>IFERROR(ROUND(INDEX('CBI - BUILD_SCENARIO'!$G$252:$AG$252, MATCH('CBI - RESULT_TABLES'!$D26, 'CBI - BUILD_SCENARIO'!$G$53:$AG$53, 0)), -2), "")</f>
        <v>21300</v>
      </c>
      <c r="Z26" s="281">
        <f t="shared" si="20"/>
        <v>5300</v>
      </c>
      <c r="AA26" s="279">
        <f>IF(D26&gt;0, ROUND(UPFRONTS!$F$90, -4), "")</f>
        <v>0</v>
      </c>
      <c r="AB26" s="280">
        <f>IF(D26&gt;0,ROUND(1-UPFRONTS!$O$90, -4), "")</f>
        <v>-160000</v>
      </c>
      <c r="AC26" s="281">
        <f t="shared" si="21"/>
        <v>-160000</v>
      </c>
      <c r="AD26" s="279">
        <f>IFERROR(ROUND(INDEX('CBI - BASELINE'!$G$207:$BC$207, MATCH('CBI - RESULT_TABLES'!$D26, 'CBI - BASELINE'!$G$53:$BC$53, 0)), -4), "")</f>
        <v>2500000</v>
      </c>
      <c r="AE26" s="280">
        <f t="shared" si="22"/>
        <v>6090000</v>
      </c>
      <c r="AF26" s="281">
        <f>IFERROR(ROUND(INDEX('CBI - BUILD_SCENARIO'!$G$264:$AG$264, MATCH('CBI - RESULT_TABLES'!$D26, 'CBI - BUILD_SCENARIO'!$G$53:$AG$53, 0)), -4), "")</f>
        <v>3590000</v>
      </c>
      <c r="AG26" s="279">
        <f>IFERROR(ROUND(1-INDEX('CBI - BUILD_SCENARIO'!$G$296:$AG$296, MATCH('CBI - RESULT_TABLES'!$D26, 'CBI - BUILD_SCENARIO'!$G$53:$AG$53, 0)), -4), "")</f>
        <v>0</v>
      </c>
      <c r="AH26" s="280">
        <f>IFERROR(ROUND(INDEX('CBI - BUILD_SCENARIO'!$G$297:$AG$297, MATCH('CBI - RESULT_TABLES'!$D26, 'CBI - BUILD_SCENARIO'!$G$53:$AG$53, 0)), -4), "")</f>
        <v>1140000</v>
      </c>
      <c r="AI26" s="281">
        <f>IFERROR(ROUND(INDEX('CBI - BUILD_SCENARIO'!$G$299:$AG$299, MATCH('CBI - RESULT_TABLES'!$D26, 'CBI - BUILD_SCENARIO'!$G$53:$AG$53, 0)), -4), "")</f>
        <v>2620000</v>
      </c>
    </row>
    <row r="27" spans="2:35" s="282" customFormat="1" x14ac:dyDescent="0.3">
      <c r="D27" s="274">
        <v>12</v>
      </c>
      <c r="E27" s="275">
        <f>IFERROR(INDEX('CBI - BUILD_SCENARIO'!$G$54:$AG$54, MATCH('CBI - RESULT_TABLES'!D27, 'CBI - BUILD_SCENARIO'!$G$53:$AG$53, 0)), "")</f>
        <v>2040</v>
      </c>
      <c r="F27" s="276">
        <f>IFERROR(ROUND(INDEX('CBI - BASELINE'!$G$154:$BC$154, MATCH('CBI - RESULT_TABLES'!D27, 'CBI - BASELINE'!$G$53:$BC$53, 0)), -4), "")</f>
        <v>660000</v>
      </c>
      <c r="G27" s="277">
        <f>IFERROR(ROUND(INDEX('CBI - BUILD_SCENARIO'!$G$184:$AG$184, MATCH('CBI - RESULT_TABLES'!D27, 'CBI - BUILD_SCENARIO'!$G$53:$AG$53, 0)), -4), "")</f>
        <v>1060000</v>
      </c>
      <c r="H27" s="278">
        <f t="shared" si="9"/>
        <v>400000</v>
      </c>
      <c r="I27" s="276">
        <f>IFERROR(ROUND(INDEX('CBI - BASELINE'!$G$156:$BC$156, MATCH('CBI - RESULT_TABLES'!$D27, 'CBI - BASELINE'!$G$53:$BC$53, 0)), -3), "")</f>
        <v>251000</v>
      </c>
      <c r="J27" s="277">
        <f>IFERROR(ROUND(INDEX('CBI - BUILD_SCENARIO'!$G$186:$AG$186, MATCH('CBI - RESULT_TABLES'!$D27, 'CBI - BUILD_SCENARIO'!$G$53:$AG$53, 0)), -3), "")</f>
        <v>334000</v>
      </c>
      <c r="K27" s="278">
        <f t="shared" si="8"/>
        <v>83000</v>
      </c>
      <c r="L27" s="279">
        <f>IFERROR(ROUND(INDEX('CBI - BASELINE'!$G$172:$BC$172, MATCH('CBI - RESULT_TABLES'!$D27, 'CBI - BASELINE'!$G$53:$BC$53, 0)), -2), "")</f>
        <v>13000</v>
      </c>
      <c r="M27" s="280">
        <f>IFERROR(ROUND(INDEX('CBI - BUILD_SCENARIO'!$G$228:$AG$228, MATCH('CBI - RESULT_TABLES'!$D27, 'CBI - BUILD_SCENARIO'!$G$53:$AG$53, 0)), -2), "")</f>
        <v>17300</v>
      </c>
      <c r="N27" s="281">
        <f t="shared" si="16"/>
        <v>4300</v>
      </c>
      <c r="O27" s="279">
        <f>IFERROR(ROUND(INDEX('CBI - BASELINE'!$G$179:$BC$179, MATCH('CBI - RESULT_TABLES'!$D27, 'CBI - BASELINE'!$G$53:$BC$53, 0)), -4), "")</f>
        <v>2370000</v>
      </c>
      <c r="P27" s="280">
        <f>IFERROR(ROUND(INDEX('CBI - BUILD_SCENARIO'!$G$235:$AG$235, MATCH('CBI - RESULT_TABLES'!$D27, 'CBI - BUILD_SCENARIO'!$G$53:$AG$53, 0)), -4), "")</f>
        <v>4020000</v>
      </c>
      <c r="Q27" s="281">
        <f t="shared" si="17"/>
        <v>1650000</v>
      </c>
      <c r="R27" s="279">
        <f>IFERROR(ROUND(INDEX('CBI - BASELINE'!$G$186:$BC$186, MATCH('CBI - RESULT_TABLES'!$D27, 'CBI - BASELINE'!$G$53:$BC$53, 0)), -3), "")</f>
        <v>124000</v>
      </c>
      <c r="S27" s="280">
        <f>IFERROR(ROUND(INDEX('CBI - BUILD_SCENARIO'!$G$242:$AG$242, MATCH('CBI - RESULT_TABLES'!$D27, 'CBI - BUILD_SCENARIO'!$G$53:$AG$53, 0)), -3), "")</f>
        <v>165000</v>
      </c>
      <c r="T27" s="281">
        <f t="shared" si="18"/>
        <v>41000</v>
      </c>
      <c r="U27" s="279">
        <f>IFERROR(ROUND(INDEX('CBI - BASELINE'!$G$191:$BC$191, MATCH('CBI - RESULT_TABLES'!$D27, 'CBI - BASELINE'!$G$53:$BC$53, 0)), -4), "")</f>
        <v>0</v>
      </c>
      <c r="V27" s="280">
        <f>IFERROR(ROUND(INDEX('CBI - BUILD_SCENARIO'!$G$247:$AG$247, MATCH('CBI - RESULT_TABLES'!$D27, 'CBI - BUILD_SCENARIO'!$G$53:$AG$53, 0)), -4), "")</f>
        <v>2070000</v>
      </c>
      <c r="W27" s="281">
        <f t="shared" si="19"/>
        <v>2070000</v>
      </c>
      <c r="X27" s="279">
        <f>IFERROR(ROUND(INDEX('CBI - BASELINE'!$G$196:$BC$196, MATCH('CBI - RESULT_TABLES'!$D27, 'CBI - BASELINE'!$G$53:$BC$53, 0)), -2), "")</f>
        <v>16100</v>
      </c>
      <c r="Y27" s="280">
        <f>IFERROR(ROUND(INDEX('CBI - BUILD_SCENARIO'!$G$252:$AG$252, MATCH('CBI - RESULT_TABLES'!$D27, 'CBI - BUILD_SCENARIO'!$G$53:$AG$53, 0)), -2), "")</f>
        <v>21500</v>
      </c>
      <c r="Z27" s="281">
        <f t="shared" si="20"/>
        <v>5400</v>
      </c>
      <c r="AA27" s="279">
        <f>IF(D27&gt;0, ROUND(UPFRONTS!$F$90, -4), "")</f>
        <v>0</v>
      </c>
      <c r="AB27" s="280">
        <f>IF(D27&gt;0,ROUND(1-UPFRONTS!$O$90, -4), "")</f>
        <v>-160000</v>
      </c>
      <c r="AC27" s="281">
        <f t="shared" si="21"/>
        <v>-160000</v>
      </c>
      <c r="AD27" s="279">
        <f>IFERROR(ROUND(INDEX('CBI - BASELINE'!$G$207:$BC$207, MATCH('CBI - RESULT_TABLES'!$D27, 'CBI - BASELINE'!$G$53:$BC$53, 0)), -4), "")</f>
        <v>2520000</v>
      </c>
      <c r="AE27" s="280">
        <f t="shared" si="22"/>
        <v>6130000</v>
      </c>
      <c r="AF27" s="281">
        <f>IFERROR(ROUND(INDEX('CBI - BUILD_SCENARIO'!$G$264:$AG$264, MATCH('CBI - RESULT_TABLES'!$D27, 'CBI - BUILD_SCENARIO'!$G$53:$AG$53, 0)), -4), "")</f>
        <v>3610000</v>
      </c>
      <c r="AG27" s="279">
        <f>IFERROR(ROUND(1-INDEX('CBI - BUILD_SCENARIO'!$G$296:$AG$296, MATCH('CBI - RESULT_TABLES'!$D27, 'CBI - BUILD_SCENARIO'!$G$53:$AG$53, 0)), -4), "")</f>
        <v>0</v>
      </c>
      <c r="AH27" s="280">
        <f>IFERROR(ROUND(INDEX('CBI - BUILD_SCENARIO'!$G$297:$AG$297, MATCH('CBI - RESULT_TABLES'!$D27, 'CBI - BUILD_SCENARIO'!$G$53:$AG$53, 0)), -4), "")</f>
        <v>1070000</v>
      </c>
      <c r="AI27" s="281">
        <f>IFERROR(ROUND(INDEX('CBI - BUILD_SCENARIO'!$G$299:$AG$299, MATCH('CBI - RESULT_TABLES'!$D27, 'CBI - BUILD_SCENARIO'!$G$53:$AG$53, 0)), -4), "")</f>
        <v>3690000</v>
      </c>
    </row>
    <row r="28" spans="2:35" s="282" customFormat="1" x14ac:dyDescent="0.3">
      <c r="D28" s="274">
        <v>13</v>
      </c>
      <c r="E28" s="275">
        <f>IFERROR(INDEX('CBI - BUILD_SCENARIO'!$G$54:$AG$54, MATCH('CBI - RESULT_TABLES'!D28, 'CBI - BUILD_SCENARIO'!$G$53:$AG$53, 0)), "")</f>
        <v>2041</v>
      </c>
      <c r="F28" s="276">
        <f>IFERROR(ROUND(INDEX('CBI - BASELINE'!$G$154:$BC$154, MATCH('CBI - RESULT_TABLES'!D28, 'CBI - BASELINE'!$G$53:$BC$53, 0)), -4), "")</f>
        <v>670000</v>
      </c>
      <c r="G28" s="277">
        <f>IFERROR(ROUND(INDEX('CBI - BUILD_SCENARIO'!$G$184:$AG$184, MATCH('CBI - RESULT_TABLES'!D28, 'CBI - BUILD_SCENARIO'!$G$53:$AG$53, 0)), -4), "")</f>
        <v>1070000</v>
      </c>
      <c r="H28" s="278">
        <f t="shared" si="9"/>
        <v>400000</v>
      </c>
      <c r="I28" s="276">
        <f>IFERROR(ROUND(INDEX('CBI - BASELINE'!$G$156:$BC$156, MATCH('CBI - RESULT_TABLES'!$D28, 'CBI - BASELINE'!$G$53:$BC$53, 0)), -3), "")</f>
        <v>253000</v>
      </c>
      <c r="J28" s="277">
        <f>IFERROR(ROUND(INDEX('CBI - BUILD_SCENARIO'!$G$186:$AG$186, MATCH('CBI - RESULT_TABLES'!$D28, 'CBI - BUILD_SCENARIO'!$G$53:$AG$53, 0)), -3), "")</f>
        <v>337000</v>
      </c>
      <c r="K28" s="278">
        <f t="shared" si="8"/>
        <v>84000</v>
      </c>
      <c r="L28" s="279">
        <f>IFERROR(ROUND(INDEX('CBI - BASELINE'!$G$172:$BC$172, MATCH('CBI - RESULT_TABLES'!$D28, 'CBI - BASELINE'!$G$53:$BC$53, 0)), -2), "")</f>
        <v>13200</v>
      </c>
      <c r="M28" s="280">
        <f>IFERROR(ROUND(INDEX('CBI - BUILD_SCENARIO'!$G$228:$AG$228, MATCH('CBI - RESULT_TABLES'!$D28, 'CBI - BUILD_SCENARIO'!$G$53:$AG$53, 0)), -2), "")</f>
        <v>17600</v>
      </c>
      <c r="N28" s="281">
        <f t="shared" si="16"/>
        <v>4400</v>
      </c>
      <c r="O28" s="279">
        <f>IFERROR(ROUND(INDEX('CBI - BASELINE'!$G$179:$BC$179, MATCH('CBI - RESULT_TABLES'!$D28, 'CBI - BASELINE'!$G$53:$BC$53, 0)), -4), "")</f>
        <v>2390000</v>
      </c>
      <c r="P28" s="280">
        <f>IFERROR(ROUND(INDEX('CBI - BUILD_SCENARIO'!$G$235:$AG$235, MATCH('CBI - RESULT_TABLES'!$D28, 'CBI - BUILD_SCENARIO'!$G$53:$AG$53, 0)), -4), "")</f>
        <v>4060000</v>
      </c>
      <c r="Q28" s="281">
        <f t="shared" si="17"/>
        <v>1670000</v>
      </c>
      <c r="R28" s="279">
        <f>IFERROR(ROUND(INDEX('CBI - BASELINE'!$G$186:$BC$186, MATCH('CBI - RESULT_TABLES'!$D28, 'CBI - BASELINE'!$G$53:$BC$53, 0)), -3), "")</f>
        <v>125000</v>
      </c>
      <c r="S28" s="280">
        <f>IFERROR(ROUND(INDEX('CBI - BUILD_SCENARIO'!$G$242:$AG$242, MATCH('CBI - RESULT_TABLES'!$D28, 'CBI - BUILD_SCENARIO'!$G$53:$AG$53, 0)), -3), "")</f>
        <v>166000</v>
      </c>
      <c r="T28" s="281">
        <f t="shared" si="18"/>
        <v>41000</v>
      </c>
      <c r="U28" s="279">
        <f>IFERROR(ROUND(INDEX('CBI - BASELINE'!$G$191:$BC$191, MATCH('CBI - RESULT_TABLES'!$D28, 'CBI - BASELINE'!$G$53:$BC$53, 0)), -4), "")</f>
        <v>0</v>
      </c>
      <c r="V28" s="280">
        <f>IFERROR(ROUND(INDEX('CBI - BUILD_SCENARIO'!$G$247:$AG$247, MATCH('CBI - RESULT_TABLES'!$D28, 'CBI - BUILD_SCENARIO'!$G$53:$AG$53, 0)), -4), "")</f>
        <v>2070000</v>
      </c>
      <c r="W28" s="281">
        <f t="shared" si="19"/>
        <v>2070000</v>
      </c>
      <c r="X28" s="279">
        <f>IFERROR(ROUND(INDEX('CBI - BASELINE'!$G$196:$BC$196, MATCH('CBI - RESULT_TABLES'!$D28, 'CBI - BASELINE'!$G$53:$BC$53, 0)), -2), "")</f>
        <v>16300</v>
      </c>
      <c r="Y28" s="280">
        <f>IFERROR(ROUND(INDEX('CBI - BUILD_SCENARIO'!$G$252:$AG$252, MATCH('CBI - RESULT_TABLES'!$D28, 'CBI - BUILD_SCENARIO'!$G$53:$AG$53, 0)), -2), "")</f>
        <v>21700</v>
      </c>
      <c r="Z28" s="281">
        <f t="shared" si="20"/>
        <v>5400</v>
      </c>
      <c r="AA28" s="279">
        <f>IF(D28&gt;0, ROUND(UPFRONTS!$F$90, -4), "")</f>
        <v>0</v>
      </c>
      <c r="AB28" s="280">
        <f>IF(D28&gt;0,ROUND(1-UPFRONTS!$O$90, -4), "")</f>
        <v>-160000</v>
      </c>
      <c r="AC28" s="281">
        <f t="shared" si="21"/>
        <v>-160000</v>
      </c>
      <c r="AD28" s="279">
        <f>IFERROR(ROUND(INDEX('CBI - BASELINE'!$G$207:$BC$207, MATCH('CBI - RESULT_TABLES'!$D28, 'CBI - BASELINE'!$G$53:$BC$53, 0)), -4), "")</f>
        <v>2540000</v>
      </c>
      <c r="AE28" s="280">
        <f t="shared" si="22"/>
        <v>6170000</v>
      </c>
      <c r="AF28" s="281">
        <f>IFERROR(ROUND(INDEX('CBI - BUILD_SCENARIO'!$G$264:$AG$264, MATCH('CBI - RESULT_TABLES'!$D28, 'CBI - BUILD_SCENARIO'!$G$53:$AG$53, 0)), -4), "")</f>
        <v>3630000</v>
      </c>
      <c r="AG28" s="279">
        <f>IFERROR(ROUND(1-INDEX('CBI - BUILD_SCENARIO'!$G$296:$AG$296, MATCH('CBI - RESULT_TABLES'!$D28, 'CBI - BUILD_SCENARIO'!$G$53:$AG$53, 0)), -4), "")</f>
        <v>0</v>
      </c>
      <c r="AH28" s="280">
        <f>IFERROR(ROUND(INDEX('CBI - BUILD_SCENARIO'!$G$297:$AG$297, MATCH('CBI - RESULT_TABLES'!$D28, 'CBI - BUILD_SCENARIO'!$G$53:$AG$53, 0)), -4), "")</f>
        <v>1000000</v>
      </c>
      <c r="AI28" s="281">
        <f>IFERROR(ROUND(INDEX('CBI - BUILD_SCENARIO'!$G$299:$AG$299, MATCH('CBI - RESULT_TABLES'!$D28, 'CBI - BUILD_SCENARIO'!$G$53:$AG$53, 0)), -4), "")</f>
        <v>4690000</v>
      </c>
    </row>
    <row r="29" spans="2:35" s="282" customFormat="1" x14ac:dyDescent="0.3">
      <c r="D29" s="274">
        <v>14</v>
      </c>
      <c r="E29" s="275">
        <f>IFERROR(INDEX('CBI - BUILD_SCENARIO'!$G$54:$AG$54, MATCH('CBI - RESULT_TABLES'!D29, 'CBI - BUILD_SCENARIO'!$G$53:$AG$53, 0)), "")</f>
        <v>2042</v>
      </c>
      <c r="F29" s="276">
        <f>IFERROR(ROUND(INDEX('CBI - BASELINE'!$G$154:$BC$154, MATCH('CBI - RESULT_TABLES'!D29, 'CBI - BASELINE'!$G$53:$BC$53, 0)), -4), "")</f>
        <v>670000</v>
      </c>
      <c r="G29" s="277">
        <f>IFERROR(ROUND(INDEX('CBI - BUILD_SCENARIO'!$G$184:$AG$184, MATCH('CBI - RESULT_TABLES'!D29, 'CBI - BUILD_SCENARIO'!$G$53:$AG$53, 0)), -4), "")</f>
        <v>1080000</v>
      </c>
      <c r="H29" s="278">
        <f t="shared" si="9"/>
        <v>410000</v>
      </c>
      <c r="I29" s="276">
        <f>IFERROR(ROUND(INDEX('CBI - BASELINE'!$G$156:$BC$156, MATCH('CBI - RESULT_TABLES'!$D29, 'CBI - BASELINE'!$G$53:$BC$53, 0)), -3), "")</f>
        <v>255000</v>
      </c>
      <c r="J29" s="277">
        <f>IFERROR(ROUND(INDEX('CBI - BUILD_SCENARIO'!$G$186:$AG$186, MATCH('CBI - RESULT_TABLES'!$D29, 'CBI - BUILD_SCENARIO'!$G$53:$AG$53, 0)), -3), "")</f>
        <v>341000</v>
      </c>
      <c r="K29" s="278">
        <f t="shared" si="8"/>
        <v>86000</v>
      </c>
      <c r="L29" s="279">
        <f>IFERROR(ROUND(INDEX('CBI - BASELINE'!$G$172:$BC$172, MATCH('CBI - RESULT_TABLES'!$D29, 'CBI - BASELINE'!$G$53:$BC$53, 0)), -2), "")</f>
        <v>13400</v>
      </c>
      <c r="M29" s="280">
        <f>IFERROR(ROUND(INDEX('CBI - BUILD_SCENARIO'!$G$228:$AG$228, MATCH('CBI - RESULT_TABLES'!$D29, 'CBI - BUILD_SCENARIO'!$G$53:$AG$53, 0)), -2), "")</f>
        <v>17900</v>
      </c>
      <c r="N29" s="281">
        <f t="shared" si="16"/>
        <v>4500</v>
      </c>
      <c r="O29" s="279">
        <f>IFERROR(ROUND(INDEX('CBI - BASELINE'!$G$179:$BC$179, MATCH('CBI - RESULT_TABLES'!$D29, 'CBI - BASELINE'!$G$53:$BC$53, 0)), -4), "")</f>
        <v>2410000</v>
      </c>
      <c r="P29" s="280">
        <f>IFERROR(ROUND(INDEX('CBI - BUILD_SCENARIO'!$G$235:$AG$235, MATCH('CBI - RESULT_TABLES'!$D29, 'CBI - BUILD_SCENARIO'!$G$53:$AG$53, 0)), -4), "")</f>
        <v>4100000</v>
      </c>
      <c r="Q29" s="281">
        <f t="shared" si="17"/>
        <v>1690000</v>
      </c>
      <c r="R29" s="279">
        <f>IFERROR(ROUND(INDEX('CBI - BASELINE'!$G$186:$BC$186, MATCH('CBI - RESULT_TABLES'!$D29, 'CBI - BASELINE'!$G$53:$BC$53, 0)), -3), "")</f>
        <v>126000</v>
      </c>
      <c r="S29" s="280">
        <f>IFERROR(ROUND(INDEX('CBI - BUILD_SCENARIO'!$G$242:$AG$242, MATCH('CBI - RESULT_TABLES'!$D29, 'CBI - BUILD_SCENARIO'!$G$53:$AG$53, 0)), -3), "")</f>
        <v>168000</v>
      </c>
      <c r="T29" s="281">
        <f t="shared" si="18"/>
        <v>42000</v>
      </c>
      <c r="U29" s="279">
        <f>IFERROR(ROUND(INDEX('CBI - BASELINE'!$G$191:$BC$191, MATCH('CBI - RESULT_TABLES'!$D29, 'CBI - BASELINE'!$G$53:$BC$53, 0)), -4), "")</f>
        <v>0</v>
      </c>
      <c r="V29" s="280">
        <f>IFERROR(ROUND(INDEX('CBI - BUILD_SCENARIO'!$G$247:$AG$247, MATCH('CBI - RESULT_TABLES'!$D29, 'CBI - BUILD_SCENARIO'!$G$53:$AG$53, 0)), -4), "")</f>
        <v>2070000</v>
      </c>
      <c r="W29" s="281">
        <f t="shared" si="19"/>
        <v>2070000</v>
      </c>
      <c r="X29" s="279">
        <f>IFERROR(ROUND(INDEX('CBI - BASELINE'!$G$196:$BC$196, MATCH('CBI - RESULT_TABLES'!$D29, 'CBI - BASELINE'!$G$53:$BC$53, 0)), -2), "")</f>
        <v>16400</v>
      </c>
      <c r="Y29" s="280">
        <f>IFERROR(ROUND(INDEX('CBI - BUILD_SCENARIO'!$G$252:$AG$252, MATCH('CBI - RESULT_TABLES'!$D29, 'CBI - BUILD_SCENARIO'!$G$53:$AG$53, 0)), -2), "")</f>
        <v>21900</v>
      </c>
      <c r="Z29" s="281">
        <f t="shared" si="20"/>
        <v>5500</v>
      </c>
      <c r="AA29" s="279">
        <f>IF(D29&gt;0, ROUND(UPFRONTS!$F$90, -4), "")</f>
        <v>0</v>
      </c>
      <c r="AB29" s="280">
        <f>IF(D29&gt;0,ROUND(1-UPFRONTS!$O$90, -4), "")</f>
        <v>-160000</v>
      </c>
      <c r="AC29" s="281">
        <f t="shared" si="21"/>
        <v>-160000</v>
      </c>
      <c r="AD29" s="279">
        <f>IFERROR(ROUND(INDEX('CBI - BASELINE'!$G$207:$BC$207, MATCH('CBI - RESULT_TABLES'!$D29, 'CBI - BASELINE'!$G$53:$BC$53, 0)), -4), "")</f>
        <v>2560000</v>
      </c>
      <c r="AE29" s="280">
        <f t="shared" si="22"/>
        <v>6210000</v>
      </c>
      <c r="AF29" s="281">
        <f>IFERROR(ROUND(INDEX('CBI - BUILD_SCENARIO'!$G$264:$AG$264, MATCH('CBI - RESULT_TABLES'!$D29, 'CBI - BUILD_SCENARIO'!$G$53:$AG$53, 0)), -4), "")</f>
        <v>3650000</v>
      </c>
      <c r="AG29" s="279">
        <f>IFERROR(ROUND(1-INDEX('CBI - BUILD_SCENARIO'!$G$296:$AG$296, MATCH('CBI - RESULT_TABLES'!$D29, 'CBI - BUILD_SCENARIO'!$G$53:$AG$53, 0)), -4), "")</f>
        <v>0</v>
      </c>
      <c r="AH29" s="280">
        <f>IFERROR(ROUND(INDEX('CBI - BUILD_SCENARIO'!$G$297:$AG$297, MATCH('CBI - RESULT_TABLES'!$D29, 'CBI - BUILD_SCENARIO'!$G$53:$AG$53, 0)), -4), "")</f>
        <v>940000</v>
      </c>
      <c r="AI29" s="281">
        <f>IFERROR(ROUND(INDEX('CBI - BUILD_SCENARIO'!$G$299:$AG$299, MATCH('CBI - RESULT_TABLES'!$D29, 'CBI - BUILD_SCENARIO'!$G$53:$AG$53, 0)), -4), "")</f>
        <v>5630000</v>
      </c>
    </row>
    <row r="30" spans="2:35" s="282" customFormat="1" x14ac:dyDescent="0.3">
      <c r="D30" s="274">
        <v>15</v>
      </c>
      <c r="E30" s="275">
        <f>IFERROR(INDEX('CBI - BUILD_SCENARIO'!$G$54:$AG$54, MATCH('CBI - RESULT_TABLES'!D30, 'CBI - BUILD_SCENARIO'!$G$53:$AG$53, 0)), "")</f>
        <v>2043</v>
      </c>
      <c r="F30" s="276">
        <f>IFERROR(ROUND(INDEX('CBI - BASELINE'!$G$154:$BC$154, MATCH('CBI - RESULT_TABLES'!D30, 'CBI - BASELINE'!$G$53:$BC$53, 0)), -4), "")</f>
        <v>680000</v>
      </c>
      <c r="G30" s="277">
        <f>IFERROR(ROUND(INDEX('CBI - BUILD_SCENARIO'!$G$184:$AG$184, MATCH('CBI - RESULT_TABLES'!D30, 'CBI - BUILD_SCENARIO'!$G$53:$AG$53, 0)), -4), "")</f>
        <v>1090000</v>
      </c>
      <c r="H30" s="278">
        <f t="shared" si="9"/>
        <v>410000</v>
      </c>
      <c r="I30" s="276">
        <f>IFERROR(ROUND(INDEX('CBI - BASELINE'!$G$156:$BC$156, MATCH('CBI - RESULT_TABLES'!$D30, 'CBI - BASELINE'!$G$53:$BC$53, 0)), -3), "")</f>
        <v>257000</v>
      </c>
      <c r="J30" s="277">
        <f>IFERROR(ROUND(INDEX('CBI - BUILD_SCENARIO'!$G$186:$AG$186, MATCH('CBI - RESULT_TABLES'!$D30, 'CBI - BUILD_SCENARIO'!$G$53:$AG$53, 0)), -3), "")</f>
        <v>344000</v>
      </c>
      <c r="K30" s="278">
        <f t="shared" si="8"/>
        <v>87000</v>
      </c>
      <c r="L30" s="279">
        <f>IFERROR(ROUND(INDEX('CBI - BASELINE'!$G$172:$BC$172, MATCH('CBI - RESULT_TABLES'!$D30, 'CBI - BASELINE'!$G$53:$BC$53, 0)), -2), "")</f>
        <v>13800</v>
      </c>
      <c r="M30" s="280">
        <f>IFERROR(ROUND(INDEX('CBI - BUILD_SCENARIO'!$G$228:$AG$228, MATCH('CBI - RESULT_TABLES'!$D30, 'CBI - BUILD_SCENARIO'!$G$53:$AG$53, 0)), -2), "")</f>
        <v>18400</v>
      </c>
      <c r="N30" s="281">
        <f t="shared" si="16"/>
        <v>4600</v>
      </c>
      <c r="O30" s="279">
        <f>IFERROR(ROUND(INDEX('CBI - BASELINE'!$G$179:$BC$179, MATCH('CBI - RESULT_TABLES'!$D30, 'CBI - BASELINE'!$G$53:$BC$53, 0)), -4), "")</f>
        <v>2430000</v>
      </c>
      <c r="P30" s="280">
        <f>IFERROR(ROUND(INDEX('CBI - BUILD_SCENARIO'!$G$235:$AG$235, MATCH('CBI - RESULT_TABLES'!$D30, 'CBI - BUILD_SCENARIO'!$G$53:$AG$53, 0)), -4), "")</f>
        <v>4140000</v>
      </c>
      <c r="Q30" s="281">
        <f t="shared" si="17"/>
        <v>1710000</v>
      </c>
      <c r="R30" s="279">
        <f>IFERROR(ROUND(INDEX('CBI - BASELINE'!$G$186:$BC$186, MATCH('CBI - RESULT_TABLES'!$D30, 'CBI - BASELINE'!$G$53:$BC$53, 0)), -3), "")</f>
        <v>127000</v>
      </c>
      <c r="S30" s="280">
        <f>IFERROR(ROUND(INDEX('CBI - BUILD_SCENARIO'!$G$242:$AG$242, MATCH('CBI - RESULT_TABLES'!$D30, 'CBI - BUILD_SCENARIO'!$G$53:$AG$53, 0)), -3), "")</f>
        <v>169000</v>
      </c>
      <c r="T30" s="281">
        <f t="shared" si="18"/>
        <v>42000</v>
      </c>
      <c r="U30" s="279">
        <f>IFERROR(ROUND(INDEX('CBI - BASELINE'!$G$191:$BC$191, MATCH('CBI - RESULT_TABLES'!$D30, 'CBI - BASELINE'!$G$53:$BC$53, 0)), -4), "")</f>
        <v>0</v>
      </c>
      <c r="V30" s="280">
        <f>IFERROR(ROUND(INDEX('CBI - BUILD_SCENARIO'!$G$247:$AG$247, MATCH('CBI - RESULT_TABLES'!$D30, 'CBI - BUILD_SCENARIO'!$G$53:$AG$53, 0)), -4), "")</f>
        <v>2070000</v>
      </c>
      <c r="W30" s="281">
        <f t="shared" si="19"/>
        <v>2070000</v>
      </c>
      <c r="X30" s="279">
        <f>IFERROR(ROUND(INDEX('CBI - BASELINE'!$G$196:$BC$196, MATCH('CBI - RESULT_TABLES'!$D30, 'CBI - BASELINE'!$G$53:$BC$53, 0)), -2), "")</f>
        <v>16600</v>
      </c>
      <c r="Y30" s="280">
        <f>IFERROR(ROUND(INDEX('CBI - BUILD_SCENARIO'!$G$252:$AG$252, MATCH('CBI - RESULT_TABLES'!$D30, 'CBI - BUILD_SCENARIO'!$G$53:$AG$53, 0)), -2), "")</f>
        <v>22100</v>
      </c>
      <c r="Z30" s="281">
        <f t="shared" si="20"/>
        <v>5500</v>
      </c>
      <c r="AA30" s="279">
        <f>IF(D30&gt;0, ROUND(UPFRONTS!$F$90, -4), "")</f>
        <v>0</v>
      </c>
      <c r="AB30" s="280">
        <f>IF(D30&gt;0,ROUND(1-UPFRONTS!$O$90, -4), "")</f>
        <v>-160000</v>
      </c>
      <c r="AC30" s="281">
        <f t="shared" si="21"/>
        <v>-160000</v>
      </c>
      <c r="AD30" s="279">
        <f>IFERROR(ROUND(INDEX('CBI - BASELINE'!$G$207:$BC$207, MATCH('CBI - RESULT_TABLES'!$D30, 'CBI - BASELINE'!$G$53:$BC$53, 0)), -4), "")</f>
        <v>2590000</v>
      </c>
      <c r="AE30" s="280">
        <f t="shared" si="22"/>
        <v>6260000</v>
      </c>
      <c r="AF30" s="281">
        <f>IFERROR(ROUND(INDEX('CBI - BUILD_SCENARIO'!$G$264:$AG$264, MATCH('CBI - RESULT_TABLES'!$D30, 'CBI - BUILD_SCENARIO'!$G$53:$AG$53, 0)), -4), "")</f>
        <v>3670000</v>
      </c>
      <c r="AG30" s="279">
        <f>IFERROR(ROUND(1-INDEX('CBI - BUILD_SCENARIO'!$G$296:$AG$296, MATCH('CBI - RESULT_TABLES'!$D30, 'CBI - BUILD_SCENARIO'!$G$53:$AG$53, 0)), -4), "")</f>
        <v>0</v>
      </c>
      <c r="AH30" s="280">
        <f>IFERROR(ROUND(INDEX('CBI - BUILD_SCENARIO'!$G$297:$AG$297, MATCH('CBI - RESULT_TABLES'!$D30, 'CBI - BUILD_SCENARIO'!$G$53:$AG$53, 0)), -4), "")</f>
        <v>890000</v>
      </c>
      <c r="AI30" s="281">
        <f>IFERROR(ROUND(INDEX('CBI - BUILD_SCENARIO'!$G$299:$AG$299, MATCH('CBI - RESULT_TABLES'!$D30, 'CBI - BUILD_SCENARIO'!$G$53:$AG$53, 0)), -4), "")</f>
        <v>6520000</v>
      </c>
    </row>
    <row r="31" spans="2:35" s="282" customFormat="1" x14ac:dyDescent="0.3">
      <c r="D31" s="274">
        <v>16</v>
      </c>
      <c r="E31" s="275">
        <f>IFERROR(INDEX('CBI - BUILD_SCENARIO'!$G$54:$AG$54, MATCH('CBI - RESULT_TABLES'!D31, 'CBI - BUILD_SCENARIO'!$G$53:$AG$53, 0)), "")</f>
        <v>2044</v>
      </c>
      <c r="F31" s="276">
        <f>IFERROR(ROUND(INDEX('CBI - BASELINE'!$G$154:$BC$154, MATCH('CBI - RESULT_TABLES'!D31, 'CBI - BASELINE'!$G$53:$BC$53, 0)), -4), "")</f>
        <v>680000</v>
      </c>
      <c r="G31" s="277">
        <f>IFERROR(ROUND(INDEX('CBI - BUILD_SCENARIO'!$G$184:$AG$184, MATCH('CBI - RESULT_TABLES'!D31, 'CBI - BUILD_SCENARIO'!$G$53:$AG$53, 0)), -4), "")</f>
        <v>1100000</v>
      </c>
      <c r="H31" s="278">
        <f t="shared" si="9"/>
        <v>420000</v>
      </c>
      <c r="I31" s="276">
        <f>IFERROR(ROUND(INDEX('CBI - BASELINE'!$G$156:$BC$156, MATCH('CBI - RESULT_TABLES'!$D31, 'CBI - BASELINE'!$G$53:$BC$53, 0)), -3), "")</f>
        <v>260000</v>
      </c>
      <c r="J31" s="277">
        <f>IFERROR(ROUND(INDEX('CBI - BUILD_SCENARIO'!$G$186:$AG$186, MATCH('CBI - RESULT_TABLES'!$D31, 'CBI - BUILD_SCENARIO'!$G$53:$AG$53, 0)), -3), "")</f>
        <v>347000</v>
      </c>
      <c r="K31" s="278">
        <f t="shared" si="8"/>
        <v>87000</v>
      </c>
      <c r="L31" s="279">
        <f>IFERROR(ROUND(INDEX('CBI - BASELINE'!$G$172:$BC$172, MATCH('CBI - RESULT_TABLES'!$D31, 'CBI - BASELINE'!$G$53:$BC$53, 0)), -2), "")</f>
        <v>14000</v>
      </c>
      <c r="M31" s="280">
        <f>IFERROR(ROUND(INDEX('CBI - BUILD_SCENARIO'!$G$228:$AG$228, MATCH('CBI - RESULT_TABLES'!$D31, 'CBI - BUILD_SCENARIO'!$G$53:$AG$53, 0)), -2), "")</f>
        <v>18700</v>
      </c>
      <c r="N31" s="281">
        <f t="shared" si="16"/>
        <v>4700</v>
      </c>
      <c r="O31" s="279">
        <f>IFERROR(ROUND(INDEX('CBI - BASELINE'!$G$179:$BC$179, MATCH('CBI - RESULT_TABLES'!$D31, 'CBI - BASELINE'!$G$53:$BC$53, 0)), -4), "")</f>
        <v>2450000</v>
      </c>
      <c r="P31" s="280">
        <f>IFERROR(ROUND(INDEX('CBI - BUILD_SCENARIO'!$G$235:$AG$235, MATCH('CBI - RESULT_TABLES'!$D31, 'CBI - BUILD_SCENARIO'!$G$53:$AG$53, 0)), -4), "")</f>
        <v>4180000</v>
      </c>
      <c r="Q31" s="281">
        <f t="shared" si="17"/>
        <v>1730000</v>
      </c>
      <c r="R31" s="279">
        <f>IFERROR(ROUND(INDEX('CBI - BASELINE'!$G$186:$BC$186, MATCH('CBI - RESULT_TABLES'!$D31, 'CBI - BASELINE'!$G$53:$BC$53, 0)), -3), "")</f>
        <v>128000</v>
      </c>
      <c r="S31" s="280">
        <f>IFERROR(ROUND(INDEX('CBI - BUILD_SCENARIO'!$G$242:$AG$242, MATCH('CBI - RESULT_TABLES'!$D31, 'CBI - BUILD_SCENARIO'!$G$53:$AG$53, 0)), -3), "")</f>
        <v>171000</v>
      </c>
      <c r="T31" s="281">
        <f t="shared" si="18"/>
        <v>43000</v>
      </c>
      <c r="U31" s="279">
        <f>IFERROR(ROUND(INDEX('CBI - BASELINE'!$G$191:$BC$191, MATCH('CBI - RESULT_TABLES'!$D31, 'CBI - BASELINE'!$G$53:$BC$53, 0)), -4), "")</f>
        <v>0</v>
      </c>
      <c r="V31" s="280">
        <f>IFERROR(ROUND(INDEX('CBI - BUILD_SCENARIO'!$G$247:$AG$247, MATCH('CBI - RESULT_TABLES'!$D31, 'CBI - BUILD_SCENARIO'!$G$53:$AG$53, 0)), -4), "")</f>
        <v>2070000</v>
      </c>
      <c r="W31" s="281">
        <f t="shared" si="19"/>
        <v>2070000</v>
      </c>
      <c r="X31" s="279">
        <f>IFERROR(ROUND(INDEX('CBI - BASELINE'!$G$196:$BC$196, MATCH('CBI - RESULT_TABLES'!$D31, 'CBI - BASELINE'!$G$53:$BC$53, 0)), -2), "")</f>
        <v>16700</v>
      </c>
      <c r="Y31" s="280">
        <f>IFERROR(ROUND(INDEX('CBI - BUILD_SCENARIO'!$G$252:$AG$252, MATCH('CBI - RESULT_TABLES'!$D31, 'CBI - BUILD_SCENARIO'!$G$53:$AG$53, 0)), -2), "")</f>
        <v>22300</v>
      </c>
      <c r="Z31" s="281">
        <f t="shared" si="20"/>
        <v>5600</v>
      </c>
      <c r="AA31" s="279">
        <f>IF(D31&gt;0, ROUND(UPFRONTS!$F$90, -4), "")</f>
        <v>0</v>
      </c>
      <c r="AB31" s="280">
        <f>IF(D31&gt;0,ROUND(1-UPFRONTS!$O$90, -4), "")</f>
        <v>-160000</v>
      </c>
      <c r="AC31" s="281">
        <f t="shared" si="21"/>
        <v>-160000</v>
      </c>
      <c r="AD31" s="279">
        <f>IFERROR(ROUND(INDEX('CBI - BASELINE'!$G$207:$BC$207, MATCH('CBI - RESULT_TABLES'!$D31, 'CBI - BASELINE'!$G$53:$BC$53, 0)), -4), "")</f>
        <v>2610000</v>
      </c>
      <c r="AE31" s="280">
        <f t="shared" si="22"/>
        <v>6300000</v>
      </c>
      <c r="AF31" s="281">
        <f>IFERROR(ROUND(INDEX('CBI - BUILD_SCENARIO'!$G$264:$AG$264, MATCH('CBI - RESULT_TABLES'!$D31, 'CBI - BUILD_SCENARIO'!$G$53:$AG$53, 0)), -4), "")</f>
        <v>3690000</v>
      </c>
      <c r="AG31" s="279">
        <f>IFERROR(ROUND(1-INDEX('CBI - BUILD_SCENARIO'!$G$296:$AG$296, MATCH('CBI - RESULT_TABLES'!$D31, 'CBI - BUILD_SCENARIO'!$G$53:$AG$53, 0)), -4), "")</f>
        <v>0</v>
      </c>
      <c r="AH31" s="280">
        <f>IFERROR(ROUND(INDEX('CBI - BUILD_SCENARIO'!$G$297:$AG$297, MATCH('CBI - RESULT_TABLES'!$D31, 'CBI - BUILD_SCENARIO'!$G$53:$AG$53, 0)), -4), "")</f>
        <v>830000</v>
      </c>
      <c r="AI31" s="281">
        <f>IFERROR(ROUND(INDEX('CBI - BUILD_SCENARIO'!$G$299:$AG$299, MATCH('CBI - RESULT_TABLES'!$D31, 'CBI - BUILD_SCENARIO'!$G$53:$AG$53, 0)), -4), "")</f>
        <v>7360000</v>
      </c>
    </row>
    <row r="32" spans="2:35" s="282" customFormat="1" x14ac:dyDescent="0.3">
      <c r="D32" s="274">
        <v>17</v>
      </c>
      <c r="E32" s="275">
        <f>IFERROR(INDEX('CBI - BUILD_SCENARIO'!$G$54:$AG$54, MATCH('CBI - RESULT_TABLES'!D32, 'CBI - BUILD_SCENARIO'!$G$53:$AG$53, 0)), "")</f>
        <v>2045</v>
      </c>
      <c r="F32" s="276">
        <f>IFERROR(ROUND(INDEX('CBI - BASELINE'!$G$154:$BC$154, MATCH('CBI - RESULT_TABLES'!D32, 'CBI - BASELINE'!$G$53:$BC$53, 0)), -4), "")</f>
        <v>690000</v>
      </c>
      <c r="G32" s="277">
        <f>IFERROR(ROUND(INDEX('CBI - BUILD_SCENARIO'!$G$184:$AG$184, MATCH('CBI - RESULT_TABLES'!D32, 'CBI - BUILD_SCENARIO'!$G$53:$AG$53, 0)), -4), "")</f>
        <v>1110000</v>
      </c>
      <c r="H32" s="278">
        <f t="shared" si="9"/>
        <v>420000</v>
      </c>
      <c r="I32" s="276">
        <f>IFERROR(ROUND(INDEX('CBI - BASELINE'!$G$156:$BC$156, MATCH('CBI - RESULT_TABLES'!$D32, 'CBI - BASELINE'!$G$53:$BC$53, 0)), -3), "")</f>
        <v>262000</v>
      </c>
      <c r="J32" s="277">
        <f>IFERROR(ROUND(INDEX('CBI - BUILD_SCENARIO'!$G$186:$AG$186, MATCH('CBI - RESULT_TABLES'!$D32, 'CBI - BUILD_SCENARIO'!$G$53:$AG$53, 0)), -3), "")</f>
        <v>350000</v>
      </c>
      <c r="K32" s="278">
        <f t="shared" si="8"/>
        <v>88000</v>
      </c>
      <c r="L32" s="279">
        <f>IFERROR(ROUND(INDEX('CBI - BASELINE'!$G$172:$BC$172, MATCH('CBI - RESULT_TABLES'!$D32, 'CBI - BASELINE'!$G$53:$BC$53, 0)), -2), "")</f>
        <v>14200</v>
      </c>
      <c r="M32" s="280">
        <f>IFERROR(ROUND(INDEX('CBI - BUILD_SCENARIO'!$G$228:$AG$228, MATCH('CBI - RESULT_TABLES'!$D32, 'CBI - BUILD_SCENARIO'!$G$53:$AG$53, 0)), -2), "")</f>
        <v>19000</v>
      </c>
      <c r="N32" s="281">
        <f t="shared" si="16"/>
        <v>4800</v>
      </c>
      <c r="O32" s="279">
        <f>IFERROR(ROUND(INDEX('CBI - BASELINE'!$G$179:$BC$179, MATCH('CBI - RESULT_TABLES'!$D32, 'CBI - BASELINE'!$G$53:$BC$53, 0)), -4), "")</f>
        <v>2470000</v>
      </c>
      <c r="P32" s="280">
        <f>IFERROR(ROUND(INDEX('CBI - BUILD_SCENARIO'!$G$235:$AG$235, MATCH('CBI - RESULT_TABLES'!$D32, 'CBI - BUILD_SCENARIO'!$G$53:$AG$53, 0)), -4), "")</f>
        <v>4220000</v>
      </c>
      <c r="Q32" s="281">
        <f t="shared" si="17"/>
        <v>1750000</v>
      </c>
      <c r="R32" s="279">
        <f>IFERROR(ROUND(INDEX('CBI - BASELINE'!$G$186:$BC$186, MATCH('CBI - RESULT_TABLES'!$D32, 'CBI - BASELINE'!$G$53:$BC$53, 0)), -3), "")</f>
        <v>129000</v>
      </c>
      <c r="S32" s="280">
        <f>IFERROR(ROUND(INDEX('CBI - BUILD_SCENARIO'!$G$242:$AG$242, MATCH('CBI - RESULT_TABLES'!$D32, 'CBI - BUILD_SCENARIO'!$G$53:$AG$53, 0)), -3), "")</f>
        <v>172000</v>
      </c>
      <c r="T32" s="281">
        <f t="shared" si="18"/>
        <v>43000</v>
      </c>
      <c r="U32" s="279">
        <f>IFERROR(ROUND(INDEX('CBI - BASELINE'!$G$191:$BC$191, MATCH('CBI - RESULT_TABLES'!$D32, 'CBI - BASELINE'!$G$53:$BC$53, 0)), -4), "")</f>
        <v>0</v>
      </c>
      <c r="V32" s="280">
        <f>IFERROR(ROUND(INDEX('CBI - BUILD_SCENARIO'!$G$247:$AG$247, MATCH('CBI - RESULT_TABLES'!$D32, 'CBI - BUILD_SCENARIO'!$G$53:$AG$53, 0)), -4), "")</f>
        <v>2070000</v>
      </c>
      <c r="W32" s="281">
        <f t="shared" si="19"/>
        <v>2070000</v>
      </c>
      <c r="X32" s="279">
        <f>IFERROR(ROUND(INDEX('CBI - BASELINE'!$G$196:$BC$196, MATCH('CBI - RESULT_TABLES'!$D32, 'CBI - BASELINE'!$G$53:$BC$53, 0)), -2), "")</f>
        <v>16800</v>
      </c>
      <c r="Y32" s="280">
        <f>IFERROR(ROUND(INDEX('CBI - BUILD_SCENARIO'!$G$252:$AG$252, MATCH('CBI - RESULT_TABLES'!$D32, 'CBI - BUILD_SCENARIO'!$G$53:$AG$53, 0)), -2), "")</f>
        <v>22500</v>
      </c>
      <c r="Z32" s="281">
        <f t="shared" si="20"/>
        <v>5700</v>
      </c>
      <c r="AA32" s="279">
        <f>IF(D32&gt;0, ROUND(UPFRONTS!$F$90, -4), "")</f>
        <v>0</v>
      </c>
      <c r="AB32" s="280">
        <f>IF(D32&gt;0,ROUND(1-UPFRONTS!$O$90, -4), "")</f>
        <v>-160000</v>
      </c>
      <c r="AC32" s="281">
        <f t="shared" si="21"/>
        <v>-160000</v>
      </c>
      <c r="AD32" s="279">
        <f>IFERROR(ROUND(INDEX('CBI - BASELINE'!$G$207:$BC$207, MATCH('CBI - RESULT_TABLES'!$D32, 'CBI - BASELINE'!$G$53:$BC$53, 0)), -4), "")</f>
        <v>2630000</v>
      </c>
      <c r="AE32" s="280">
        <f t="shared" si="22"/>
        <v>6350000</v>
      </c>
      <c r="AF32" s="281">
        <f>IFERROR(ROUND(INDEX('CBI - BUILD_SCENARIO'!$G$264:$AG$264, MATCH('CBI - RESULT_TABLES'!$D32, 'CBI - BUILD_SCENARIO'!$G$53:$AG$53, 0)), -4), "")</f>
        <v>3720000</v>
      </c>
      <c r="AG32" s="279">
        <f>IFERROR(ROUND(1-INDEX('CBI - BUILD_SCENARIO'!$G$296:$AG$296, MATCH('CBI - RESULT_TABLES'!$D32, 'CBI - BUILD_SCENARIO'!$G$53:$AG$53, 0)), -4), "")</f>
        <v>0</v>
      </c>
      <c r="AH32" s="280">
        <f>IFERROR(ROUND(INDEX('CBI - BUILD_SCENARIO'!$G$297:$AG$297, MATCH('CBI - RESULT_TABLES'!$D32, 'CBI - BUILD_SCENARIO'!$G$53:$AG$53, 0)), -4), "")</f>
        <v>780000</v>
      </c>
      <c r="AI32" s="281">
        <f>IFERROR(ROUND(INDEX('CBI - BUILD_SCENARIO'!$G$299:$AG$299, MATCH('CBI - RESULT_TABLES'!$D32, 'CBI - BUILD_SCENARIO'!$G$53:$AG$53, 0)), -4), "")</f>
        <v>8140000</v>
      </c>
    </row>
    <row r="33" spans="4:35" s="282" customFormat="1" x14ac:dyDescent="0.3">
      <c r="D33" s="274">
        <v>18</v>
      </c>
      <c r="E33" s="275">
        <f>IFERROR(INDEX('CBI - BUILD_SCENARIO'!$G$54:$AG$54, MATCH('CBI - RESULT_TABLES'!D33, 'CBI - BUILD_SCENARIO'!$G$53:$AG$53, 0)), "")</f>
        <v>2046</v>
      </c>
      <c r="F33" s="276">
        <f>IFERROR(ROUND(INDEX('CBI - BASELINE'!$G$154:$BC$154, MATCH('CBI - RESULT_TABLES'!D33, 'CBI - BASELINE'!$G$53:$BC$53, 0)), -4), "")</f>
        <v>690000</v>
      </c>
      <c r="G33" s="277">
        <f>IFERROR(ROUND(INDEX('CBI - BUILD_SCENARIO'!$G$184:$AG$184, MATCH('CBI - RESULT_TABLES'!D33, 'CBI - BUILD_SCENARIO'!$G$53:$AG$53, 0)), -4), "")</f>
        <v>1120000</v>
      </c>
      <c r="H33" s="278">
        <f t="shared" si="9"/>
        <v>430000</v>
      </c>
      <c r="I33" s="276">
        <f>IFERROR(ROUND(INDEX('CBI - BASELINE'!$G$156:$BC$156, MATCH('CBI - RESULT_TABLES'!$D33, 'CBI - BASELINE'!$G$53:$BC$53, 0)), -3), "")</f>
        <v>264000</v>
      </c>
      <c r="J33" s="277">
        <f>IFERROR(ROUND(INDEX('CBI - BUILD_SCENARIO'!$G$186:$AG$186, MATCH('CBI - RESULT_TABLES'!$D33, 'CBI - BUILD_SCENARIO'!$G$53:$AG$53, 0)), -3), "")</f>
        <v>353000</v>
      </c>
      <c r="K33" s="278">
        <f t="shared" si="8"/>
        <v>89000</v>
      </c>
      <c r="L33" s="279">
        <f>IFERROR(ROUND(INDEX('CBI - BASELINE'!$G$172:$BC$172, MATCH('CBI - RESULT_TABLES'!$D33, 'CBI - BASELINE'!$G$53:$BC$53, 0)), -2), "")</f>
        <v>14500</v>
      </c>
      <c r="M33" s="280">
        <f>IFERROR(ROUND(INDEX('CBI - BUILD_SCENARIO'!$G$228:$AG$228, MATCH('CBI - RESULT_TABLES'!$D33, 'CBI - BUILD_SCENARIO'!$G$53:$AG$53, 0)), -2), "")</f>
        <v>19400</v>
      </c>
      <c r="N33" s="281">
        <f t="shared" si="16"/>
        <v>4900</v>
      </c>
      <c r="O33" s="279">
        <f>IFERROR(ROUND(INDEX('CBI - BASELINE'!$G$179:$BC$179, MATCH('CBI - RESULT_TABLES'!$D33, 'CBI - BASELINE'!$G$53:$BC$53, 0)), -4), "")</f>
        <v>2490000</v>
      </c>
      <c r="P33" s="280">
        <f>IFERROR(ROUND(INDEX('CBI - BUILD_SCENARIO'!$G$235:$AG$235, MATCH('CBI - RESULT_TABLES'!$D33, 'CBI - BUILD_SCENARIO'!$G$53:$AG$53, 0)), -4), "")</f>
        <v>4260000</v>
      </c>
      <c r="Q33" s="281">
        <f t="shared" si="17"/>
        <v>1770000</v>
      </c>
      <c r="R33" s="279">
        <f>IFERROR(ROUND(INDEX('CBI - BASELINE'!$G$186:$BC$186, MATCH('CBI - RESULT_TABLES'!$D33, 'CBI - BASELINE'!$G$53:$BC$53, 0)), -3), "")</f>
        <v>130000</v>
      </c>
      <c r="S33" s="280">
        <f>IFERROR(ROUND(INDEX('CBI - BUILD_SCENARIO'!$G$242:$AG$242, MATCH('CBI - RESULT_TABLES'!$D33, 'CBI - BUILD_SCENARIO'!$G$53:$AG$53, 0)), -3), "")</f>
        <v>174000</v>
      </c>
      <c r="T33" s="281">
        <f t="shared" si="18"/>
        <v>44000</v>
      </c>
      <c r="U33" s="279">
        <f>IFERROR(ROUND(INDEX('CBI - BASELINE'!$G$191:$BC$191, MATCH('CBI - RESULT_TABLES'!$D33, 'CBI - BASELINE'!$G$53:$BC$53, 0)), -4), "")</f>
        <v>0</v>
      </c>
      <c r="V33" s="280">
        <f>IFERROR(ROUND(INDEX('CBI - BUILD_SCENARIO'!$G$247:$AG$247, MATCH('CBI - RESULT_TABLES'!$D33, 'CBI - BUILD_SCENARIO'!$G$53:$AG$53, 0)), -4), "")</f>
        <v>2070000</v>
      </c>
      <c r="W33" s="281">
        <f t="shared" si="19"/>
        <v>2070000</v>
      </c>
      <c r="X33" s="279">
        <f>IFERROR(ROUND(INDEX('CBI - BASELINE'!$G$196:$BC$196, MATCH('CBI - RESULT_TABLES'!$D33, 'CBI - BASELINE'!$G$53:$BC$53, 0)), -2), "")</f>
        <v>17000</v>
      </c>
      <c r="Y33" s="280">
        <f>IFERROR(ROUND(INDEX('CBI - BUILD_SCENARIO'!$G$252:$AG$252, MATCH('CBI - RESULT_TABLES'!$D33, 'CBI - BUILD_SCENARIO'!$G$53:$AG$53, 0)), -2), "")</f>
        <v>22700</v>
      </c>
      <c r="Z33" s="281">
        <f t="shared" si="20"/>
        <v>5700</v>
      </c>
      <c r="AA33" s="279">
        <f>IF(D33&gt;0, ROUND(UPFRONTS!$F$90, -4), "")</f>
        <v>0</v>
      </c>
      <c r="AB33" s="280">
        <f>IF(D33&gt;0,ROUND(1-UPFRONTS!$O$90, -4), "")</f>
        <v>-160000</v>
      </c>
      <c r="AC33" s="281">
        <f t="shared" si="21"/>
        <v>-160000</v>
      </c>
      <c r="AD33" s="279">
        <f>IFERROR(ROUND(INDEX('CBI - BASELINE'!$G$207:$BC$207, MATCH('CBI - RESULT_TABLES'!$D33, 'CBI - BASELINE'!$G$53:$BC$53, 0)), -4), "")</f>
        <v>2650000</v>
      </c>
      <c r="AE33" s="280">
        <f t="shared" si="22"/>
        <v>6390000</v>
      </c>
      <c r="AF33" s="281">
        <f>IFERROR(ROUND(INDEX('CBI - BUILD_SCENARIO'!$G$264:$AG$264, MATCH('CBI - RESULT_TABLES'!$D33, 'CBI - BUILD_SCENARIO'!$G$53:$AG$53, 0)), -4), "")</f>
        <v>3740000</v>
      </c>
      <c r="AG33" s="279">
        <f>IFERROR(ROUND(1-INDEX('CBI - BUILD_SCENARIO'!$G$296:$AG$296, MATCH('CBI - RESULT_TABLES'!$D33, 'CBI - BUILD_SCENARIO'!$G$53:$AG$53, 0)), -4), "")</f>
        <v>0</v>
      </c>
      <c r="AH33" s="280">
        <f>IFERROR(ROUND(INDEX('CBI - BUILD_SCENARIO'!$G$297:$AG$297, MATCH('CBI - RESULT_TABLES'!$D33, 'CBI - BUILD_SCENARIO'!$G$53:$AG$53, 0)), -4), "")</f>
        <v>740000</v>
      </c>
      <c r="AI33" s="281">
        <f>IFERROR(ROUND(INDEX('CBI - BUILD_SCENARIO'!$G$299:$AG$299, MATCH('CBI - RESULT_TABLES'!$D33, 'CBI - BUILD_SCENARIO'!$G$53:$AG$53, 0)), -4), "")</f>
        <v>8880000</v>
      </c>
    </row>
    <row r="34" spans="4:35" s="282" customFormat="1" x14ac:dyDescent="0.3">
      <c r="D34" s="274">
        <v>19</v>
      </c>
      <c r="E34" s="275">
        <f>IFERROR(INDEX('CBI - BUILD_SCENARIO'!$G$54:$AG$54, MATCH('CBI - RESULT_TABLES'!D34, 'CBI - BUILD_SCENARIO'!$G$53:$AG$53, 0)), "")</f>
        <v>2047</v>
      </c>
      <c r="F34" s="276">
        <f>IFERROR(ROUND(INDEX('CBI - BASELINE'!$G$154:$BC$154, MATCH('CBI - RESULT_TABLES'!D34, 'CBI - BASELINE'!$G$53:$BC$53, 0)), -4), "")</f>
        <v>700000</v>
      </c>
      <c r="G34" s="277">
        <f>IFERROR(ROUND(INDEX('CBI - BUILD_SCENARIO'!$G$184:$AG$184, MATCH('CBI - RESULT_TABLES'!D34, 'CBI - BUILD_SCENARIO'!$G$53:$AG$53, 0)), -4), "")</f>
        <v>1130000</v>
      </c>
      <c r="H34" s="278">
        <f t="shared" si="9"/>
        <v>430000</v>
      </c>
      <c r="I34" s="276">
        <f>IFERROR(ROUND(INDEX('CBI - BASELINE'!$G$156:$BC$156, MATCH('CBI - RESULT_TABLES'!$D34, 'CBI - BASELINE'!$G$53:$BC$53, 0)), -3), "")</f>
        <v>266000</v>
      </c>
      <c r="J34" s="277">
        <f>IFERROR(ROUND(INDEX('CBI - BUILD_SCENARIO'!$G$186:$AG$186, MATCH('CBI - RESULT_TABLES'!$D34, 'CBI - BUILD_SCENARIO'!$G$53:$AG$53, 0)), -3), "")</f>
        <v>356000</v>
      </c>
      <c r="K34" s="278">
        <f t="shared" si="8"/>
        <v>90000</v>
      </c>
      <c r="L34" s="279">
        <f>IFERROR(ROUND(INDEX('CBI - BASELINE'!$G$172:$BC$172, MATCH('CBI - RESULT_TABLES'!$D34, 'CBI - BASELINE'!$G$53:$BC$53, 0)), -2), "")</f>
        <v>14700</v>
      </c>
      <c r="M34" s="280">
        <f>IFERROR(ROUND(INDEX('CBI - BUILD_SCENARIO'!$G$228:$AG$228, MATCH('CBI - RESULT_TABLES'!$D34, 'CBI - BUILD_SCENARIO'!$G$53:$AG$53, 0)), -2), "")</f>
        <v>19700</v>
      </c>
      <c r="N34" s="281">
        <f t="shared" si="16"/>
        <v>5000</v>
      </c>
      <c r="O34" s="279">
        <f>IFERROR(ROUND(INDEX('CBI - BASELINE'!$G$179:$BC$179, MATCH('CBI - RESULT_TABLES'!$D34, 'CBI - BASELINE'!$G$53:$BC$53, 0)), -4), "")</f>
        <v>2500000</v>
      </c>
      <c r="P34" s="280">
        <f>IFERROR(ROUND(INDEX('CBI - BUILD_SCENARIO'!$G$235:$AG$235, MATCH('CBI - RESULT_TABLES'!$D34, 'CBI - BUILD_SCENARIO'!$G$53:$AG$53, 0)), -4), "")</f>
        <v>4300000</v>
      </c>
      <c r="Q34" s="281">
        <f t="shared" si="17"/>
        <v>1800000</v>
      </c>
      <c r="R34" s="279">
        <f>IFERROR(ROUND(INDEX('CBI - BASELINE'!$G$186:$BC$186, MATCH('CBI - RESULT_TABLES'!$D34, 'CBI - BASELINE'!$G$53:$BC$53, 0)), -3), "")</f>
        <v>131000</v>
      </c>
      <c r="S34" s="280">
        <f>IFERROR(ROUND(INDEX('CBI - BUILD_SCENARIO'!$G$242:$AG$242, MATCH('CBI - RESULT_TABLES'!$D34, 'CBI - BUILD_SCENARIO'!$G$53:$AG$53, 0)), -3), "")</f>
        <v>176000</v>
      </c>
      <c r="T34" s="281">
        <f t="shared" si="18"/>
        <v>45000</v>
      </c>
      <c r="U34" s="279">
        <f>IFERROR(ROUND(INDEX('CBI - BASELINE'!$G$191:$BC$191, MATCH('CBI - RESULT_TABLES'!$D34, 'CBI - BASELINE'!$G$53:$BC$53, 0)), -4), "")</f>
        <v>0</v>
      </c>
      <c r="V34" s="280">
        <f>IFERROR(ROUND(INDEX('CBI - BUILD_SCENARIO'!$G$247:$AG$247, MATCH('CBI - RESULT_TABLES'!$D34, 'CBI - BUILD_SCENARIO'!$G$53:$AG$53, 0)), -4), "")</f>
        <v>2070000</v>
      </c>
      <c r="W34" s="281">
        <f t="shared" si="19"/>
        <v>2070000</v>
      </c>
      <c r="X34" s="279">
        <f>IFERROR(ROUND(INDEX('CBI - BASELINE'!$G$196:$BC$196, MATCH('CBI - RESULT_TABLES'!$D34, 'CBI - BASELINE'!$G$53:$BC$53, 0)), -2), "")</f>
        <v>17100</v>
      </c>
      <c r="Y34" s="280">
        <f>IFERROR(ROUND(INDEX('CBI - BUILD_SCENARIO'!$G$252:$AG$252, MATCH('CBI - RESULT_TABLES'!$D34, 'CBI - BUILD_SCENARIO'!$G$53:$AG$53, 0)), -2), "")</f>
        <v>22900</v>
      </c>
      <c r="Z34" s="281">
        <f t="shared" si="20"/>
        <v>5800</v>
      </c>
      <c r="AA34" s="279">
        <f>IF(D34&gt;0, ROUND(UPFRONTS!$F$90, -4), "")</f>
        <v>0</v>
      </c>
      <c r="AB34" s="280">
        <f>IF(D34&gt;0,ROUND(1-UPFRONTS!$O$90, -4), "")</f>
        <v>-160000</v>
      </c>
      <c r="AC34" s="281">
        <f t="shared" si="21"/>
        <v>-160000</v>
      </c>
      <c r="AD34" s="279">
        <f>IFERROR(ROUND(INDEX('CBI - BASELINE'!$G$207:$BC$207, MATCH('CBI - RESULT_TABLES'!$D34, 'CBI - BASELINE'!$G$53:$BC$53, 0)), -4), "")</f>
        <v>2670000</v>
      </c>
      <c r="AE34" s="280">
        <f t="shared" si="22"/>
        <v>6430000</v>
      </c>
      <c r="AF34" s="281">
        <f>IFERROR(ROUND(INDEX('CBI - BUILD_SCENARIO'!$G$264:$AG$264, MATCH('CBI - RESULT_TABLES'!$D34, 'CBI - BUILD_SCENARIO'!$G$53:$AG$53, 0)), -4), "")</f>
        <v>3760000</v>
      </c>
      <c r="AG34" s="279">
        <f>IFERROR(ROUND(1-INDEX('CBI - BUILD_SCENARIO'!$G$296:$AG$296, MATCH('CBI - RESULT_TABLES'!$D34, 'CBI - BUILD_SCENARIO'!$G$53:$AG$53, 0)), -4), "")</f>
        <v>0</v>
      </c>
      <c r="AH34" s="280">
        <f>IFERROR(ROUND(INDEX('CBI - BUILD_SCENARIO'!$G$297:$AG$297, MATCH('CBI - RESULT_TABLES'!$D34, 'CBI - BUILD_SCENARIO'!$G$53:$AG$53, 0)), -4), "")</f>
        <v>690000</v>
      </c>
      <c r="AI34" s="281">
        <f>IFERROR(ROUND(INDEX('CBI - BUILD_SCENARIO'!$G$299:$AG$299, MATCH('CBI - RESULT_TABLES'!$D34, 'CBI - BUILD_SCENARIO'!$G$53:$AG$53, 0)), -4), "")</f>
        <v>9570000</v>
      </c>
    </row>
    <row r="35" spans="4:35" s="282" customFormat="1" ht="15" thickBot="1" x14ac:dyDescent="0.35">
      <c r="D35" s="283">
        <v>20</v>
      </c>
      <c r="E35" s="284">
        <f>IFERROR(INDEX('CBI - BUILD_SCENARIO'!$G$54:$AG$54, MATCH('CBI - RESULT_TABLES'!D35, 'CBI - BUILD_SCENARIO'!$G$53:$AG$53, 0)), "")</f>
        <v>2048</v>
      </c>
      <c r="F35" s="285">
        <f>IFERROR(ROUND(INDEX('CBI - BASELINE'!$G$154:$BC$154, MATCH('CBI - RESULT_TABLES'!D35, 'CBI - BASELINE'!$G$53:$BC$53, 0)), -4), "")</f>
        <v>710000</v>
      </c>
      <c r="G35" s="286">
        <f>IFERROR(ROUND(INDEX('CBI - BUILD_SCENARIO'!$G$184:$AG$184, MATCH('CBI - RESULT_TABLES'!D35, 'CBI - BUILD_SCENARIO'!$G$53:$AG$53, 0)), -4), "")</f>
        <v>1140000</v>
      </c>
      <c r="H35" s="287">
        <f t="shared" si="9"/>
        <v>430000</v>
      </c>
      <c r="I35" s="285">
        <f>IFERROR(ROUND(INDEX('CBI - BASELINE'!$G$156:$BC$156, MATCH('CBI - RESULT_TABLES'!$D35, 'CBI - BASELINE'!$G$53:$BC$53, 0)), -3), "")</f>
        <v>268000</v>
      </c>
      <c r="J35" s="286">
        <f>IFERROR(ROUND(INDEX('CBI - BUILD_SCENARIO'!$G$186:$AG$186, MATCH('CBI - RESULT_TABLES'!$D35, 'CBI - BUILD_SCENARIO'!$G$53:$AG$53, 0)), -3), "")</f>
        <v>360000</v>
      </c>
      <c r="K35" s="287">
        <f t="shared" si="8"/>
        <v>92000</v>
      </c>
      <c r="L35" s="285">
        <f>IFERROR(ROUND(INDEX('CBI - BASELINE'!$G$172:$BC$172, MATCH('CBI - RESULT_TABLES'!$D35, 'CBI - BASELINE'!$G$53:$BC$53, 0)), -2), "")</f>
        <v>14900</v>
      </c>
      <c r="M35" s="286">
        <f>IFERROR(ROUND(INDEX('CBI - BUILD_SCENARIO'!$G$228:$AG$228, MATCH('CBI - RESULT_TABLES'!$D35, 'CBI - BUILD_SCENARIO'!$G$53:$AG$53, 0)), -2), "")</f>
        <v>20000</v>
      </c>
      <c r="N35" s="290">
        <f t="shared" si="16"/>
        <v>5100</v>
      </c>
      <c r="O35" s="288">
        <f>IFERROR(ROUND(INDEX('CBI - BASELINE'!$G$179:$BC$179, MATCH('CBI - RESULT_TABLES'!$D35, 'CBI - BASELINE'!$G$53:$BC$53, 0)), -4), "")</f>
        <v>2520000</v>
      </c>
      <c r="P35" s="289">
        <f>IFERROR(ROUND(INDEX('CBI - BUILD_SCENARIO'!$G$235:$AG$235, MATCH('CBI - RESULT_TABLES'!$D35, 'CBI - BUILD_SCENARIO'!$G$53:$AG$53, 0)), -4), "")</f>
        <v>4340000</v>
      </c>
      <c r="Q35" s="290">
        <f t="shared" si="17"/>
        <v>1820000</v>
      </c>
      <c r="R35" s="285">
        <f>IFERROR(ROUND(INDEX('CBI - BASELINE'!$G$186:$BC$186, MATCH('CBI - RESULT_TABLES'!$D35, 'CBI - BASELINE'!$G$53:$BC$53, 0)), -3), "")</f>
        <v>132000</v>
      </c>
      <c r="S35" s="286">
        <f>IFERROR(ROUND(INDEX('CBI - BUILD_SCENARIO'!$G$242:$AG$242, MATCH('CBI - RESULT_TABLES'!$D35, 'CBI - BUILD_SCENARIO'!$G$53:$AG$53, 0)), -3), "")</f>
        <v>177000</v>
      </c>
      <c r="T35" s="290">
        <f t="shared" si="18"/>
        <v>45000</v>
      </c>
      <c r="U35" s="288">
        <f>IFERROR(ROUND(INDEX('CBI - BASELINE'!$G$191:$BC$191, MATCH('CBI - RESULT_TABLES'!$D35, 'CBI - BASELINE'!$G$53:$BC$53, 0)), -4), "")</f>
        <v>0</v>
      </c>
      <c r="V35" s="289">
        <f>IFERROR(ROUND(INDEX('CBI - BUILD_SCENARIO'!$G$247:$AG$247, MATCH('CBI - RESULT_TABLES'!$D35, 'CBI - BUILD_SCENARIO'!$G$53:$AG$53, 0)), -4), "")</f>
        <v>2070000</v>
      </c>
      <c r="W35" s="290">
        <f t="shared" si="19"/>
        <v>2070000</v>
      </c>
      <c r="X35" s="285">
        <f>IFERROR(ROUND(INDEX('CBI - BASELINE'!$G$196:$BC$196, MATCH('CBI - RESULT_TABLES'!$D35, 'CBI - BASELINE'!$G$53:$BC$53, 0)), -2), "")</f>
        <v>17200</v>
      </c>
      <c r="Y35" s="286">
        <f>IFERROR(ROUND(INDEX('CBI - BUILD_SCENARIO'!$G$252:$AG$252, MATCH('CBI - RESULT_TABLES'!$D35, 'CBI - BUILD_SCENARIO'!$G$53:$AG$53, 0)), -2), "")</f>
        <v>23100</v>
      </c>
      <c r="Z35" s="290">
        <f t="shared" si="20"/>
        <v>5900</v>
      </c>
      <c r="AA35" s="288">
        <f>IF(D35&gt;0, ROUND(UPFRONTS!$F$90, -4), "")</f>
        <v>0</v>
      </c>
      <c r="AB35" s="289">
        <f>IF(D35&gt;0,ROUND(1-UPFRONTS!$O$90, -4), "")</f>
        <v>-160000</v>
      </c>
      <c r="AC35" s="290">
        <f t="shared" si="21"/>
        <v>-160000</v>
      </c>
      <c r="AD35" s="288">
        <f>IFERROR(ROUND(INDEX('CBI - BASELINE'!$G$207:$BC$207, MATCH('CBI - RESULT_TABLES'!$D35, 'CBI - BASELINE'!$G$53:$BC$53, 0)), -4), "")</f>
        <v>2690000</v>
      </c>
      <c r="AE35" s="289">
        <f t="shared" si="22"/>
        <v>13000000</v>
      </c>
      <c r="AF35" s="290">
        <f>IFERROR(ROUND(INDEX('CBI - BUILD_SCENARIO'!$G$264:$AG$264, MATCH('CBI - RESULT_TABLES'!$D35, 'CBI - BUILD_SCENARIO'!$G$53:$AG$53, 0)), -4), "")</f>
        <v>10310000</v>
      </c>
      <c r="AG35" s="288">
        <f>IFERROR(ROUND(1-INDEX('CBI - BUILD_SCENARIO'!$G$296:$AG$296, MATCH('CBI - RESULT_TABLES'!$D35, 'CBI - BUILD_SCENARIO'!$G$53:$AG$53, 0)), -4), "")</f>
        <v>0</v>
      </c>
      <c r="AH35" s="289">
        <f>IFERROR(ROUND(INDEX('CBI - BUILD_SCENARIO'!$G$297:$AG$297, MATCH('CBI - RESULT_TABLES'!$D35, 'CBI - BUILD_SCENARIO'!$G$53:$AG$53, 0)), -4), "")</f>
        <v>1780000</v>
      </c>
      <c r="AI35" s="290">
        <f>IFERROR(ROUND(INDEX('CBI - BUILD_SCENARIO'!$G$299:$AG$299, MATCH('CBI - RESULT_TABLES'!$D35, 'CBI - BUILD_SCENARIO'!$G$53:$AG$53, 0)), -4), "")</f>
        <v>11350000</v>
      </c>
    </row>
    <row r="36" spans="4:35" s="245" customFormat="1" x14ac:dyDescent="0.3">
      <c r="D36" s="263" t="s">
        <v>544</v>
      </c>
      <c r="F36" s="264"/>
      <c r="G36" s="264"/>
      <c r="H36" s="264">
        <f>SUM(H7:H35)</f>
        <v>7810000</v>
      </c>
      <c r="K36" s="264">
        <f>SUM(K7:K35)</f>
        <v>1631000</v>
      </c>
      <c r="L36" s="266"/>
      <c r="M36" s="266"/>
      <c r="N36" s="266">
        <f>SUM(N7:N35)</f>
        <v>83600</v>
      </c>
      <c r="O36" s="266"/>
      <c r="P36" s="266"/>
      <c r="Q36" s="266">
        <f>SUM(Q7:Q35)</f>
        <v>32350000</v>
      </c>
      <c r="R36" s="266"/>
      <c r="S36" s="266"/>
      <c r="T36" s="266">
        <f>SUM(T7:T35)</f>
        <v>803000</v>
      </c>
      <c r="U36" s="266"/>
      <c r="V36" s="266"/>
      <c r="W36" s="266">
        <f>SUM(W7:W35)</f>
        <v>41400000</v>
      </c>
      <c r="X36" s="266"/>
      <c r="Y36" s="266"/>
      <c r="Z36" s="266">
        <f>SUM(Z7:Z35)</f>
        <v>105200</v>
      </c>
      <c r="AA36" s="266"/>
      <c r="AB36" s="266"/>
      <c r="AC36" s="266">
        <f>SUM(AC7:AC35)</f>
        <v>-3200000</v>
      </c>
      <c r="AF36" s="266">
        <f>SUM(AF7:AF35)</f>
        <v>78070000</v>
      </c>
      <c r="AG36" s="266">
        <f>SUM(AG7:AG35)</f>
        <v>-14710000</v>
      </c>
      <c r="AH36" s="266">
        <f>SUM(AH7:AH35)</f>
        <v>26060000</v>
      </c>
      <c r="AI36" s="266">
        <f>AI35</f>
        <v>11350000</v>
      </c>
    </row>
  </sheetData>
  <mergeCells count="11">
    <mergeCell ref="X5:Z5"/>
    <mergeCell ref="AA5:AC5"/>
    <mergeCell ref="AD5:AF5"/>
    <mergeCell ref="AG5:AI5"/>
    <mergeCell ref="D5:E5"/>
    <mergeCell ref="F5:H5"/>
    <mergeCell ref="I5:K5"/>
    <mergeCell ref="L5:N5"/>
    <mergeCell ref="O5:Q5"/>
    <mergeCell ref="R5:T5"/>
    <mergeCell ref="U5:W5"/>
  </mergeCells>
  <pageMargins left="0.7" right="0.7" top="0.75" bottom="0.75" header="0.3" footer="0.3"/>
  <pageSetup orientation="portrait" horizontalDpi="30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6947b2b3-aa64-4aad-ae1a-50b11baf17e1" xsi:nil="true"/>
    <Category xmlns="6947b2b3-aa64-4aad-ae1a-50b11baf17e1">Application Information</Category>
    <URL xmlns="http://schemas.microsoft.com/sharepoint/v3">
      <Url xsi:nil="true"/>
      <Description xsi:nil="true"/>
    </URL>
    <PublishingExpirationDate xmlns="http://schemas.microsoft.com/sharepoint/v3" xsi:nil="true"/>
    <PublishingStartDate xmlns="http://schemas.microsoft.com/sharepoint/v3" xsi:nil="true"/>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3D7D13658EBAC14EB70EB0AA56C944C5" ma:contentTypeVersion="5" ma:contentTypeDescription="Create a new document." ma:contentTypeScope="" ma:versionID="93dadc0f6767456898f2d73a1496936d">
  <xsd:schema xmlns:xsd="http://www.w3.org/2001/XMLSchema" xmlns:xs="http://www.w3.org/2001/XMLSchema" xmlns:p="http://schemas.microsoft.com/office/2006/metadata/properties" xmlns:ns1="http://schemas.microsoft.com/sharepoint/v3" xmlns:ns2="16f00c2e-ac5c-418b-9f13-a0771dbd417d" xmlns:ns3="6947b2b3-aa64-4aad-ae1a-50b11baf17e1" targetNamespace="http://schemas.microsoft.com/office/2006/metadata/properties" ma:root="true" ma:fieldsID="d7eaba77d1f04c7893de70206d166891" ns1:_="" ns2:_="" ns3:_="">
    <xsd:import namespace="http://schemas.microsoft.com/sharepoint/v3"/>
    <xsd:import namespace="16f00c2e-ac5c-418b-9f13-a0771dbd417d"/>
    <xsd:import namespace="6947b2b3-aa64-4aad-ae1a-50b11baf17e1"/>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947b2b3-aa64-4aad-ae1a-50b11baf17e1"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General"/>
          <xsd:enumeration value="Application Information"/>
          <xsd:enumeration value="Crash Data and Information"/>
          <xsd:enumeration value="Letters of Support"/>
          <xsd:enumeration value="Plans and Studies"/>
          <xsd:enumeration value="Appendices and Supporting Information"/>
          <xsd:enumeration value="Business"/>
          <xsd:enumeration value="NC Government"/>
          <xsd:enumeration value="Organizations"/>
          <xsd:enumeration value="US Congres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41C826-358D-4BCD-8068-1685C0D42247}"/>
</file>

<file path=customXml/itemProps2.xml><?xml version="1.0" encoding="utf-8"?>
<ds:datastoreItem xmlns:ds="http://schemas.openxmlformats.org/officeDocument/2006/customXml" ds:itemID="{FF576F05-D689-4EF7-ADAB-ACA1E499552E}"/>
</file>

<file path=customXml/itemProps3.xml><?xml version="1.0" encoding="utf-8"?>
<ds:datastoreItem xmlns:ds="http://schemas.openxmlformats.org/officeDocument/2006/customXml" ds:itemID="{C28A6886-63F0-4318-9D36-70BB7A58E9F0}"/>
</file>

<file path=customXml/itemProps4.xml><?xml version="1.0" encoding="utf-8"?>
<ds:datastoreItem xmlns:ds="http://schemas.openxmlformats.org/officeDocument/2006/customXml" ds:itemID="{68AE5B87-9C6E-42F8-B1DE-EF9B2959D9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UPFRONTS</vt:lpstr>
      <vt:lpstr>ACS</vt:lpstr>
      <vt:lpstr>TAZ</vt:lpstr>
      <vt:lpstr>DEMAND</vt:lpstr>
      <vt:lpstr>SAFETY_CRF</vt:lpstr>
      <vt:lpstr>CBI - BASELINE</vt:lpstr>
      <vt:lpstr>CBI - BUILD_SCENARIO</vt:lpstr>
      <vt:lpstr>DROPDOWN2</vt:lpstr>
      <vt:lpstr>CBI - RESULT_TABLES</vt:lpstr>
      <vt:lpstr>CBI - MULTIPLIERS</vt:lpstr>
      <vt:lpstr>DROPDOWNS</vt:lpstr>
      <vt:lpstr>Active</vt:lpstr>
      <vt:lpstr>Alternatives</vt:lpstr>
      <vt:lpstr>Baseline</vt:lpstr>
      <vt:lpstr>COLLISIONS</vt:lpstr>
      <vt:lpstr>Control</vt:lpstr>
      <vt:lpstr>Crash</vt:lpstr>
      <vt:lpstr>Geometric</vt:lpstr>
      <vt:lpstr>Interventions</vt:lpstr>
      <vt:lpstr>Lighting</vt:lpstr>
      <vt:lpstr>Location</vt:lpstr>
      <vt:lpstr>Operation</vt:lpstr>
      <vt:lpstr>RECREATIONAL</vt:lpstr>
      <vt:lpstr>Residual</vt:lpstr>
      <vt:lpstr>Shield</vt:lpstr>
      <vt:lpstr>Signal</vt:lpstr>
      <vt:lpstr>STATE</vt:lpstr>
      <vt:lpstr>STATES</vt:lpstr>
      <vt:lpstr>YEAR</vt:lpstr>
      <vt:lpstr>YEARS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Kyle James</dc:creator>
  <cp:lastModifiedBy>Gretchen A. Vetter</cp:lastModifiedBy>
  <cp:lastPrinted>2020-05-10T17:05:13Z</cp:lastPrinted>
  <dcterms:created xsi:type="dcterms:W3CDTF">2016-04-11T07:35:30Z</dcterms:created>
  <dcterms:modified xsi:type="dcterms:W3CDTF">2022-10-21T19:23:57Z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0x0101003D7D13658EBAC14EB70EB0AA56C944C5</vt:lpwstr>
  </property>
  <property fmtid="{D5CDD505-2E9C-101B-9397-08002B2CF9AE}" pid="3" name="Order">
    <vt:r8>4200</vt:r8>
  </property>
</Properties>
</file>